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12866220-5ED3-4981-AC55-7CBE64E81F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7" r:id="rId1"/>
    <sheet name="predict_norms" sheetId="8" r:id="rId2"/>
    <sheet name="n10_inclination_relax" sheetId="6" r:id="rId3"/>
    <sheet name="p10_inclination_relax" sheetId="5" r:id="rId4"/>
    <sheet name="opt_angle_relax" sheetId="4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0" i="4" l="1"/>
  <c r="U40" i="4"/>
  <c r="V39" i="4"/>
  <c r="U39" i="4"/>
  <c r="V38" i="4"/>
  <c r="U38" i="4"/>
  <c r="V37" i="4"/>
  <c r="U37" i="4"/>
  <c r="V36" i="4"/>
  <c r="U36" i="4"/>
  <c r="V35" i="4"/>
  <c r="U35" i="4"/>
  <c r="V34" i="4"/>
  <c r="U34" i="4"/>
  <c r="V33" i="4"/>
  <c r="U33" i="4"/>
  <c r="V32" i="4"/>
  <c r="U32" i="4"/>
  <c r="V31" i="4"/>
  <c r="U31" i="4"/>
  <c r="V30" i="4"/>
  <c r="U30" i="4"/>
  <c r="V29" i="4"/>
  <c r="U29" i="4"/>
  <c r="V28" i="4"/>
  <c r="U28" i="4"/>
  <c r="V27" i="4"/>
  <c r="U27" i="4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V3" i="4" s="1"/>
  <c r="X3" i="4" s="1"/>
  <c r="U9" i="4"/>
  <c r="U3" i="4" s="1"/>
  <c r="V8" i="4"/>
  <c r="U8" i="4"/>
  <c r="V7" i="4"/>
  <c r="U7" i="4"/>
  <c r="V6" i="4"/>
  <c r="U6" i="4"/>
  <c r="V5" i="4"/>
  <c r="U5" i="4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V3" i="1" s="1"/>
  <c r="U9" i="1"/>
  <c r="U3" i="1" s="1"/>
  <c r="V8" i="1"/>
  <c r="U8" i="1"/>
  <c r="V7" i="1"/>
  <c r="U7" i="1"/>
  <c r="V6" i="1"/>
  <c r="U6" i="1"/>
  <c r="V5" i="1"/>
  <c r="U5" i="1"/>
  <c r="K40" i="6"/>
  <c r="J40" i="6"/>
  <c r="I40" i="6"/>
  <c r="H40" i="6"/>
  <c r="K39" i="6"/>
  <c r="J39" i="6"/>
  <c r="I39" i="6"/>
  <c r="H39" i="6"/>
  <c r="K38" i="6"/>
  <c r="J38" i="6"/>
  <c r="I38" i="6"/>
  <c r="H38" i="6"/>
  <c r="K37" i="6"/>
  <c r="J37" i="6"/>
  <c r="I37" i="6"/>
  <c r="H37" i="6"/>
  <c r="K36" i="6"/>
  <c r="J36" i="6"/>
  <c r="I36" i="6"/>
  <c r="H36" i="6"/>
  <c r="K35" i="6"/>
  <c r="J35" i="6"/>
  <c r="I35" i="6"/>
  <c r="H35" i="6"/>
  <c r="K34" i="6"/>
  <c r="J34" i="6"/>
  <c r="I34" i="6"/>
  <c r="H34" i="6"/>
  <c r="K33" i="6"/>
  <c r="J33" i="6"/>
  <c r="I33" i="6"/>
  <c r="H33" i="6"/>
  <c r="K32" i="6"/>
  <c r="J32" i="6"/>
  <c r="I32" i="6"/>
  <c r="H32" i="6"/>
  <c r="K31" i="6"/>
  <c r="J31" i="6"/>
  <c r="I31" i="6"/>
  <c r="H31" i="6"/>
  <c r="K30" i="6"/>
  <c r="J30" i="6"/>
  <c r="I30" i="6"/>
  <c r="H30" i="6"/>
  <c r="K29" i="6"/>
  <c r="J29" i="6"/>
  <c r="I29" i="6"/>
  <c r="H29" i="6"/>
  <c r="K28" i="6"/>
  <c r="J28" i="6"/>
  <c r="I28" i="6"/>
  <c r="H28" i="6"/>
  <c r="K27" i="6"/>
  <c r="J27" i="6"/>
  <c r="I27" i="6"/>
  <c r="H27" i="6"/>
  <c r="K26" i="6"/>
  <c r="J26" i="6"/>
  <c r="I26" i="6"/>
  <c r="H26" i="6"/>
  <c r="K25" i="6"/>
  <c r="J25" i="6"/>
  <c r="I25" i="6"/>
  <c r="H25" i="6"/>
  <c r="K24" i="6"/>
  <c r="J24" i="6"/>
  <c r="I24" i="6"/>
  <c r="H24" i="6"/>
  <c r="K23" i="6"/>
  <c r="J23" i="6"/>
  <c r="I23" i="6"/>
  <c r="H23" i="6"/>
  <c r="K22" i="6"/>
  <c r="J22" i="6"/>
  <c r="I22" i="6"/>
  <c r="H22" i="6"/>
  <c r="K21" i="6"/>
  <c r="J21" i="6"/>
  <c r="I21" i="6"/>
  <c r="H21" i="6"/>
  <c r="K20" i="6"/>
  <c r="J20" i="6"/>
  <c r="I20" i="6"/>
  <c r="H20" i="6"/>
  <c r="K19" i="6"/>
  <c r="J19" i="6"/>
  <c r="I19" i="6"/>
  <c r="H19" i="6"/>
  <c r="K18" i="6"/>
  <c r="J18" i="6"/>
  <c r="I18" i="6"/>
  <c r="H18" i="6"/>
  <c r="K17" i="6"/>
  <c r="J17" i="6"/>
  <c r="I17" i="6"/>
  <c r="H17" i="6"/>
  <c r="K16" i="6"/>
  <c r="J16" i="6"/>
  <c r="I16" i="6"/>
  <c r="H16" i="6"/>
  <c r="K15" i="6"/>
  <c r="J15" i="6"/>
  <c r="I15" i="6"/>
  <c r="H15" i="6"/>
  <c r="K14" i="6"/>
  <c r="J14" i="6"/>
  <c r="I14" i="6"/>
  <c r="H14" i="6"/>
  <c r="K13" i="6"/>
  <c r="J13" i="6"/>
  <c r="I13" i="6"/>
  <c r="H13" i="6"/>
  <c r="K12" i="6"/>
  <c r="J12" i="6"/>
  <c r="I12" i="6"/>
  <c r="H12" i="6"/>
  <c r="K11" i="6"/>
  <c r="J11" i="6"/>
  <c r="I11" i="6"/>
  <c r="H11" i="6"/>
  <c r="K10" i="6"/>
  <c r="J10" i="6"/>
  <c r="I10" i="6"/>
  <c r="H10" i="6"/>
  <c r="K9" i="6"/>
  <c r="J9" i="6"/>
  <c r="I9" i="6"/>
  <c r="H9" i="6"/>
  <c r="K8" i="6"/>
  <c r="J8" i="6"/>
  <c r="I8" i="6"/>
  <c r="H8" i="6"/>
  <c r="K7" i="6"/>
  <c r="J7" i="6"/>
  <c r="I7" i="6"/>
  <c r="H7" i="6"/>
  <c r="K6" i="6"/>
  <c r="J6" i="6"/>
  <c r="I6" i="6"/>
  <c r="H6" i="6"/>
  <c r="K5" i="6"/>
  <c r="K42" i="6" s="1"/>
  <c r="J5" i="6"/>
  <c r="J42" i="6" s="1"/>
  <c r="I5" i="6"/>
  <c r="I42" i="6" s="1"/>
  <c r="H5" i="6"/>
  <c r="H42" i="6" s="1"/>
  <c r="T41" i="5"/>
  <c r="V40" i="5"/>
  <c r="T40" i="5"/>
  <c r="K40" i="5"/>
  <c r="J40" i="5"/>
  <c r="I40" i="5"/>
  <c r="H40" i="5"/>
  <c r="V39" i="5"/>
  <c r="T39" i="5"/>
  <c r="K39" i="5"/>
  <c r="J39" i="5"/>
  <c r="I39" i="5"/>
  <c r="H39" i="5"/>
  <c r="V38" i="5"/>
  <c r="T38" i="5"/>
  <c r="K38" i="5"/>
  <c r="J38" i="5"/>
  <c r="I38" i="5"/>
  <c r="H38" i="5"/>
  <c r="V37" i="5"/>
  <c r="T37" i="5"/>
  <c r="K37" i="5"/>
  <c r="J37" i="5"/>
  <c r="I37" i="5"/>
  <c r="H37" i="5"/>
  <c r="V36" i="5"/>
  <c r="T36" i="5"/>
  <c r="K36" i="5"/>
  <c r="J36" i="5"/>
  <c r="I36" i="5"/>
  <c r="H36" i="5"/>
  <c r="V35" i="5"/>
  <c r="T35" i="5"/>
  <c r="K35" i="5"/>
  <c r="J35" i="5"/>
  <c r="I35" i="5"/>
  <c r="H35" i="5"/>
  <c r="V34" i="5"/>
  <c r="T34" i="5"/>
  <c r="K34" i="5"/>
  <c r="J34" i="5"/>
  <c r="I34" i="5"/>
  <c r="H34" i="5"/>
  <c r="V33" i="5"/>
  <c r="T33" i="5"/>
  <c r="K33" i="5"/>
  <c r="J33" i="5"/>
  <c r="I33" i="5"/>
  <c r="H33" i="5"/>
  <c r="V32" i="5"/>
  <c r="T32" i="5"/>
  <c r="K32" i="5"/>
  <c r="J32" i="5"/>
  <c r="I32" i="5"/>
  <c r="H32" i="5"/>
  <c r="V31" i="5"/>
  <c r="T31" i="5"/>
  <c r="K31" i="5"/>
  <c r="J31" i="5"/>
  <c r="I31" i="5"/>
  <c r="H31" i="5"/>
  <c r="V30" i="5"/>
  <c r="T30" i="5"/>
  <c r="K30" i="5"/>
  <c r="J30" i="5"/>
  <c r="I30" i="5"/>
  <c r="H30" i="5"/>
  <c r="V29" i="5"/>
  <c r="T29" i="5"/>
  <c r="K29" i="5"/>
  <c r="J29" i="5"/>
  <c r="I29" i="5"/>
  <c r="H29" i="5"/>
  <c r="V28" i="5"/>
  <c r="T28" i="5"/>
  <c r="K28" i="5"/>
  <c r="J28" i="5"/>
  <c r="I28" i="5"/>
  <c r="H28" i="5"/>
  <c r="V27" i="5"/>
  <c r="T27" i="5"/>
  <c r="K27" i="5"/>
  <c r="J27" i="5"/>
  <c r="I27" i="5"/>
  <c r="H27" i="5"/>
  <c r="V26" i="5"/>
  <c r="T26" i="5"/>
  <c r="K26" i="5"/>
  <c r="J26" i="5"/>
  <c r="I26" i="5"/>
  <c r="H26" i="5"/>
  <c r="V25" i="5"/>
  <c r="T25" i="5"/>
  <c r="K25" i="5"/>
  <c r="J25" i="5"/>
  <c r="I25" i="5"/>
  <c r="H25" i="5"/>
  <c r="V24" i="5"/>
  <c r="T24" i="5"/>
  <c r="K24" i="5"/>
  <c r="J24" i="5"/>
  <c r="I24" i="5"/>
  <c r="H24" i="5"/>
  <c r="V23" i="5"/>
  <c r="T23" i="5"/>
  <c r="K23" i="5"/>
  <c r="J23" i="5"/>
  <c r="I23" i="5"/>
  <c r="H23" i="5"/>
  <c r="V22" i="5"/>
  <c r="T22" i="5"/>
  <c r="K22" i="5"/>
  <c r="J22" i="5"/>
  <c r="I22" i="5"/>
  <c r="H22" i="5"/>
  <c r="V21" i="5"/>
  <c r="T21" i="5"/>
  <c r="K21" i="5"/>
  <c r="J21" i="5"/>
  <c r="I21" i="5"/>
  <c r="H21" i="5"/>
  <c r="V20" i="5"/>
  <c r="T20" i="5"/>
  <c r="K20" i="5"/>
  <c r="J20" i="5"/>
  <c r="I20" i="5"/>
  <c r="H20" i="5"/>
  <c r="V19" i="5"/>
  <c r="T19" i="5"/>
  <c r="K19" i="5"/>
  <c r="J19" i="5"/>
  <c r="I19" i="5"/>
  <c r="H19" i="5"/>
  <c r="V18" i="5"/>
  <c r="T18" i="5"/>
  <c r="K18" i="5"/>
  <c r="J18" i="5"/>
  <c r="I18" i="5"/>
  <c r="H18" i="5"/>
  <c r="V17" i="5"/>
  <c r="T17" i="5"/>
  <c r="K17" i="5"/>
  <c r="J17" i="5"/>
  <c r="I17" i="5"/>
  <c r="H17" i="5"/>
  <c r="V16" i="5"/>
  <c r="T16" i="5"/>
  <c r="K16" i="5"/>
  <c r="J16" i="5"/>
  <c r="I16" i="5"/>
  <c r="H16" i="5"/>
  <c r="V15" i="5"/>
  <c r="T15" i="5"/>
  <c r="K15" i="5"/>
  <c r="J15" i="5"/>
  <c r="I15" i="5"/>
  <c r="H15" i="5"/>
  <c r="V14" i="5"/>
  <c r="T14" i="5"/>
  <c r="K14" i="5"/>
  <c r="J14" i="5"/>
  <c r="I14" i="5"/>
  <c r="H14" i="5"/>
  <c r="V13" i="5"/>
  <c r="T13" i="5"/>
  <c r="K13" i="5"/>
  <c r="J13" i="5"/>
  <c r="I13" i="5"/>
  <c r="H13" i="5"/>
  <c r="V12" i="5"/>
  <c r="T12" i="5"/>
  <c r="K12" i="5"/>
  <c r="J12" i="5"/>
  <c r="I12" i="5"/>
  <c r="H12" i="5"/>
  <c r="V11" i="5"/>
  <c r="T11" i="5"/>
  <c r="K11" i="5"/>
  <c r="J11" i="5"/>
  <c r="I11" i="5"/>
  <c r="H11" i="5"/>
  <c r="V10" i="5"/>
  <c r="T10" i="5"/>
  <c r="K10" i="5"/>
  <c r="J10" i="5"/>
  <c r="I10" i="5"/>
  <c r="H10" i="5"/>
  <c r="V9" i="5"/>
  <c r="T9" i="5"/>
  <c r="K9" i="5"/>
  <c r="J9" i="5"/>
  <c r="I9" i="5"/>
  <c r="H9" i="5"/>
  <c r="V8" i="5"/>
  <c r="T8" i="5"/>
  <c r="K8" i="5"/>
  <c r="J8" i="5"/>
  <c r="I8" i="5"/>
  <c r="H8" i="5"/>
  <c r="V7" i="5"/>
  <c r="T7" i="5"/>
  <c r="K7" i="5"/>
  <c r="J7" i="5"/>
  <c r="I7" i="5"/>
  <c r="H7" i="5"/>
  <c r="V6" i="5"/>
  <c r="V4" i="5" s="1"/>
  <c r="W4" i="5" s="1"/>
  <c r="T6" i="5"/>
  <c r="K6" i="5"/>
  <c r="K42" i="5" s="1"/>
  <c r="J6" i="5"/>
  <c r="I6" i="5"/>
  <c r="H6" i="5"/>
  <c r="H42" i="5" s="1"/>
  <c r="V5" i="5"/>
  <c r="T5" i="5"/>
  <c r="K5" i="5"/>
  <c r="J5" i="5"/>
  <c r="J42" i="5" s="1"/>
  <c r="I5" i="5"/>
  <c r="I42" i="5" s="1"/>
  <c r="H5" i="5"/>
  <c r="F3" i="5"/>
  <c r="X3" i="1" l="1"/>
  <c r="H45" i="6"/>
  <c r="H46" i="6" s="1"/>
  <c r="H43" i="6"/>
  <c r="I43" i="6"/>
  <c r="I45" i="6"/>
  <c r="I46" i="6" s="1"/>
  <c r="J45" i="6"/>
  <c r="J46" i="6" s="1"/>
  <c r="J43" i="6"/>
  <c r="K45" i="6"/>
  <c r="K46" i="6" s="1"/>
  <c r="K43" i="6"/>
  <c r="J45" i="5"/>
  <c r="J46" i="5" s="1"/>
  <c r="J43" i="5"/>
  <c r="I45" i="5"/>
  <c r="I46" i="5" s="1"/>
  <c r="I43" i="5"/>
  <c r="H45" i="5"/>
  <c r="H46" i="5" s="1"/>
  <c r="H43" i="5"/>
  <c r="K45" i="5"/>
  <c r="K46" i="5" s="1"/>
  <c r="K43" i="5"/>
  <c r="O39" i="5" l="1"/>
  <c r="O27" i="5"/>
  <c r="O15" i="5"/>
  <c r="O17" i="5"/>
  <c r="O40" i="5"/>
  <c r="O28" i="5"/>
  <c r="O16" i="5"/>
  <c r="O29" i="5"/>
  <c r="O5" i="5"/>
  <c r="O19" i="5"/>
  <c r="O30" i="5"/>
  <c r="O18" i="5"/>
  <c r="O6" i="5"/>
  <c r="O7" i="5"/>
  <c r="O31" i="5"/>
  <c r="O32" i="5"/>
  <c r="O20" i="5"/>
  <c r="O8" i="5"/>
  <c r="O21" i="5"/>
  <c r="O41" i="5"/>
  <c r="O33" i="5"/>
  <c r="O9" i="5"/>
  <c r="O34" i="5"/>
  <c r="O22" i="5"/>
  <c r="O10" i="5"/>
  <c r="O35" i="5"/>
  <c r="O23" i="5"/>
  <c r="O11" i="5"/>
  <c r="O36" i="5"/>
  <c r="O24" i="5"/>
  <c r="O12" i="5"/>
  <c r="O14" i="5"/>
  <c r="O37" i="5"/>
  <c r="O25" i="5"/>
  <c r="O13" i="5"/>
  <c r="O38" i="5"/>
  <c r="O26" i="5"/>
  <c r="P40" i="5"/>
  <c r="P28" i="5"/>
  <c r="P16" i="5"/>
  <c r="P30" i="5"/>
  <c r="P29" i="5"/>
  <c r="P17" i="5"/>
  <c r="P5" i="5"/>
  <c r="P18" i="5"/>
  <c r="P6" i="5"/>
  <c r="P31" i="5"/>
  <c r="P19" i="5"/>
  <c r="P7" i="5"/>
  <c r="P32" i="5"/>
  <c r="P20" i="5"/>
  <c r="P41" i="5"/>
  <c r="P33" i="5"/>
  <c r="P21" i="5"/>
  <c r="P9" i="5"/>
  <c r="P34" i="5"/>
  <c r="P22" i="5"/>
  <c r="P10" i="5"/>
  <c r="P35" i="5"/>
  <c r="P23" i="5"/>
  <c r="P11" i="5"/>
  <c r="P37" i="5"/>
  <c r="P25" i="5"/>
  <c r="P15" i="5"/>
  <c r="P36" i="5"/>
  <c r="P24" i="5"/>
  <c r="P12" i="5"/>
  <c r="P13" i="5"/>
  <c r="P38" i="5"/>
  <c r="P26" i="5"/>
  <c r="P14" i="5"/>
  <c r="P39" i="5"/>
  <c r="P27" i="5"/>
  <c r="P8" i="5"/>
  <c r="M12" i="5"/>
  <c r="M37" i="5"/>
  <c r="R37" i="5" s="1"/>
  <c r="M25" i="5"/>
  <c r="R25" i="5" s="1"/>
  <c r="M13" i="5"/>
  <c r="R13" i="5" s="1"/>
  <c r="M5" i="5"/>
  <c r="M38" i="5"/>
  <c r="M26" i="5"/>
  <c r="M14" i="5"/>
  <c r="M39" i="5"/>
  <c r="R39" i="5" s="1"/>
  <c r="M15" i="5"/>
  <c r="M29" i="5"/>
  <c r="M27" i="5"/>
  <c r="M40" i="5"/>
  <c r="M28" i="5"/>
  <c r="M16" i="5"/>
  <c r="R16" i="5" s="1"/>
  <c r="M17" i="5"/>
  <c r="R17" i="5" s="1"/>
  <c r="M30" i="5"/>
  <c r="M18" i="5"/>
  <c r="M6" i="5"/>
  <c r="M31" i="5"/>
  <c r="M19" i="5"/>
  <c r="R19" i="5" s="1"/>
  <c r="M7" i="5"/>
  <c r="M32" i="5"/>
  <c r="M20" i="5"/>
  <c r="M8" i="5"/>
  <c r="M41" i="5"/>
  <c r="R41" i="5" s="1"/>
  <c r="M33" i="5"/>
  <c r="R33" i="5" s="1"/>
  <c r="M21" i="5"/>
  <c r="R21" i="5" s="1"/>
  <c r="M9" i="5"/>
  <c r="M34" i="5"/>
  <c r="M22" i="5"/>
  <c r="M10" i="5"/>
  <c r="R10" i="5" s="1"/>
  <c r="M35" i="5"/>
  <c r="M23" i="5"/>
  <c r="M11" i="5"/>
  <c r="M36" i="5"/>
  <c r="M24" i="5"/>
  <c r="N38" i="5"/>
  <c r="N26" i="5"/>
  <c r="N14" i="5"/>
  <c r="N28" i="5"/>
  <c r="N30" i="5"/>
  <c r="N39" i="5"/>
  <c r="N27" i="5"/>
  <c r="N15" i="5"/>
  <c r="N16" i="5"/>
  <c r="N40" i="5"/>
  <c r="N29" i="5"/>
  <c r="N17" i="5"/>
  <c r="N5" i="5"/>
  <c r="N18" i="5"/>
  <c r="N31" i="5"/>
  <c r="N19" i="5"/>
  <c r="N7" i="5"/>
  <c r="N32" i="5"/>
  <c r="N20" i="5"/>
  <c r="N8" i="5"/>
  <c r="N41" i="5"/>
  <c r="N33" i="5"/>
  <c r="N21" i="5"/>
  <c r="N9" i="5"/>
  <c r="N35" i="5"/>
  <c r="N23" i="5"/>
  <c r="N11" i="5"/>
  <c r="N34" i="5"/>
  <c r="N22" i="5"/>
  <c r="N10" i="5"/>
  <c r="N6" i="5"/>
  <c r="N36" i="5"/>
  <c r="N24" i="5"/>
  <c r="N12" i="5"/>
  <c r="N37" i="5"/>
  <c r="N25" i="5"/>
  <c r="N13" i="5"/>
  <c r="R32" i="5" l="1"/>
  <c r="R29" i="5"/>
  <c r="R23" i="5"/>
  <c r="R7" i="5"/>
  <c r="R15" i="5"/>
  <c r="R35" i="5"/>
  <c r="R31" i="5"/>
  <c r="R14" i="5"/>
  <c r="R22" i="5"/>
  <c r="R6" i="5"/>
  <c r="R26" i="5"/>
  <c r="R34" i="5"/>
  <c r="R18" i="5"/>
  <c r="R38" i="5"/>
  <c r="R9" i="5"/>
  <c r="R30" i="5"/>
  <c r="R5" i="5"/>
  <c r="R28" i="5"/>
  <c r="R24" i="5"/>
  <c r="R8" i="5"/>
  <c r="R40" i="5"/>
  <c r="R12" i="5"/>
  <c r="R36" i="5"/>
  <c r="R20" i="5"/>
  <c r="R27" i="5"/>
  <c r="R11" i="5"/>
  <c r="D11" i="8" l="1"/>
  <c r="E11" i="8" s="1"/>
  <c r="G11" i="8" s="1"/>
  <c r="O11" i="8" s="1"/>
  <c r="W11" i="8" s="1"/>
  <c r="B11" i="8"/>
  <c r="C11" i="8" s="1"/>
  <c r="F11" i="8" s="1"/>
  <c r="D10" i="8"/>
  <c r="E10" i="8" s="1"/>
  <c r="G10" i="8" s="1"/>
  <c r="B10" i="8"/>
  <c r="C10" i="8" s="1"/>
  <c r="F10" i="8" s="1"/>
  <c r="D9" i="8"/>
  <c r="E9" i="8" s="1"/>
  <c r="G9" i="8" s="1"/>
  <c r="B9" i="8"/>
  <c r="C9" i="8" s="1"/>
  <c r="F9" i="8" s="1"/>
  <c r="K9" i="8" s="1"/>
  <c r="S9" i="8" s="1"/>
  <c r="E5" i="8"/>
  <c r="C5" i="8"/>
  <c r="E4" i="8"/>
  <c r="C4" i="8"/>
  <c r="E3" i="8"/>
  <c r="C3" i="8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M11" i="8" l="1"/>
  <c r="U11" i="8" s="1"/>
  <c r="K10" i="8"/>
  <c r="S10" i="8" s="1"/>
  <c r="I4" i="8" s="1"/>
  <c r="J10" i="8"/>
  <c r="R10" i="8" s="1"/>
  <c r="I10" i="8"/>
  <c r="Q10" i="8" s="1"/>
  <c r="H10" i="8"/>
  <c r="P10" i="8" s="1"/>
  <c r="L11" i="8"/>
  <c r="T11" i="8" s="1"/>
  <c r="O10" i="8"/>
  <c r="W10" i="8" s="1"/>
  <c r="L10" i="8"/>
  <c r="T10" i="8" s="1"/>
  <c r="F4" i="8" s="1"/>
  <c r="M10" i="8"/>
  <c r="U10" i="8" s="1"/>
  <c r="K11" i="8"/>
  <c r="S11" i="8" s="1"/>
  <c r="I5" i="8" s="1"/>
  <c r="J11" i="8"/>
  <c r="R11" i="8" s="1"/>
  <c r="I11" i="8"/>
  <c r="Q11" i="8" s="1"/>
  <c r="G5" i="8" s="1"/>
  <c r="H11" i="8"/>
  <c r="P11" i="8" s="1"/>
  <c r="F5" i="8" s="1"/>
  <c r="N11" i="8"/>
  <c r="V11" i="8" s="1"/>
  <c r="N10" i="8"/>
  <c r="V10" i="8" s="1"/>
  <c r="H9" i="8"/>
  <c r="P9" i="8" s="1"/>
  <c r="J9" i="8"/>
  <c r="R9" i="8" s="1"/>
  <c r="O9" i="8"/>
  <c r="W9" i="8" s="1"/>
  <c r="I3" i="8" s="1"/>
  <c r="L9" i="8"/>
  <c r="T9" i="8" s="1"/>
  <c r="N9" i="8"/>
  <c r="V9" i="8" s="1"/>
  <c r="M9" i="8"/>
  <c r="U9" i="8" s="1"/>
  <c r="I9" i="8"/>
  <c r="Q9" i="8" s="1"/>
  <c r="G3" i="8" s="1"/>
  <c r="C41" i="1"/>
  <c r="D40" i="1"/>
  <c r="C40" i="1"/>
  <c r="D39" i="1"/>
  <c r="C39" i="1"/>
  <c r="D38" i="1"/>
  <c r="C38" i="1"/>
  <c r="D37" i="1"/>
  <c r="C37" i="1"/>
  <c r="D36" i="1"/>
  <c r="C36" i="1"/>
  <c r="C35" i="1"/>
  <c r="C34" i="1"/>
  <c r="C33" i="1"/>
  <c r="C32" i="1"/>
  <c r="C31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C22" i="1"/>
  <c r="C21" i="1"/>
  <c r="C20" i="1"/>
  <c r="C19" i="1"/>
  <c r="C18" i="1"/>
  <c r="C17" i="1"/>
  <c r="D16" i="1"/>
  <c r="C16" i="1"/>
  <c r="D15" i="1"/>
  <c r="C15" i="1"/>
  <c r="D14" i="1"/>
  <c r="C14" i="1"/>
  <c r="D13" i="1"/>
  <c r="C13" i="1"/>
  <c r="D12" i="1"/>
  <c r="D34" i="1" s="1"/>
  <c r="Z34" i="1" s="1"/>
  <c r="C12" i="1"/>
  <c r="C11" i="1"/>
  <c r="D10" i="1"/>
  <c r="Z10" i="1" s="1"/>
  <c r="C10" i="1"/>
  <c r="D9" i="1"/>
  <c r="C9" i="1"/>
  <c r="D8" i="1"/>
  <c r="C8" i="1"/>
  <c r="D7" i="1"/>
  <c r="Z7" i="1" s="1"/>
  <c r="C7" i="1"/>
  <c r="D6" i="1"/>
  <c r="C6" i="1"/>
  <c r="D5" i="1"/>
  <c r="Z5" i="1" s="1"/>
  <c r="C5" i="1"/>
  <c r="C4" i="1"/>
  <c r="C41" i="4"/>
  <c r="D40" i="4"/>
  <c r="C40" i="4"/>
  <c r="D39" i="4"/>
  <c r="C39" i="4"/>
  <c r="D38" i="4"/>
  <c r="C38" i="4"/>
  <c r="D37" i="4"/>
  <c r="C37" i="4"/>
  <c r="D36" i="4"/>
  <c r="C36" i="4"/>
  <c r="C35" i="4"/>
  <c r="C34" i="4"/>
  <c r="C33" i="4"/>
  <c r="C32" i="4"/>
  <c r="C31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C22" i="4"/>
  <c r="C21" i="4"/>
  <c r="C20" i="4"/>
  <c r="C19" i="4"/>
  <c r="C18" i="4"/>
  <c r="C17" i="4"/>
  <c r="D16" i="4"/>
  <c r="C16" i="4"/>
  <c r="D15" i="4"/>
  <c r="C15" i="4"/>
  <c r="D14" i="4"/>
  <c r="C14" i="4"/>
  <c r="D13" i="4"/>
  <c r="C13" i="4"/>
  <c r="D12" i="4"/>
  <c r="C12" i="4"/>
  <c r="C11" i="4"/>
  <c r="D10" i="4"/>
  <c r="C10" i="4"/>
  <c r="D9" i="4"/>
  <c r="C9" i="4"/>
  <c r="D8" i="4"/>
  <c r="C8" i="4"/>
  <c r="D7" i="4"/>
  <c r="C7" i="4"/>
  <c r="D6" i="4"/>
  <c r="C6" i="4"/>
  <c r="D5" i="4"/>
  <c r="C5" i="4"/>
  <c r="C4" i="4"/>
  <c r="C41" i="5"/>
  <c r="D40" i="5"/>
  <c r="C40" i="5"/>
  <c r="D39" i="5"/>
  <c r="C39" i="5"/>
  <c r="D38" i="5"/>
  <c r="C38" i="5"/>
  <c r="D37" i="5"/>
  <c r="C37" i="5"/>
  <c r="D36" i="5"/>
  <c r="C36" i="5"/>
  <c r="C35" i="5"/>
  <c r="C34" i="5"/>
  <c r="C33" i="5"/>
  <c r="C32" i="5"/>
  <c r="C31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C23" i="5"/>
  <c r="C22" i="5"/>
  <c r="C21" i="5"/>
  <c r="C20" i="5"/>
  <c r="C19" i="5"/>
  <c r="C18" i="5"/>
  <c r="C17" i="5"/>
  <c r="D16" i="5"/>
  <c r="D30" i="5" s="1"/>
  <c r="C16" i="5"/>
  <c r="D15" i="5"/>
  <c r="C15" i="5"/>
  <c r="D14" i="5"/>
  <c r="D32" i="5" s="1"/>
  <c r="C14" i="5"/>
  <c r="D13" i="5"/>
  <c r="D33" i="5" s="1"/>
  <c r="C13" i="5"/>
  <c r="D12" i="5"/>
  <c r="D34" i="5" s="1"/>
  <c r="C12" i="5"/>
  <c r="D11" i="5"/>
  <c r="D35" i="5" s="1"/>
  <c r="C11" i="5"/>
  <c r="D10" i="5"/>
  <c r="C10" i="5"/>
  <c r="D9" i="5"/>
  <c r="C9" i="5"/>
  <c r="D8" i="5"/>
  <c r="C8" i="5"/>
  <c r="D7" i="5"/>
  <c r="C7" i="5"/>
  <c r="D6" i="5"/>
  <c r="C6" i="5"/>
  <c r="D5" i="5"/>
  <c r="C5" i="5"/>
  <c r="D4" i="5"/>
  <c r="C4" i="5"/>
  <c r="D40" i="6"/>
  <c r="C40" i="6"/>
  <c r="D39" i="6"/>
  <c r="C39" i="6"/>
  <c r="D38" i="6"/>
  <c r="C38" i="6"/>
  <c r="D37" i="6"/>
  <c r="C37" i="6"/>
  <c r="D36" i="6"/>
  <c r="C36" i="6"/>
  <c r="C35" i="6"/>
  <c r="C34" i="6"/>
  <c r="C33" i="6"/>
  <c r="D32" i="6"/>
  <c r="C32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C23" i="6"/>
  <c r="C22" i="6"/>
  <c r="D21" i="6"/>
  <c r="D13" i="6" s="1"/>
  <c r="D33" i="6" s="1"/>
  <c r="C21" i="6"/>
  <c r="C20" i="6"/>
  <c r="C19" i="6"/>
  <c r="C18" i="6"/>
  <c r="C17" i="6"/>
  <c r="D16" i="6"/>
  <c r="C16" i="6"/>
  <c r="D15" i="6"/>
  <c r="D31" i="6" s="1"/>
  <c r="C15" i="6"/>
  <c r="D14" i="6"/>
  <c r="C14" i="6"/>
  <c r="C13" i="6"/>
  <c r="D12" i="6"/>
  <c r="D34" i="6" s="1"/>
  <c r="C12" i="6"/>
  <c r="D11" i="6"/>
  <c r="D35" i="6" s="1"/>
  <c r="C11" i="6"/>
  <c r="D10" i="6"/>
  <c r="C10" i="6"/>
  <c r="C9" i="6"/>
  <c r="D8" i="6"/>
  <c r="C8" i="6"/>
  <c r="D7" i="6"/>
  <c r="C7" i="6"/>
  <c r="D6" i="6"/>
  <c r="C6" i="6"/>
  <c r="D5" i="6"/>
  <c r="C5" i="6"/>
  <c r="D4" i="6"/>
  <c r="C4" i="6"/>
  <c r="Z8" i="1" l="1"/>
  <c r="Z40" i="1"/>
  <c r="Z37" i="1"/>
  <c r="Z27" i="1"/>
  <c r="Z19" i="1"/>
  <c r="Z26" i="1"/>
  <c r="Z20" i="1"/>
  <c r="Z38" i="1"/>
  <c r="Z6" i="1"/>
  <c r="D11" i="1"/>
  <c r="Z23" i="1"/>
  <c r="Z24" i="1"/>
  <c r="Z22" i="1"/>
  <c r="Z17" i="1"/>
  <c r="Z29" i="1"/>
  <c r="Z9" i="1"/>
  <c r="Z39" i="1"/>
  <c r="Z12" i="1"/>
  <c r="Z36" i="1"/>
  <c r="Z18" i="1"/>
  <c r="Z28" i="1"/>
  <c r="D32" i="1"/>
  <c r="Z32" i="1" s="1"/>
  <c r="Z14" i="1"/>
  <c r="D30" i="1"/>
  <c r="Z30" i="1" s="1"/>
  <c r="Z25" i="1"/>
  <c r="Z21" i="1"/>
  <c r="Z5" i="4"/>
  <c r="Z20" i="4"/>
  <c r="Z26" i="4"/>
  <c r="D34" i="4"/>
  <c r="Z12" i="4" s="1"/>
  <c r="Z27" i="4"/>
  <c r="Z19" i="4"/>
  <c r="Z36" i="4"/>
  <c r="Z37" i="4"/>
  <c r="Z23" i="4"/>
  <c r="Z29" i="4"/>
  <c r="Z17" i="4"/>
  <c r="Z38" i="4"/>
  <c r="Z8" i="4"/>
  <c r="Z24" i="4"/>
  <c r="Z22" i="4"/>
  <c r="Z39" i="4"/>
  <c r="Z7" i="4"/>
  <c r="Z9" i="4"/>
  <c r="Z6" i="4"/>
  <c r="D33" i="4"/>
  <c r="Z13" i="4"/>
  <c r="Z28" i="4"/>
  <c r="Z18" i="4"/>
  <c r="Z25" i="4"/>
  <c r="Z21" i="4"/>
  <c r="Z40" i="4"/>
  <c r="Z10" i="4"/>
  <c r="D30" i="4"/>
  <c r="Z16" i="4" s="1"/>
  <c r="D43" i="5"/>
  <c r="D31" i="5"/>
  <c r="D42" i="5"/>
  <c r="E26" i="5" s="1"/>
  <c r="D31" i="4"/>
  <c r="Z15" i="4" s="1"/>
  <c r="D33" i="1"/>
  <c r="Z33" i="1" s="1"/>
  <c r="D11" i="4"/>
  <c r="D31" i="1"/>
  <c r="Z15" i="1" s="1"/>
  <c r="D32" i="4"/>
  <c r="Z14" i="4" s="1"/>
  <c r="D9" i="6"/>
  <c r="F3" i="8"/>
  <c r="G4" i="8"/>
  <c r="H5" i="8"/>
  <c r="H4" i="8"/>
  <c r="H3" i="8"/>
  <c r="Z13" i="1" l="1"/>
  <c r="Z16" i="1"/>
  <c r="D35" i="1"/>
  <c r="Z35" i="1" s="1"/>
  <c r="D42" i="1"/>
  <c r="E15" i="1" s="1"/>
  <c r="F15" i="1" s="1"/>
  <c r="Z31" i="1"/>
  <c r="Z31" i="4"/>
  <c r="Z30" i="4"/>
  <c r="Z33" i="4"/>
  <c r="Z32" i="4"/>
  <c r="Z34" i="4"/>
  <c r="Z11" i="4"/>
  <c r="E32" i="5"/>
  <c r="E6" i="5"/>
  <c r="E35" i="5"/>
  <c r="F35" i="5" s="1"/>
  <c r="E4" i="5"/>
  <c r="E14" i="5"/>
  <c r="E36" i="5"/>
  <c r="F36" i="5" s="1"/>
  <c r="D44" i="1"/>
  <c r="F26" i="5"/>
  <c r="E30" i="5"/>
  <c r="E31" i="5"/>
  <c r="E37" i="5"/>
  <c r="D44" i="5"/>
  <c r="D45" i="5" s="1"/>
  <c r="E45" i="5" s="1"/>
  <c r="E34" i="5"/>
  <c r="E27" i="5"/>
  <c r="E15" i="5"/>
  <c r="E16" i="5"/>
  <c r="D35" i="4"/>
  <c r="E13" i="5"/>
  <c r="D44" i="4"/>
  <c r="D42" i="4"/>
  <c r="E32" i="4" s="1"/>
  <c r="E9" i="6"/>
  <c r="D44" i="6"/>
  <c r="D43" i="6"/>
  <c r="D42" i="6"/>
  <c r="F14" i="5"/>
  <c r="D43" i="4"/>
  <c r="T33" i="4" s="1"/>
  <c r="E9" i="5"/>
  <c r="E8" i="5"/>
  <c r="F32" i="5"/>
  <c r="F6" i="5"/>
  <c r="E12" i="5"/>
  <c r="E39" i="5"/>
  <c r="E29" i="5"/>
  <c r="E20" i="5"/>
  <c r="E40" i="5"/>
  <c r="E25" i="5"/>
  <c r="E21" i="5"/>
  <c r="E18" i="5"/>
  <c r="E5" i="5"/>
  <c r="E10" i="5"/>
  <c r="E33" i="5"/>
  <c r="E24" i="5"/>
  <c r="E19" i="5"/>
  <c r="E17" i="5"/>
  <c r="E28" i="5"/>
  <c r="E22" i="5"/>
  <c r="E11" i="5"/>
  <c r="E38" i="5"/>
  <c r="E23" i="5"/>
  <c r="E7" i="5"/>
  <c r="E10" i="1" l="1"/>
  <c r="F10" i="1" s="1"/>
  <c r="E28" i="1"/>
  <c r="F28" i="1" s="1"/>
  <c r="E11" i="1"/>
  <c r="F11" i="1" s="1"/>
  <c r="E38" i="1"/>
  <c r="F38" i="1" s="1"/>
  <c r="E9" i="1"/>
  <c r="E7" i="1"/>
  <c r="E27" i="1"/>
  <c r="Z11" i="1"/>
  <c r="Z4" i="1" s="1"/>
  <c r="D43" i="1"/>
  <c r="T31" i="1" s="1"/>
  <c r="E6" i="1"/>
  <c r="E35" i="1"/>
  <c r="F35" i="1" s="1"/>
  <c r="E32" i="1"/>
  <c r="F32" i="1" s="1"/>
  <c r="E4" i="1"/>
  <c r="E20" i="1"/>
  <c r="F20" i="1" s="1"/>
  <c r="E37" i="1"/>
  <c r="F37" i="1" s="1"/>
  <c r="E31" i="1"/>
  <c r="F31" i="1" s="1"/>
  <c r="E16" i="1"/>
  <c r="F16" i="1" s="1"/>
  <c r="E29" i="1"/>
  <c r="E39" i="1"/>
  <c r="F39" i="1" s="1"/>
  <c r="E21" i="1"/>
  <c r="F21" i="1" s="1"/>
  <c r="E30" i="1"/>
  <c r="F30" i="1" s="1"/>
  <c r="E34" i="1"/>
  <c r="F34" i="1" s="1"/>
  <c r="E18" i="1"/>
  <c r="F18" i="1" s="1"/>
  <c r="E40" i="1"/>
  <c r="F40" i="1" s="1"/>
  <c r="E22" i="1"/>
  <c r="F22" i="1" s="1"/>
  <c r="E19" i="1"/>
  <c r="F19" i="1" s="1"/>
  <c r="E36" i="1"/>
  <c r="F36" i="1" s="1"/>
  <c r="E33" i="1"/>
  <c r="F33" i="1" s="1"/>
  <c r="E17" i="1"/>
  <c r="E13" i="1"/>
  <c r="E26" i="1"/>
  <c r="F26" i="1" s="1"/>
  <c r="E12" i="1"/>
  <c r="F12" i="1" s="1"/>
  <c r="E25" i="1"/>
  <c r="F25" i="1" s="1"/>
  <c r="E8" i="1"/>
  <c r="F8" i="1" s="1"/>
  <c r="E5" i="1"/>
  <c r="F5" i="1" s="1"/>
  <c r="E24" i="1"/>
  <c r="F24" i="1" s="1"/>
  <c r="E14" i="1"/>
  <c r="F14" i="1" s="1"/>
  <c r="E23" i="1"/>
  <c r="F23" i="1" s="1"/>
  <c r="T34" i="4"/>
  <c r="F32" i="4"/>
  <c r="Z35" i="4"/>
  <c r="Z4" i="4" s="1"/>
  <c r="T35" i="4"/>
  <c r="T22" i="4"/>
  <c r="T18" i="4"/>
  <c r="T21" i="4"/>
  <c r="T20" i="4"/>
  <c r="T19" i="4"/>
  <c r="T17" i="4"/>
  <c r="T24" i="4"/>
  <c r="T29" i="4"/>
  <c r="T6" i="4"/>
  <c r="T25" i="4"/>
  <c r="T13" i="4"/>
  <c r="T38" i="4"/>
  <c r="T7" i="4"/>
  <c r="T10" i="4"/>
  <c r="T12" i="4"/>
  <c r="T9" i="4"/>
  <c r="T8" i="4"/>
  <c r="T26" i="4"/>
  <c r="T37" i="4"/>
  <c r="T28" i="4"/>
  <c r="T36" i="4"/>
  <c r="T14" i="4"/>
  <c r="T40" i="4"/>
  <c r="T5" i="4"/>
  <c r="T39" i="4"/>
  <c r="T15" i="4"/>
  <c r="T16" i="4"/>
  <c r="T27" i="4"/>
  <c r="T23" i="4"/>
  <c r="T41" i="4" s="1"/>
  <c r="T30" i="4"/>
  <c r="T31" i="4"/>
  <c r="T32" i="4"/>
  <c r="T11" i="4"/>
  <c r="E30" i="4"/>
  <c r="E31" i="4"/>
  <c r="F24" i="5"/>
  <c r="F33" i="5"/>
  <c r="F5" i="5"/>
  <c r="F7" i="5"/>
  <c r="F21" i="5"/>
  <c r="F11" i="5"/>
  <c r="F40" i="5"/>
  <c r="D45" i="4"/>
  <c r="E45" i="4" s="1"/>
  <c r="F37" i="5"/>
  <c r="F16" i="5"/>
  <c r="F8" i="5"/>
  <c r="F15" i="5"/>
  <c r="F18" i="5"/>
  <c r="F23" i="5"/>
  <c r="F9" i="5"/>
  <c r="F34" i="5"/>
  <c r="F25" i="5"/>
  <c r="F31" i="5"/>
  <c r="F28" i="5"/>
  <c r="F29" i="5"/>
  <c r="E17" i="6"/>
  <c r="E18" i="6"/>
  <c r="E20" i="6"/>
  <c r="E22" i="6"/>
  <c r="E23" i="6"/>
  <c r="E6" i="6"/>
  <c r="E12" i="6"/>
  <c r="E4" i="6"/>
  <c r="E31" i="6"/>
  <c r="E26" i="6"/>
  <c r="E7" i="6"/>
  <c r="E13" i="6"/>
  <c r="E8" i="6"/>
  <c r="E32" i="6"/>
  <c r="E27" i="6"/>
  <c r="E14" i="6"/>
  <c r="E28" i="6"/>
  <c r="E5" i="6"/>
  <c r="E11" i="6"/>
  <c r="E10" i="6"/>
  <c r="E40" i="6"/>
  <c r="E16" i="6"/>
  <c r="E19" i="6"/>
  <c r="E15" i="6"/>
  <c r="E25" i="6"/>
  <c r="E33" i="6"/>
  <c r="E35" i="6"/>
  <c r="E37" i="6"/>
  <c r="E34" i="6"/>
  <c r="E36" i="6"/>
  <c r="E30" i="6"/>
  <c r="E39" i="6"/>
  <c r="E38" i="6"/>
  <c r="E24" i="6"/>
  <c r="E29" i="6"/>
  <c r="E21" i="6"/>
  <c r="F6" i="1"/>
  <c r="F13" i="5"/>
  <c r="F17" i="5"/>
  <c r="F39" i="5"/>
  <c r="E35" i="4"/>
  <c r="F30" i="5"/>
  <c r="F9" i="1"/>
  <c r="F7" i="1"/>
  <c r="F9" i="6"/>
  <c r="E28" i="4"/>
  <c r="E12" i="4"/>
  <c r="E39" i="4"/>
  <c r="E37" i="4"/>
  <c r="E26" i="4"/>
  <c r="E24" i="4"/>
  <c r="E9" i="4"/>
  <c r="E29" i="4"/>
  <c r="E6" i="4"/>
  <c r="E21" i="4"/>
  <c r="E19" i="4"/>
  <c r="E17" i="4"/>
  <c r="E4" i="4"/>
  <c r="E22" i="4"/>
  <c r="E18" i="4"/>
  <c r="E27" i="4"/>
  <c r="E20" i="4"/>
  <c r="E13" i="4"/>
  <c r="E36" i="4"/>
  <c r="E25" i="4"/>
  <c r="E8" i="4"/>
  <c r="E5" i="4"/>
  <c r="E38" i="4"/>
  <c r="E33" i="4"/>
  <c r="E16" i="4"/>
  <c r="E40" i="4"/>
  <c r="E7" i="4"/>
  <c r="E10" i="4"/>
  <c r="E23" i="4"/>
  <c r="E14" i="4"/>
  <c r="E15" i="4"/>
  <c r="E34" i="4"/>
  <c r="F13" i="1"/>
  <c r="F27" i="5"/>
  <c r="F38" i="5"/>
  <c r="F22" i="5"/>
  <c r="F20" i="5"/>
  <c r="F19" i="5"/>
  <c r="F12" i="5"/>
  <c r="D45" i="6"/>
  <c r="E45" i="6" s="1"/>
  <c r="E11" i="4"/>
  <c r="T9" i="1"/>
  <c r="T7" i="1"/>
  <c r="T29" i="1"/>
  <c r="T24" i="1"/>
  <c r="T22" i="1"/>
  <c r="T14" i="1"/>
  <c r="T19" i="1"/>
  <c r="T23" i="1"/>
  <c r="T41" i="1" s="1"/>
  <c r="T26" i="1"/>
  <c r="T17" i="1"/>
  <c r="T8" i="1"/>
  <c r="T35" i="1"/>
  <c r="T10" i="1"/>
  <c r="T13" i="1"/>
  <c r="T15" i="1"/>
  <c r="F27" i="1"/>
  <c r="F17" i="1"/>
  <c r="F10" i="5"/>
  <c r="F29" i="1"/>
  <c r="T25" i="1" l="1"/>
  <c r="T27" i="1"/>
  <c r="T5" i="1"/>
  <c r="T36" i="1"/>
  <c r="T21" i="1"/>
  <c r="T12" i="1"/>
  <c r="T28" i="1"/>
  <c r="T40" i="1"/>
  <c r="T38" i="1"/>
  <c r="D45" i="1"/>
  <c r="E45" i="1" s="1"/>
  <c r="T6" i="1"/>
  <c r="T11" i="1"/>
  <c r="T34" i="1"/>
  <c r="T16" i="1"/>
  <c r="T32" i="1"/>
  <c r="T30" i="1"/>
  <c r="T18" i="1"/>
  <c r="T33" i="1"/>
  <c r="T39" i="1"/>
  <c r="T37" i="1"/>
  <c r="T20" i="1"/>
  <c r="F3" i="1"/>
  <c r="AA4" i="1" s="1"/>
  <c r="F40" i="4"/>
  <c r="F12" i="4"/>
  <c r="F22" i="4"/>
  <c r="F33" i="4"/>
  <c r="F17" i="4"/>
  <c r="F8" i="4"/>
  <c r="F34" i="4"/>
  <c r="F25" i="4"/>
  <c r="F29" i="4"/>
  <c r="F16" i="4"/>
  <c r="F6" i="4"/>
  <c r="F35" i="4"/>
  <c r="F31" i="4"/>
  <c r="F9" i="4"/>
  <c r="F11" i="4"/>
  <c r="F24" i="4"/>
  <c r="F23" i="4"/>
  <c r="F20" i="4"/>
  <c r="F26" i="4"/>
  <c r="F30" i="4"/>
  <c r="F38" i="4"/>
  <c r="F21" i="4"/>
  <c r="F36" i="4"/>
  <c r="F14" i="4"/>
  <c r="F10" i="4"/>
  <c r="F27" i="4"/>
  <c r="F37" i="4"/>
  <c r="F28" i="4"/>
  <c r="F19" i="4"/>
  <c r="F5" i="4"/>
  <c r="F15" i="4"/>
  <c r="F13" i="4"/>
  <c r="F7" i="4"/>
  <c r="F18" i="4"/>
  <c r="F39" i="4"/>
  <c r="F25" i="6"/>
  <c r="F21" i="6"/>
  <c r="F13" i="6"/>
  <c r="F29" i="6"/>
  <c r="F19" i="6"/>
  <c r="F7" i="6"/>
  <c r="F17" i="6"/>
  <c r="F24" i="6"/>
  <c r="F16" i="6"/>
  <c r="F26" i="6"/>
  <c r="F8" i="6"/>
  <c r="F42" i="5"/>
  <c r="F15" i="6"/>
  <c r="F38" i="6"/>
  <c r="F40" i="6"/>
  <c r="F31" i="6"/>
  <c r="F42" i="1"/>
  <c r="F39" i="6"/>
  <c r="F10" i="6"/>
  <c r="F30" i="6"/>
  <c r="F11" i="6"/>
  <c r="F12" i="6"/>
  <c r="F36" i="6"/>
  <c r="F5" i="6"/>
  <c r="F3" i="6" s="1"/>
  <c r="F6" i="6"/>
  <c r="F34" i="6"/>
  <c r="F28" i="6"/>
  <c r="F23" i="6"/>
  <c r="F37" i="6"/>
  <c r="F14" i="6"/>
  <c r="F22" i="6"/>
  <c r="F27" i="6"/>
  <c r="F35" i="6"/>
  <c r="F20" i="6"/>
  <c r="F33" i="6"/>
  <c r="F32" i="6"/>
  <c r="F18" i="6"/>
  <c r="F42" i="4" l="1"/>
  <c r="F3" i="4"/>
  <c r="AA4" i="4" s="1"/>
  <c r="F43" i="5"/>
  <c r="G6" i="5"/>
  <c r="G32" i="5"/>
  <c r="G36" i="5"/>
  <c r="G26" i="5"/>
  <c r="G14" i="5"/>
  <c r="G35" i="5"/>
  <c r="G7" i="5"/>
  <c r="G37" i="5"/>
  <c r="G23" i="5"/>
  <c r="G30" i="5"/>
  <c r="G38" i="5"/>
  <c r="G21" i="5"/>
  <c r="G8" i="5"/>
  <c r="G9" i="5"/>
  <c r="G24" i="5"/>
  <c r="G22" i="5"/>
  <c r="G11" i="5"/>
  <c r="G34" i="5"/>
  <c r="G13" i="5"/>
  <c r="G20" i="5"/>
  <c r="G33" i="5"/>
  <c r="G15" i="5"/>
  <c r="G28" i="5"/>
  <c r="G17" i="5"/>
  <c r="G40" i="5"/>
  <c r="G19" i="5"/>
  <c r="G25" i="5"/>
  <c r="G10" i="5"/>
  <c r="G29" i="5"/>
  <c r="G39" i="5"/>
  <c r="G27" i="5"/>
  <c r="G12" i="5"/>
  <c r="G5" i="5"/>
  <c r="G18" i="5"/>
  <c r="G31" i="5"/>
  <c r="G16" i="5"/>
  <c r="F43" i="1"/>
  <c r="G15" i="1"/>
  <c r="G16" i="1"/>
  <c r="G24" i="1"/>
  <c r="G6" i="1"/>
  <c r="G20" i="1"/>
  <c r="G12" i="1"/>
  <c r="G28" i="1"/>
  <c r="G29" i="1"/>
  <c r="G31" i="1"/>
  <c r="G40" i="1"/>
  <c r="G8" i="1"/>
  <c r="G14" i="1"/>
  <c r="G11" i="1"/>
  <c r="G21" i="1"/>
  <c r="G27" i="1"/>
  <c r="G22" i="1"/>
  <c r="G36" i="1"/>
  <c r="G35" i="1"/>
  <c r="G23" i="1"/>
  <c r="G38" i="1"/>
  <c r="G10" i="1"/>
  <c r="G30" i="1"/>
  <c r="G9" i="1"/>
  <c r="G17" i="1"/>
  <c r="G5" i="1"/>
  <c r="G39" i="1"/>
  <c r="G34" i="1"/>
  <c r="G37" i="1"/>
  <c r="G13" i="1"/>
  <c r="G18" i="1"/>
  <c r="G19" i="1"/>
  <c r="G7" i="1"/>
  <c r="G25" i="1"/>
  <c r="G33" i="1"/>
  <c r="G26" i="1"/>
  <c r="G32" i="1"/>
  <c r="F42" i="6"/>
  <c r="J31" i="1" l="1"/>
  <c r="H31" i="1"/>
  <c r="I31" i="1"/>
  <c r="K31" i="1"/>
  <c r="K6" i="1"/>
  <c r="I6" i="1"/>
  <c r="J6" i="1"/>
  <c r="H6" i="1"/>
  <c r="K30" i="1"/>
  <c r="I30" i="1"/>
  <c r="J30" i="1"/>
  <c r="H30" i="1"/>
  <c r="K29" i="1"/>
  <c r="H29" i="1"/>
  <c r="I29" i="1"/>
  <c r="J29" i="1"/>
  <c r="H12" i="1"/>
  <c r="K12" i="1"/>
  <c r="I12" i="1"/>
  <c r="J12" i="1"/>
  <c r="H34" i="1"/>
  <c r="K34" i="1"/>
  <c r="I34" i="1"/>
  <c r="J34" i="1"/>
  <c r="H10" i="1"/>
  <c r="I10" i="1"/>
  <c r="K10" i="1"/>
  <c r="J10" i="1"/>
  <c r="K28" i="1"/>
  <c r="H28" i="1"/>
  <c r="I28" i="1"/>
  <c r="J28" i="1"/>
  <c r="H13" i="1"/>
  <c r="I13" i="1"/>
  <c r="J13" i="1"/>
  <c r="K13" i="1"/>
  <c r="H16" i="1"/>
  <c r="I16" i="1"/>
  <c r="K16" i="1"/>
  <c r="J16" i="1"/>
  <c r="H35" i="1"/>
  <c r="I35" i="1"/>
  <c r="J35" i="1"/>
  <c r="K35" i="1"/>
  <c r="H22" i="1"/>
  <c r="K22" i="1"/>
  <c r="J22" i="1"/>
  <c r="I22" i="1"/>
  <c r="H15" i="1"/>
  <c r="I15" i="1"/>
  <c r="J15" i="1"/>
  <c r="K15" i="1"/>
  <c r="H33" i="1"/>
  <c r="J33" i="1"/>
  <c r="I33" i="1"/>
  <c r="K33" i="1"/>
  <c r="I7" i="1"/>
  <c r="H7" i="1"/>
  <c r="K7" i="1"/>
  <c r="J7" i="1"/>
  <c r="H23" i="1"/>
  <c r="I23" i="1"/>
  <c r="J23" i="1"/>
  <c r="K23" i="1"/>
  <c r="I36" i="1"/>
  <c r="H36" i="1"/>
  <c r="J36" i="1"/>
  <c r="K36" i="1"/>
  <c r="K27" i="1"/>
  <c r="J27" i="1"/>
  <c r="H27" i="1"/>
  <c r="I27" i="1"/>
  <c r="H5" i="1"/>
  <c r="I5" i="1"/>
  <c r="K5" i="1"/>
  <c r="J5" i="1"/>
  <c r="K14" i="1"/>
  <c r="J14" i="1"/>
  <c r="H14" i="1"/>
  <c r="I14" i="1"/>
  <c r="I40" i="1"/>
  <c r="J40" i="1"/>
  <c r="K40" i="1"/>
  <c r="H40" i="1"/>
  <c r="K25" i="1"/>
  <c r="H25" i="1"/>
  <c r="J25" i="1"/>
  <c r="I25" i="1"/>
  <c r="J38" i="1"/>
  <c r="H38" i="1"/>
  <c r="K38" i="1"/>
  <c r="I38" i="1"/>
  <c r="I19" i="1"/>
  <c r="H19" i="1"/>
  <c r="K19" i="1"/>
  <c r="J19" i="1"/>
  <c r="H18" i="1"/>
  <c r="I18" i="1"/>
  <c r="K18" i="1"/>
  <c r="J18" i="1"/>
  <c r="H20" i="1"/>
  <c r="I20" i="1"/>
  <c r="J20" i="1"/>
  <c r="K20" i="1"/>
  <c r="H37" i="1"/>
  <c r="I37" i="1"/>
  <c r="K37" i="1"/>
  <c r="J37" i="1"/>
  <c r="J24" i="1"/>
  <c r="K24" i="1"/>
  <c r="H24" i="1"/>
  <c r="I24" i="1"/>
  <c r="K39" i="1"/>
  <c r="H39" i="1"/>
  <c r="I39" i="1"/>
  <c r="J39" i="1"/>
  <c r="H21" i="1"/>
  <c r="J21" i="1"/>
  <c r="I21" i="1"/>
  <c r="K21" i="1"/>
  <c r="K11" i="1"/>
  <c r="H11" i="1"/>
  <c r="I11" i="1"/>
  <c r="J11" i="1"/>
  <c r="K32" i="1"/>
  <c r="I32" i="1"/>
  <c r="H32" i="1"/>
  <c r="J32" i="1"/>
  <c r="I17" i="1"/>
  <c r="H17" i="1"/>
  <c r="J17" i="1"/>
  <c r="K17" i="1"/>
  <c r="H26" i="1"/>
  <c r="I26" i="1"/>
  <c r="K26" i="1"/>
  <c r="J26" i="1"/>
  <c r="I9" i="1"/>
  <c r="J9" i="1"/>
  <c r="H9" i="1"/>
  <c r="K9" i="1"/>
  <c r="J8" i="1"/>
  <c r="I8" i="1"/>
  <c r="H8" i="1"/>
  <c r="K8" i="1"/>
  <c r="F43" i="4"/>
  <c r="F50" i="5" s="1"/>
  <c r="G32" i="4"/>
  <c r="G40" i="4"/>
  <c r="G34" i="4"/>
  <c r="G31" i="4"/>
  <c r="G26" i="4"/>
  <c r="G10" i="4"/>
  <c r="G15" i="4"/>
  <c r="G12" i="4"/>
  <c r="G25" i="4"/>
  <c r="G9" i="4"/>
  <c r="G30" i="4"/>
  <c r="G27" i="4"/>
  <c r="G13" i="4"/>
  <c r="G7" i="4"/>
  <c r="G16" i="4"/>
  <c r="G21" i="4"/>
  <c r="G6" i="4"/>
  <c r="G39" i="4"/>
  <c r="G33" i="4"/>
  <c r="G36" i="4"/>
  <c r="G8" i="4"/>
  <c r="G22" i="4"/>
  <c r="G29" i="4"/>
  <c r="G11" i="4"/>
  <c r="G38" i="4"/>
  <c r="G37" i="4"/>
  <c r="G24" i="4"/>
  <c r="G18" i="4"/>
  <c r="G23" i="4"/>
  <c r="G19" i="4"/>
  <c r="G20" i="4"/>
  <c r="G14" i="4"/>
  <c r="G28" i="4"/>
  <c r="G17" i="4"/>
  <c r="G35" i="4"/>
  <c r="G5" i="4"/>
  <c r="F43" i="6"/>
  <c r="G9" i="6"/>
  <c r="G25" i="6"/>
  <c r="G29" i="6"/>
  <c r="G11" i="6"/>
  <c r="G5" i="6"/>
  <c r="G28" i="6"/>
  <c r="G33" i="6"/>
  <c r="G14" i="6"/>
  <c r="G16" i="6"/>
  <c r="G19" i="6"/>
  <c r="G26" i="6"/>
  <c r="G23" i="6"/>
  <c r="G35" i="6"/>
  <c r="G32" i="6"/>
  <c r="G12" i="6"/>
  <c r="G6" i="6"/>
  <c r="G22" i="6"/>
  <c r="G21" i="6"/>
  <c r="G7" i="6"/>
  <c r="G8" i="6"/>
  <c r="G20" i="6"/>
  <c r="G38" i="6"/>
  <c r="G18" i="6"/>
  <c r="G13" i="6"/>
  <c r="G17" i="6"/>
  <c r="G27" i="6"/>
  <c r="G39" i="6"/>
  <c r="G40" i="6"/>
  <c r="G10" i="6"/>
  <c r="G31" i="6"/>
  <c r="G24" i="6"/>
  <c r="G15" i="6"/>
  <c r="G30" i="6"/>
  <c r="G36" i="6"/>
  <c r="G34" i="6"/>
  <c r="G37" i="6"/>
  <c r="K29" i="4" l="1"/>
  <c r="I29" i="4"/>
  <c r="J29" i="4"/>
  <c r="H29" i="4"/>
  <c r="J24" i="4"/>
  <c r="K24" i="4"/>
  <c r="H24" i="4"/>
  <c r="I24" i="4"/>
  <c r="K27" i="4"/>
  <c r="H27" i="4"/>
  <c r="I27" i="4"/>
  <c r="J27" i="4"/>
  <c r="K22" i="4"/>
  <c r="H22" i="4"/>
  <c r="J22" i="4"/>
  <c r="I22" i="4"/>
  <c r="I20" i="4"/>
  <c r="K20" i="4"/>
  <c r="H20" i="4"/>
  <c r="J20" i="4"/>
  <c r="K16" i="4"/>
  <c r="J16" i="4"/>
  <c r="I16" i="4"/>
  <c r="H16" i="4"/>
  <c r="K30" i="4"/>
  <c r="I30" i="4"/>
  <c r="H30" i="4"/>
  <c r="J30" i="4"/>
  <c r="K28" i="4"/>
  <c r="J28" i="4"/>
  <c r="I28" i="4"/>
  <c r="H28" i="4"/>
  <c r="K39" i="4"/>
  <c r="I39" i="4"/>
  <c r="H39" i="4"/>
  <c r="J39" i="4"/>
  <c r="J11" i="4"/>
  <c r="I11" i="4"/>
  <c r="K11" i="4"/>
  <c r="H11" i="4"/>
  <c r="H35" i="4"/>
  <c r="I35" i="4"/>
  <c r="K35" i="4"/>
  <c r="J35" i="4"/>
  <c r="J17" i="4"/>
  <c r="I17" i="4"/>
  <c r="H17" i="4"/>
  <c r="K17" i="4"/>
  <c r="I9" i="4"/>
  <c r="K9" i="4"/>
  <c r="H9" i="4"/>
  <c r="J9" i="4"/>
  <c r="K8" i="4"/>
  <c r="I8" i="4"/>
  <c r="J8" i="4"/>
  <c r="H8" i="4"/>
  <c r="K25" i="4"/>
  <c r="H25" i="4"/>
  <c r="J25" i="4"/>
  <c r="I25" i="4"/>
  <c r="K14" i="4"/>
  <c r="J14" i="4"/>
  <c r="I14" i="4"/>
  <c r="H14" i="4"/>
  <c r="K36" i="4"/>
  <c r="J36" i="4"/>
  <c r="H36" i="4"/>
  <c r="I36" i="4"/>
  <c r="I12" i="4"/>
  <c r="J12" i="4"/>
  <c r="H12" i="4"/>
  <c r="K12" i="4"/>
  <c r="K33" i="4"/>
  <c r="I33" i="4"/>
  <c r="H33" i="4"/>
  <c r="J33" i="4"/>
  <c r="K15" i="4"/>
  <c r="H15" i="4"/>
  <c r="J15" i="4"/>
  <c r="I15" i="4"/>
  <c r="H19" i="4"/>
  <c r="K19" i="4"/>
  <c r="J19" i="4"/>
  <c r="I19" i="4"/>
  <c r="H10" i="4"/>
  <c r="J10" i="4"/>
  <c r="K10" i="4"/>
  <c r="I10" i="4"/>
  <c r="H23" i="4"/>
  <c r="I23" i="4"/>
  <c r="K23" i="4"/>
  <c r="J23" i="4"/>
  <c r="J6" i="4"/>
  <c r="I6" i="4"/>
  <c r="H6" i="4"/>
  <c r="K6" i="4"/>
  <c r="I26" i="4"/>
  <c r="K26" i="4"/>
  <c r="H26" i="4"/>
  <c r="J26" i="4"/>
  <c r="K18" i="4"/>
  <c r="J18" i="4"/>
  <c r="I18" i="4"/>
  <c r="H18" i="4"/>
  <c r="H21" i="4"/>
  <c r="I21" i="4"/>
  <c r="J21" i="4"/>
  <c r="K21" i="4"/>
  <c r="K31" i="4"/>
  <c r="I31" i="4"/>
  <c r="H31" i="4"/>
  <c r="J31" i="4"/>
  <c r="H34" i="4"/>
  <c r="J34" i="4"/>
  <c r="I34" i="4"/>
  <c r="K34" i="4"/>
  <c r="K37" i="4"/>
  <c r="J37" i="4"/>
  <c r="I37" i="4"/>
  <c r="H37" i="4"/>
  <c r="I7" i="4"/>
  <c r="H7" i="4"/>
  <c r="J7" i="4"/>
  <c r="K7" i="4"/>
  <c r="H40" i="4"/>
  <c r="I40" i="4"/>
  <c r="J40" i="4"/>
  <c r="K40" i="4"/>
  <c r="F52" i="6"/>
  <c r="H38" i="4"/>
  <c r="K38" i="4"/>
  <c r="J38" i="4"/>
  <c r="I38" i="4"/>
  <c r="K13" i="4"/>
  <c r="I13" i="4"/>
  <c r="H13" i="4"/>
  <c r="J13" i="4"/>
  <c r="I32" i="4"/>
  <c r="K32" i="4"/>
  <c r="J32" i="4"/>
  <c r="H32" i="4"/>
  <c r="H5" i="4"/>
  <c r="I5" i="4"/>
  <c r="K5" i="4"/>
  <c r="J5" i="4"/>
  <c r="H42" i="1"/>
  <c r="I42" i="1"/>
  <c r="K42" i="1"/>
  <c r="J42" i="1"/>
  <c r="J42" i="4" l="1"/>
  <c r="K42" i="4"/>
  <c r="I42" i="4"/>
  <c r="H42" i="4"/>
  <c r="J43" i="4"/>
  <c r="J45" i="4"/>
  <c r="J46" i="4" s="1"/>
  <c r="K43" i="1"/>
  <c r="K45" i="1"/>
  <c r="K46" i="1" s="1"/>
  <c r="H43" i="1"/>
  <c r="H45" i="1"/>
  <c r="H46" i="1" s="1"/>
  <c r="J43" i="1"/>
  <c r="J45" i="1"/>
  <c r="J46" i="1" s="1"/>
  <c r="I45" i="1"/>
  <c r="I46" i="1" s="1"/>
  <c r="I43" i="1"/>
  <c r="O5" i="4" l="1"/>
  <c r="O26" i="4"/>
  <c r="O8" i="4"/>
  <c r="O40" i="4"/>
  <c r="O14" i="4"/>
  <c r="O31" i="4"/>
  <c r="O34" i="4"/>
  <c r="O17" i="4"/>
  <c r="O28" i="4"/>
  <c r="O37" i="4"/>
  <c r="O18" i="4"/>
  <c r="O33" i="4"/>
  <c r="O16" i="4"/>
  <c r="O25" i="4"/>
  <c r="O6" i="4"/>
  <c r="O21" i="4"/>
  <c r="O36" i="4"/>
  <c r="O24" i="4"/>
  <c r="O41" i="4"/>
  <c r="O23" i="4"/>
  <c r="O7" i="4"/>
  <c r="O9" i="4"/>
  <c r="O12" i="4"/>
  <c r="O35" i="4"/>
  <c r="O27" i="4"/>
  <c r="O15" i="4"/>
  <c r="O38" i="4"/>
  <c r="O32" i="4"/>
  <c r="O39" i="4"/>
  <c r="O11" i="4"/>
  <c r="O19" i="4"/>
  <c r="O29" i="4"/>
  <c r="O20" i="4"/>
  <c r="O30" i="4"/>
  <c r="O13" i="4"/>
  <c r="O22" i="4"/>
  <c r="O10" i="4"/>
  <c r="H43" i="4"/>
  <c r="H45" i="4"/>
  <c r="H46" i="4" s="1"/>
  <c r="I43" i="4"/>
  <c r="I45" i="4"/>
  <c r="I46" i="4" s="1"/>
  <c r="K43" i="4"/>
  <c r="K45" i="4"/>
  <c r="K46" i="4" s="1"/>
  <c r="M7" i="1"/>
  <c r="M10" i="1"/>
  <c r="M13" i="1"/>
  <c r="M16" i="1"/>
  <c r="M19" i="1"/>
  <c r="M22" i="1"/>
  <c r="M25" i="1"/>
  <c r="M28" i="1"/>
  <c r="M31" i="1"/>
  <c r="M34" i="1"/>
  <c r="M37" i="1"/>
  <c r="M40" i="1"/>
  <c r="M27" i="1"/>
  <c r="M30" i="1"/>
  <c r="M24" i="1"/>
  <c r="M5" i="1"/>
  <c r="M36" i="1"/>
  <c r="M6" i="1"/>
  <c r="M9" i="1"/>
  <c r="M12" i="1"/>
  <c r="M15" i="1"/>
  <c r="M18" i="1"/>
  <c r="M21" i="1"/>
  <c r="M33" i="1"/>
  <c r="M39" i="1"/>
  <c r="M35" i="1"/>
  <c r="M32" i="1"/>
  <c r="M38" i="1"/>
  <c r="M41" i="1"/>
  <c r="M8" i="1"/>
  <c r="M11" i="1"/>
  <c r="M14" i="1"/>
  <c r="M17" i="1"/>
  <c r="M20" i="1"/>
  <c r="M23" i="1"/>
  <c r="M26" i="1"/>
  <c r="M29" i="1"/>
  <c r="P5" i="1"/>
  <c r="P7" i="1"/>
  <c r="P10" i="1"/>
  <c r="P13" i="1"/>
  <c r="P16" i="1"/>
  <c r="P19" i="1"/>
  <c r="P22" i="1"/>
  <c r="P25" i="1"/>
  <c r="P28" i="1"/>
  <c r="P31" i="1"/>
  <c r="P34" i="1"/>
  <c r="P37" i="1"/>
  <c r="P40" i="1"/>
  <c r="P6" i="1"/>
  <c r="P9" i="1"/>
  <c r="P12" i="1"/>
  <c r="P15" i="1"/>
  <c r="P18" i="1"/>
  <c r="P21" i="1"/>
  <c r="P24" i="1"/>
  <c r="P27" i="1"/>
  <c r="P30" i="1"/>
  <c r="P33" i="1"/>
  <c r="P36" i="1"/>
  <c r="P39" i="1"/>
  <c r="P8" i="1"/>
  <c r="P11" i="1"/>
  <c r="P14" i="1"/>
  <c r="P17" i="1"/>
  <c r="P20" i="1"/>
  <c r="P23" i="1"/>
  <c r="P26" i="1"/>
  <c r="P29" i="1"/>
  <c r="P32" i="1"/>
  <c r="P35" i="1"/>
  <c r="P38" i="1"/>
  <c r="P41" i="1"/>
  <c r="N32" i="1"/>
  <c r="N7" i="1"/>
  <c r="N10" i="1"/>
  <c r="N13" i="1"/>
  <c r="N16" i="1"/>
  <c r="N19" i="1"/>
  <c r="N22" i="1"/>
  <c r="N25" i="1"/>
  <c r="N28" i="1"/>
  <c r="N31" i="1"/>
  <c r="N34" i="1"/>
  <c r="N37" i="1"/>
  <c r="N40" i="1"/>
  <c r="N14" i="1"/>
  <c r="N20" i="1"/>
  <c r="N5" i="1"/>
  <c r="N23" i="1"/>
  <c r="N41" i="1"/>
  <c r="N35" i="1"/>
  <c r="N17" i="1"/>
  <c r="N6" i="1"/>
  <c r="N9" i="1"/>
  <c r="N12" i="1"/>
  <c r="N15" i="1"/>
  <c r="N18" i="1"/>
  <c r="N21" i="1"/>
  <c r="N24" i="1"/>
  <c r="N27" i="1"/>
  <c r="N30" i="1"/>
  <c r="N33" i="1"/>
  <c r="N36" i="1"/>
  <c r="N39" i="1"/>
  <c r="N29" i="1"/>
  <c r="N11" i="1"/>
  <c r="N26" i="1"/>
  <c r="N8" i="1"/>
  <c r="N38" i="1"/>
  <c r="O14" i="1"/>
  <c r="O23" i="1"/>
  <c r="O5" i="1"/>
  <c r="O11" i="1"/>
  <c r="O29" i="1"/>
  <c r="O7" i="1"/>
  <c r="O10" i="1"/>
  <c r="O13" i="1"/>
  <c r="O16" i="1"/>
  <c r="O19" i="1"/>
  <c r="O22" i="1"/>
  <c r="O25" i="1"/>
  <c r="O28" i="1"/>
  <c r="O31" i="1"/>
  <c r="O34" i="1"/>
  <c r="O37" i="1"/>
  <c r="O40" i="1"/>
  <c r="O8" i="1"/>
  <c r="O20" i="1"/>
  <c r="O26" i="1"/>
  <c r="O41" i="1"/>
  <c r="O6" i="1"/>
  <c r="O9" i="1"/>
  <c r="O12" i="1"/>
  <c r="O15" i="1"/>
  <c r="O18" i="1"/>
  <c r="O21" i="1"/>
  <c r="O24" i="1"/>
  <c r="O27" i="1"/>
  <c r="O30" i="1"/>
  <c r="O33" i="1"/>
  <c r="O36" i="1"/>
  <c r="O39" i="1"/>
  <c r="O38" i="1"/>
  <c r="O17" i="1"/>
  <c r="O35" i="1"/>
  <c r="O32" i="1"/>
  <c r="G43" i="1"/>
  <c r="G43" i="6"/>
  <c r="G43" i="5"/>
  <c r="G43" i="4" l="1"/>
  <c r="P28" i="4"/>
  <c r="P11" i="4"/>
  <c r="P31" i="4"/>
  <c r="P30" i="4"/>
  <c r="P16" i="4"/>
  <c r="P10" i="4"/>
  <c r="P32" i="4"/>
  <c r="P39" i="4"/>
  <c r="P37" i="4"/>
  <c r="P18" i="4"/>
  <c r="P20" i="4"/>
  <c r="P27" i="4"/>
  <c r="P25" i="4"/>
  <c r="P15" i="4"/>
  <c r="P23" i="4"/>
  <c r="P14" i="4"/>
  <c r="P8" i="4"/>
  <c r="P13" i="4"/>
  <c r="P6" i="4"/>
  <c r="P19" i="4"/>
  <c r="P34" i="4"/>
  <c r="P12" i="4"/>
  <c r="P21" i="4"/>
  <c r="P7" i="4"/>
  <c r="P38" i="4"/>
  <c r="P41" i="4"/>
  <c r="P22" i="4"/>
  <c r="P40" i="4"/>
  <c r="P26" i="4"/>
  <c r="P5" i="4"/>
  <c r="P29" i="4"/>
  <c r="P36" i="4"/>
  <c r="P33" i="4"/>
  <c r="P24" i="4"/>
  <c r="P9" i="4"/>
  <c r="P17" i="4"/>
  <c r="P35" i="4"/>
  <c r="N6" i="4"/>
  <c r="N27" i="4"/>
  <c r="N20" i="4"/>
  <c r="N34" i="4"/>
  <c r="N29" i="4"/>
  <c r="N15" i="4"/>
  <c r="N8" i="4"/>
  <c r="N22" i="4"/>
  <c r="N17" i="4"/>
  <c r="N14" i="4"/>
  <c r="N13" i="4"/>
  <c r="N10" i="4"/>
  <c r="N5" i="4"/>
  <c r="N37" i="4"/>
  <c r="N38" i="4"/>
  <c r="N39" i="4"/>
  <c r="N21" i="4"/>
  <c r="N40" i="4"/>
  <c r="N26" i="4"/>
  <c r="N9" i="4"/>
  <c r="N28" i="4"/>
  <c r="N24" i="4"/>
  <c r="N31" i="4"/>
  <c r="N19" i="4"/>
  <c r="N35" i="4"/>
  <c r="N18" i="4"/>
  <c r="N32" i="4"/>
  <c r="N16" i="4"/>
  <c r="N12" i="4"/>
  <c r="N41" i="4"/>
  <c r="N7" i="4"/>
  <c r="N25" i="4"/>
  <c r="N23" i="4"/>
  <c r="N30" i="4"/>
  <c r="N11" i="4"/>
  <c r="N33" i="4"/>
  <c r="N36" i="4"/>
  <c r="M41" i="4"/>
  <c r="M19" i="4"/>
  <c r="M14" i="4"/>
  <c r="M33" i="4"/>
  <c r="M8" i="4"/>
  <c r="M22" i="4"/>
  <c r="M35" i="4"/>
  <c r="M7" i="4"/>
  <c r="R7" i="4" s="1"/>
  <c r="M40" i="4"/>
  <c r="M23" i="4"/>
  <c r="M30" i="4"/>
  <c r="M28" i="4"/>
  <c r="M11" i="4"/>
  <c r="M18" i="4"/>
  <c r="M16" i="4"/>
  <c r="R16" i="4" s="1"/>
  <c r="M36" i="4"/>
  <c r="M34" i="4"/>
  <c r="M6" i="4"/>
  <c r="M39" i="4"/>
  <c r="M31" i="4"/>
  <c r="R31" i="4" s="1"/>
  <c r="M10" i="4"/>
  <c r="R10" i="4" s="1"/>
  <c r="M25" i="4"/>
  <c r="M27" i="4"/>
  <c r="M21" i="4"/>
  <c r="M13" i="4"/>
  <c r="R13" i="4" s="1"/>
  <c r="M26" i="4"/>
  <c r="M29" i="4"/>
  <c r="M17" i="4"/>
  <c r="M20" i="4"/>
  <c r="M37" i="4"/>
  <c r="M38" i="4"/>
  <c r="M9" i="4"/>
  <c r="M5" i="4"/>
  <c r="M24" i="4"/>
  <c r="M15" i="4"/>
  <c r="M32" i="4"/>
  <c r="M12" i="4"/>
  <c r="R33" i="1"/>
  <c r="R41" i="1"/>
  <c r="R23" i="1"/>
  <c r="R9" i="1"/>
  <c r="D15" i="8"/>
  <c r="L15" i="8" s="1"/>
  <c r="R38" i="1"/>
  <c r="R24" i="1"/>
  <c r="R14" i="1"/>
  <c r="R37" i="1"/>
  <c r="R19" i="1"/>
  <c r="R27" i="1"/>
  <c r="R40" i="1"/>
  <c r="R7" i="1"/>
  <c r="R17" i="1"/>
  <c r="R29" i="1"/>
  <c r="R11" i="1"/>
  <c r="R20" i="1"/>
  <c r="R36" i="1"/>
  <c r="R8" i="1"/>
  <c r="F15" i="8"/>
  <c r="N15" i="8" s="1"/>
  <c r="R30" i="1"/>
  <c r="R18" i="1"/>
  <c r="R25" i="1"/>
  <c r="R12" i="1"/>
  <c r="R26" i="1"/>
  <c r="R32" i="1"/>
  <c r="R31" i="1"/>
  <c r="R16" i="1"/>
  <c r="R6" i="1"/>
  <c r="R39" i="1"/>
  <c r="R28" i="1"/>
  <c r="R21" i="1"/>
  <c r="R13" i="1"/>
  <c r="R15" i="1"/>
  <c r="R5" i="1"/>
  <c r="R34" i="1"/>
  <c r="G15" i="8"/>
  <c r="O15" i="8" s="1"/>
  <c r="E15" i="8"/>
  <c r="M15" i="8" s="1"/>
  <c r="R35" i="1"/>
  <c r="R22" i="1"/>
  <c r="R10" i="1"/>
  <c r="R29" i="4" l="1"/>
  <c r="R40" i="4"/>
  <c r="R38" i="4"/>
  <c r="R8" i="4"/>
  <c r="R39" i="4"/>
  <c r="R32" i="4"/>
  <c r="R27" i="4"/>
  <c r="R26" i="4"/>
  <c r="R28" i="4"/>
  <c r="R21" i="4"/>
  <c r="R15" i="4"/>
  <c r="R30" i="4"/>
  <c r="R24" i="4"/>
  <c r="R25" i="4"/>
  <c r="R23" i="4"/>
  <c r="R5" i="4"/>
  <c r="R6" i="4"/>
  <c r="R22" i="4"/>
  <c r="U15" i="8"/>
  <c r="R20" i="4"/>
  <c r="R9" i="4"/>
  <c r="R37" i="4"/>
  <c r="R34" i="4"/>
  <c r="R17" i="4"/>
  <c r="R36" i="4"/>
  <c r="R33" i="4"/>
  <c r="R35" i="4"/>
  <c r="R14" i="4"/>
  <c r="R18" i="4"/>
  <c r="R19" i="4"/>
  <c r="R12" i="4"/>
  <c r="R11" i="4"/>
  <c r="R41" i="4"/>
  <c r="N16" i="8"/>
  <c r="N17" i="8"/>
  <c r="M17" i="8"/>
  <c r="M16" i="8"/>
  <c r="O17" i="8"/>
  <c r="O16" i="8"/>
  <c r="L17" i="8"/>
  <c r="L16" i="8"/>
  <c r="U16" i="8" l="1"/>
  <c r="U17" i="8"/>
  <c r="V15" i="8"/>
  <c r="V16" i="8" l="1"/>
  <c r="V17" i="8"/>
</calcChain>
</file>

<file path=xl/sharedStrings.xml><?xml version="1.0" encoding="utf-8"?>
<sst xmlns="http://schemas.openxmlformats.org/spreadsheetml/2006/main" count="163" uniqueCount="68">
  <si>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</si>
  <si>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</si>
  <si>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</si>
  <si>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</si>
  <si>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</si>
  <si>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</si>
  <si>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</si>
  <si>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</si>
  <si>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</si>
  <si>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</si>
  <si>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</si>
  <si>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</si>
  <si>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</si>
  <si>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</si>
  <si>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kJpermol to Hartree</t>
  </si>
  <si>
    <t>angle</t>
  </si>
  <si>
    <t xml:space="preserve">this had to be interpolated, because the G16 energy calculation was incorrect 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</si>
  <si>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</si>
  <si>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</si>
  <si>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</si>
  <si>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</si>
  <si>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</si>
  <si>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</si>
  <si>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</si>
  <si>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</si>
  <si>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</si>
  <si>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</si>
  <si>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</si>
  <si>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</si>
  <si>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</si>
  <si>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</si>
  <si>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</si>
  <si>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</si>
  <si>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</si>
  <si>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</si>
  <si>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</si>
  <si>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</si>
  <si>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</si>
  <si>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</si>
  <si>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</si>
  <si>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</si>
  <si>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</si>
  <si>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</si>
  <si>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</si>
  <si>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</si>
  <si>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</si>
  <si>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</si>
  <si>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</si>
  <si>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</si>
  <si>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</si>
  <si>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</si>
  <si>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am10</t>
  </si>
  <si>
    <t>ap10</t>
  </si>
  <si>
    <t>kJ/mol</t>
  </si>
  <si>
    <t>mode_1_ratio</t>
  </si>
  <si>
    <t>mode_2_ratio</t>
  </si>
  <si>
    <t>mode_3_ratio</t>
  </si>
  <si>
    <t>mode_4_ratio</t>
  </si>
  <si>
    <t>coefficients</t>
  </si>
  <si>
    <t>predicted_norm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</si>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</sst>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40C2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2" borderId="0" xfId="0" applyFill="1"/>
    <xf numFmtId="165" fontId="0" fillId="0" borderId="0" xfId="0" applyNumberFormat="1"/>
    <xf numFmtId="166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PF</a:t>
            </a:r>
            <a:r>
              <a:rPr lang="en-US" sz="2800" baseline="-25000">
                <a:solidFill>
                  <a:schemeClr val="tx1"/>
                </a:solidFill>
              </a:rPr>
              <a:t>4</a:t>
            </a:r>
            <a:r>
              <a:rPr lang="en-US" sz="2800">
                <a:solidFill>
                  <a:schemeClr val="tx1"/>
                </a:solidFill>
              </a:rPr>
              <a:t>OH</a:t>
            </a:r>
          </a:p>
        </c:rich>
      </c:tx>
      <c:layout>
        <c:manualLayout>
          <c:xMode val="edge"/>
          <c:yMode val="edge"/>
          <c:x val="0.48162531021809957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(opt_angle_no_relax!$B$41,opt_angle_no_relax!$B$24:$B$40,opt_angle_no_relax!$B$5:$B$23)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(opt_angle_no_relax!$R$41,opt_angle_no_relax!$R$24:$R$40,opt_angle_no_relax!$R$5:$R$23)</c:f>
              <c:numCache>
                <c:formatCode>General</c:formatCode>
                <c:ptCount val="37"/>
                <c:pt idx="0">
                  <c:v>-1.2257921511619172E-5</c:v>
                </c:pt>
                <c:pt idx="1">
                  <c:v>0.62333656509608981</c:v>
                </c:pt>
                <c:pt idx="2">
                  <c:v>2.3263572204184437</c:v>
                </c:pt>
                <c:pt idx="3">
                  <c:v>4.6527266987583928</c:v>
                </c:pt>
                <c:pt idx="4">
                  <c:v>6.979096177098346</c:v>
                </c:pt>
                <c:pt idx="5">
                  <c:v>8.682116832420693</c:v>
                </c:pt>
                <c:pt idx="6">
                  <c:v>9.3054656554382973</c:v>
                </c:pt>
                <c:pt idx="7">
                  <c:v>8.6821168324206965</c:v>
                </c:pt>
                <c:pt idx="8">
                  <c:v>6.979096177098346</c:v>
                </c:pt>
                <c:pt idx="9">
                  <c:v>4.6527266987583928</c:v>
                </c:pt>
                <c:pt idx="10">
                  <c:v>2.3263572204184393</c:v>
                </c:pt>
                <c:pt idx="11">
                  <c:v>0.62333656509609037</c:v>
                </c:pt>
                <c:pt idx="12">
                  <c:v>-1.2257921511881054E-5</c:v>
                </c:pt>
                <c:pt idx="13">
                  <c:v>0.62333656509608981</c:v>
                </c:pt>
                <c:pt idx="14">
                  <c:v>2.3263572204184406</c:v>
                </c:pt>
                <c:pt idx="15">
                  <c:v>4.652726698758392</c:v>
                </c:pt>
                <c:pt idx="16">
                  <c:v>6.9790961770983442</c:v>
                </c:pt>
                <c:pt idx="17">
                  <c:v>8.6821168324206948</c:v>
                </c:pt>
                <c:pt idx="18">
                  <c:v>9.3054656554382973</c:v>
                </c:pt>
                <c:pt idx="19">
                  <c:v>8.6821168324206948</c:v>
                </c:pt>
                <c:pt idx="20">
                  <c:v>6.9790961770983442</c:v>
                </c:pt>
                <c:pt idx="21">
                  <c:v>4.652726698758392</c:v>
                </c:pt>
                <c:pt idx="22">
                  <c:v>2.3263572204184406</c:v>
                </c:pt>
                <c:pt idx="23">
                  <c:v>0.62333656509608981</c:v>
                </c:pt>
                <c:pt idx="24">
                  <c:v>-1.2257921511881054E-5</c:v>
                </c:pt>
                <c:pt idx="25">
                  <c:v>0.62333656509609037</c:v>
                </c:pt>
                <c:pt idx="26">
                  <c:v>2.3263572204184393</c:v>
                </c:pt>
                <c:pt idx="27">
                  <c:v>4.6527266987583928</c:v>
                </c:pt>
                <c:pt idx="28">
                  <c:v>6.979096177098346</c:v>
                </c:pt>
                <c:pt idx="29">
                  <c:v>8.6821168324206965</c:v>
                </c:pt>
                <c:pt idx="30">
                  <c:v>9.3054656554382973</c:v>
                </c:pt>
                <c:pt idx="31">
                  <c:v>8.682116832420693</c:v>
                </c:pt>
                <c:pt idx="32">
                  <c:v>6.979096177098346</c:v>
                </c:pt>
                <c:pt idx="33">
                  <c:v>4.6527266987583928</c:v>
                </c:pt>
                <c:pt idx="34">
                  <c:v>2.3263572204184437</c:v>
                </c:pt>
                <c:pt idx="35">
                  <c:v>0.62333656509608981</c:v>
                </c:pt>
                <c:pt idx="36">
                  <c:v>-1.2257921511619172E-5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4F-4900-AA4B-C2D29690D678}"/>
            </c:ext>
          </c:extLst>
        </c:ser>
        <c:ser>
          <c:idx val="0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opt_angle_no_relax!$T$5:$T$41</c:f>
              <c:numCache>
                <c:formatCode>General</c:formatCode>
                <c:ptCount val="37"/>
                <c:pt idx="0">
                  <c:v>10.202325429917266</c:v>
                </c:pt>
                <c:pt idx="1">
                  <c:v>8.228343254841775</c:v>
                </c:pt>
                <c:pt idx="2">
                  <c:v>5.9131510998158774</c:v>
                </c:pt>
                <c:pt idx="3">
                  <c:v>3.6164162098060615</c:v>
                </c:pt>
                <c:pt idx="4">
                  <c:v>1.6967031197995084</c:v>
                </c:pt>
                <c:pt idx="5">
                  <c:v>0.43546542980197955</c:v>
                </c:pt>
                <c:pt idx="6">
                  <c:v>0</c:v>
                </c:pt>
                <c:pt idx="7">
                  <c:v>0.43546542980197955</c:v>
                </c:pt>
                <c:pt idx="8">
                  <c:v>1.6967031197995084</c:v>
                </c:pt>
                <c:pt idx="9">
                  <c:v>3.6164162098060615</c:v>
                </c:pt>
                <c:pt idx="10">
                  <c:v>5.9131510998158774</c:v>
                </c:pt>
                <c:pt idx="11">
                  <c:v>8.228343254841775</c:v>
                </c:pt>
                <c:pt idx="12">
                  <c:v>10.202325429917266</c:v>
                </c:pt>
                <c:pt idx="13">
                  <c:v>8.228343254841775</c:v>
                </c:pt>
                <c:pt idx="14">
                  <c:v>5.9131510998158774</c:v>
                </c:pt>
                <c:pt idx="15">
                  <c:v>3.6164162098060615</c:v>
                </c:pt>
                <c:pt idx="16">
                  <c:v>1.6967031197995084</c:v>
                </c:pt>
                <c:pt idx="17">
                  <c:v>0.43546542980197955</c:v>
                </c:pt>
                <c:pt idx="18">
                  <c:v>0</c:v>
                </c:pt>
                <c:pt idx="19">
                  <c:v>0.43546542980197955</c:v>
                </c:pt>
                <c:pt idx="20">
                  <c:v>1.6967031197995084</c:v>
                </c:pt>
                <c:pt idx="21">
                  <c:v>3.6164162098060615</c:v>
                </c:pt>
                <c:pt idx="22">
                  <c:v>5.9131510998158774</c:v>
                </c:pt>
                <c:pt idx="23">
                  <c:v>8.228343254841775</c:v>
                </c:pt>
                <c:pt idx="24">
                  <c:v>10.202325429917266</c:v>
                </c:pt>
                <c:pt idx="25">
                  <c:v>8.228343254841775</c:v>
                </c:pt>
                <c:pt idx="26">
                  <c:v>5.9131510998158774</c:v>
                </c:pt>
                <c:pt idx="27">
                  <c:v>3.6164162098060615</c:v>
                </c:pt>
                <c:pt idx="28">
                  <c:v>1.6967031197995084</c:v>
                </c:pt>
                <c:pt idx="29">
                  <c:v>0.43546542980197955</c:v>
                </c:pt>
                <c:pt idx="30">
                  <c:v>0</c:v>
                </c:pt>
                <c:pt idx="31">
                  <c:v>0.43546542980197955</c:v>
                </c:pt>
                <c:pt idx="32">
                  <c:v>1.6967031197995084</c:v>
                </c:pt>
                <c:pt idx="33">
                  <c:v>3.6164162098060615</c:v>
                </c:pt>
                <c:pt idx="34">
                  <c:v>5.9131510998158774</c:v>
                </c:pt>
                <c:pt idx="35">
                  <c:v>8.228343254841775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4F-4900-AA4B-C2D29690D678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(opt_angle_relax!$B$41,opt_angle_relax!$B$24:$B$40,opt_angle_relax!$B$5:$B$23)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(opt_angle_relax!$R$41,opt_angle_relax!$R$24:$R$40,opt_angle_relax!$R$5:$R$23)</c:f>
              <c:numCache>
                <c:formatCode>General</c:formatCode>
                <c:ptCount val="37"/>
                <c:pt idx="0">
                  <c:v>-6.2373033315711618E-6</c:v>
                </c:pt>
                <c:pt idx="1">
                  <c:v>0.31717769040033617</c:v>
                </c:pt>
                <c:pt idx="2">
                  <c:v>1.1837402962310133</c:v>
                </c:pt>
                <c:pt idx="3">
                  <c:v>2.3674868297653551</c:v>
                </c:pt>
                <c:pt idx="4">
                  <c:v>3.5512333632996986</c:v>
                </c:pt>
                <c:pt idx="5">
                  <c:v>4.4177959691303732</c:v>
                </c:pt>
                <c:pt idx="6">
                  <c:v>4.7349798968340417</c:v>
                </c:pt>
                <c:pt idx="7">
                  <c:v>4.4177959691303741</c:v>
                </c:pt>
                <c:pt idx="8">
                  <c:v>3.5512333632996991</c:v>
                </c:pt>
                <c:pt idx="9">
                  <c:v>2.3674868297653551</c:v>
                </c:pt>
                <c:pt idx="10">
                  <c:v>1.1837402962310113</c:v>
                </c:pt>
                <c:pt idx="11">
                  <c:v>0.31717769040033644</c:v>
                </c:pt>
                <c:pt idx="12">
                  <c:v>-6.2373033318360807E-6</c:v>
                </c:pt>
                <c:pt idx="13">
                  <c:v>0.31717769040033594</c:v>
                </c:pt>
                <c:pt idx="14">
                  <c:v>1.1837402962310117</c:v>
                </c:pt>
                <c:pt idx="15">
                  <c:v>2.3674868297653551</c:v>
                </c:pt>
                <c:pt idx="16">
                  <c:v>3.5512333632996977</c:v>
                </c:pt>
                <c:pt idx="17">
                  <c:v>4.4177959691303741</c:v>
                </c:pt>
                <c:pt idx="18">
                  <c:v>4.7349798968340417</c:v>
                </c:pt>
                <c:pt idx="19">
                  <c:v>4.4177959691303741</c:v>
                </c:pt>
                <c:pt idx="20">
                  <c:v>3.5512333632996977</c:v>
                </c:pt>
                <c:pt idx="21">
                  <c:v>2.3674868297653551</c:v>
                </c:pt>
                <c:pt idx="22">
                  <c:v>1.1837402962310117</c:v>
                </c:pt>
                <c:pt idx="23">
                  <c:v>0.31717769040033594</c:v>
                </c:pt>
                <c:pt idx="24">
                  <c:v>-6.2373033318360807E-6</c:v>
                </c:pt>
                <c:pt idx="25">
                  <c:v>0.31717769040033644</c:v>
                </c:pt>
                <c:pt idx="26">
                  <c:v>1.1837402962310113</c:v>
                </c:pt>
                <c:pt idx="27">
                  <c:v>2.3674868297653551</c:v>
                </c:pt>
                <c:pt idx="28">
                  <c:v>3.5512333632996991</c:v>
                </c:pt>
                <c:pt idx="29">
                  <c:v>4.4177959691303741</c:v>
                </c:pt>
                <c:pt idx="30">
                  <c:v>4.7349798968340417</c:v>
                </c:pt>
                <c:pt idx="31">
                  <c:v>4.4177959691303732</c:v>
                </c:pt>
                <c:pt idx="32">
                  <c:v>3.5512333632996986</c:v>
                </c:pt>
                <c:pt idx="33">
                  <c:v>2.3674868297653551</c:v>
                </c:pt>
                <c:pt idx="34">
                  <c:v>1.1837402962310133</c:v>
                </c:pt>
                <c:pt idx="35">
                  <c:v>0.31717769040033617</c:v>
                </c:pt>
                <c:pt idx="36">
                  <c:v>-6.2373033315711618E-6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4F-4900-AA4B-C2D29690D678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opt_angle_relax!$T$5:$T$41</c:f>
              <c:numCache>
                <c:formatCode>General</c:formatCode>
                <c:ptCount val="37"/>
                <c:pt idx="0">
                  <c:v>4.4579939800034936</c:v>
                </c:pt>
                <c:pt idx="1">
                  <c:v>4.219572324808496</c:v>
                </c:pt>
                <c:pt idx="2">
                  <c:v>3.1456115500276383</c:v>
                </c:pt>
                <c:pt idx="3">
                  <c:v>1.7150291100099366</c:v>
                </c:pt>
                <c:pt idx="4">
                  <c:v>0.56041297482380514</c:v>
                </c:pt>
                <c:pt idx="5">
                  <c:v>8.4724885051741694E-2</c:v>
                </c:pt>
                <c:pt idx="6">
                  <c:v>0</c:v>
                </c:pt>
                <c:pt idx="7">
                  <c:v>8.4724885051741694E-2</c:v>
                </c:pt>
                <c:pt idx="8">
                  <c:v>0.56041297482380514</c:v>
                </c:pt>
                <c:pt idx="9">
                  <c:v>1.7150291100099366</c:v>
                </c:pt>
                <c:pt idx="10">
                  <c:v>3.1456115500276383</c:v>
                </c:pt>
                <c:pt idx="11">
                  <c:v>4.219572324808496</c:v>
                </c:pt>
                <c:pt idx="12">
                  <c:v>4.4579939800034936</c:v>
                </c:pt>
                <c:pt idx="13">
                  <c:v>4.219572324808496</c:v>
                </c:pt>
                <c:pt idx="14">
                  <c:v>3.1456115500276383</c:v>
                </c:pt>
                <c:pt idx="15">
                  <c:v>1.7150291100099366</c:v>
                </c:pt>
                <c:pt idx="16">
                  <c:v>0.56041297482380514</c:v>
                </c:pt>
                <c:pt idx="17">
                  <c:v>8.4724885051741694E-2</c:v>
                </c:pt>
                <c:pt idx="18">
                  <c:v>0</c:v>
                </c:pt>
                <c:pt idx="19">
                  <c:v>8.4724885051741694E-2</c:v>
                </c:pt>
                <c:pt idx="20">
                  <c:v>0.56041297482380514</c:v>
                </c:pt>
                <c:pt idx="21">
                  <c:v>1.7150291100099366</c:v>
                </c:pt>
                <c:pt idx="22">
                  <c:v>3.1456115500276383</c:v>
                </c:pt>
                <c:pt idx="23">
                  <c:v>4.219572324808496</c:v>
                </c:pt>
                <c:pt idx="24">
                  <c:v>4.4579939800034936</c:v>
                </c:pt>
                <c:pt idx="25">
                  <c:v>4.219572324808496</c:v>
                </c:pt>
                <c:pt idx="26">
                  <c:v>3.1456115500276383</c:v>
                </c:pt>
                <c:pt idx="27">
                  <c:v>1.7150291100099366</c:v>
                </c:pt>
                <c:pt idx="28">
                  <c:v>0.56041297482380514</c:v>
                </c:pt>
                <c:pt idx="29">
                  <c:v>8.4724885051741694E-2</c:v>
                </c:pt>
                <c:pt idx="30">
                  <c:v>0</c:v>
                </c:pt>
                <c:pt idx="31">
                  <c:v>8.4724885051741694E-2</c:v>
                </c:pt>
                <c:pt idx="32">
                  <c:v>0.56041297482380514</c:v>
                </c:pt>
                <c:pt idx="33">
                  <c:v>1.7150291100099366</c:v>
                </c:pt>
                <c:pt idx="34">
                  <c:v>3.1456115500276383</c:v>
                </c:pt>
                <c:pt idx="35">
                  <c:v>4.219572324808496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4F-4900-AA4B-C2D29690D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96248"/>
        <c:axId val="589905656"/>
      </c:scatterChart>
      <c:valAx>
        <c:axId val="589896248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FPOH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05656"/>
        <c:crosses val="autoZero"/>
        <c:crossBetween val="midCat"/>
        <c:majorUnit val="90"/>
      </c:valAx>
      <c:valAx>
        <c:axId val="589905656"/>
        <c:scaling>
          <c:orientation val="minMax"/>
          <c:max val="1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96248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FD31EA-FAA2-F113-4D6E-76CF2A014E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0.15919</cdr:x>
      <cdr:y>0.13424</cdr:y>
    </cdr:from>
    <cdr:to>
      <cdr:x>0.66503</cdr:x>
      <cdr:y>0.33765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13D57F-A6ED-A75F-B2A4-9E99553A8F0D}"/>
            </a:ext>
          </a:extLst>
        </cdr:cNvPr>
        <cdr:cNvSpPr txBox="1"/>
      </cdr:nvSpPr>
      <cdr:spPr>
        <a:xfrm xmlns:a="http://schemas.openxmlformats.org/drawingml/2006/main">
          <a:off x="1379288" y="844550"/>
          <a:ext cx="4382832" cy="1279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0.9350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0.9513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8" width="11.28515625" customWidth="1"/>
    <col min="9" max="9" width="9.2851562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85546875" customWidth="1"/>
    <col min="22" max="22" width="16.5703125" customWidth="1"/>
    <col min="23" max="23" width="11.85546875" customWidth="1"/>
  </cols>
  <sheetData>
    <row r="1" spans="1:23" x14ac:dyDescent="0.25">
      <c r="A1" t="s">
        <v>19</v>
      </c>
      <c r="B1">
        <v>2.8158916161173799</v>
      </c>
    </row>
    <row r="2" spans="1:23" x14ac:dyDescent="0.25">
      <c r="B2" t="s">
        <v>21</v>
      </c>
      <c r="C2" t="s">
        <v>8</v>
      </c>
      <c r="D2" t="s">
        <v>22</v>
      </c>
      <c r="E2" t="s">
        <v>8</v>
      </c>
      <c r="F2" t="s">
        <v>54</v>
      </c>
      <c r="G2" t="s">
        <v>55</v>
      </c>
      <c r="H2" t="s">
        <v>56</v>
      </c>
      <c r="I2" t="s">
        <v>57</v>
      </c>
    </row>
    <row r="3" spans="1:23" x14ac:dyDescent="0.25">
      <c r="A3" t="s">
        <v>26</v>
      </c>
      <c r="B3">
        <v>113.08947999999999</v>
      </c>
      <c r="C3">
        <f>B3*PI()/180</f>
        <v>1.9737837753682768</v>
      </c>
      <c r="D3">
        <v>88.034660000000002</v>
      </c>
      <c r="E3">
        <f>D3*PI()/180</f>
        <v>1.5364946728737512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</row>
    <row r="4" spans="1:23" x14ac:dyDescent="0.25">
      <c r="A4" t="s">
        <v>27</v>
      </c>
      <c r="B4">
        <v>103.08947999999999</v>
      </c>
      <c r="C4">
        <f t="shared" ref="C4:C5" si="1">B4*PI()/180</f>
        <v>1.7992508501688438</v>
      </c>
      <c r="D4">
        <v>88.332369999999997</v>
      </c>
      <c r="E4">
        <f t="shared" ref="E4:E5" si="2">D4*PI()/180</f>
        <v>1.5416906925898635</v>
      </c>
      <c r="F4">
        <f t="shared" ref="F4:F5" si="3">P10*T10/(P$9*T$9)</f>
        <v>1.1680724408040319</v>
      </c>
      <c r="G4">
        <f t="shared" si="0"/>
        <v>1.1914105120026297</v>
      </c>
      <c r="H4">
        <f t="shared" si="0"/>
        <v>1.2599133777291058</v>
      </c>
      <c r="I4">
        <f t="shared" si="0"/>
        <v>1.3710112507609629</v>
      </c>
    </row>
    <row r="5" spans="1:23" x14ac:dyDescent="0.25">
      <c r="A5" t="s">
        <v>28</v>
      </c>
      <c r="B5">
        <v>123.08947999999999</v>
      </c>
      <c r="C5">
        <f t="shared" si="1"/>
        <v>2.1483167005677095</v>
      </c>
      <c r="D5">
        <v>87.981909999999999</v>
      </c>
      <c r="E5">
        <f t="shared" si="2"/>
        <v>1.5355740116933241</v>
      </c>
      <c r="F5">
        <f t="shared" si="3"/>
        <v>0.81078026558129868</v>
      </c>
      <c r="G5">
        <f t="shared" si="0"/>
        <v>0.7796839447435312</v>
      </c>
      <c r="H5">
        <f t="shared" si="0"/>
        <v>0.71170190495865382</v>
      </c>
      <c r="I5">
        <f t="shared" si="0"/>
        <v>0.62982573387305929</v>
      </c>
    </row>
    <row r="7" spans="1:23" x14ac:dyDescent="0.25">
      <c r="F7" t="s">
        <v>29</v>
      </c>
      <c r="G7" t="s">
        <v>30</v>
      </c>
    </row>
    <row r="8" spans="1:23" x14ac:dyDescent="0.25">
      <c r="B8" t="s">
        <v>21</v>
      </c>
      <c r="C8" t="s">
        <v>8</v>
      </c>
      <c r="D8" t="s">
        <v>22</v>
      </c>
      <c r="E8" t="s">
        <v>8</v>
      </c>
      <c r="F8" t="s">
        <v>23</v>
      </c>
      <c r="G8" t="s">
        <v>24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37</v>
      </c>
      <c r="O8" t="s">
        <v>38</v>
      </c>
      <c r="P8" t="s">
        <v>39</v>
      </c>
      <c r="Q8" t="s">
        <v>40</v>
      </c>
      <c r="R8" t="s">
        <v>41</v>
      </c>
      <c r="S8" t="s">
        <v>42</v>
      </c>
      <c r="T8" t="s">
        <v>43</v>
      </c>
      <c r="U8" t="s">
        <v>44</v>
      </c>
      <c r="V8" t="s">
        <v>45</v>
      </c>
      <c r="W8" t="s">
        <v>46</v>
      </c>
    </row>
    <row r="9" spans="1:23" x14ac:dyDescent="0.25">
      <c r="A9" t="s">
        <v>26</v>
      </c>
      <c r="B9">
        <f>B3</f>
        <v>113.08947999999999</v>
      </c>
      <c r="C9">
        <f>B9*PI()/180</f>
        <v>1.9737837753682768</v>
      </c>
      <c r="D9">
        <f>D3</f>
        <v>88.034660000000002</v>
      </c>
      <c r="E9">
        <f>D9*PI()/180</f>
        <v>1.5364946728737512</v>
      </c>
      <c r="F9">
        <f>COS(C9/2)</f>
        <v>0.55128566876912444</v>
      </c>
      <c r="G9">
        <f>COS(E9/2)</f>
        <v>0.71912965720471278</v>
      </c>
      <c r="H9">
        <f>(F9+3*F9^3)/4</f>
        <v>0.26347977261054806</v>
      </c>
      <c r="I9">
        <f>(3*F9^2+F9^4)/4</f>
        <v>0.25102813327706147</v>
      </c>
      <c r="J9">
        <f>(6*F9^3-3*F9^5+F9^7)/4</f>
        <v>0.21699594586682791</v>
      </c>
      <c r="K9">
        <f>(10*F9^4-9*F9^6+3*F9^8)/4</f>
        <v>0.17415053073698178</v>
      </c>
      <c r="L9">
        <f>(G9+3*G9^3)/4</f>
        <v>0.45870447311475565</v>
      </c>
      <c r="M9">
        <f>(3*G9^2+G9^4)/4</f>
        <v>0.45472097275067269</v>
      </c>
      <c r="N9">
        <f>(6*G9^3-3*G9^5+G9^7)/4</f>
        <v>0.43846539350115121</v>
      </c>
      <c r="O9">
        <f>(10*G9^4-9*G9^6+3*G9^8)/4</f>
        <v>0.41105740559666182</v>
      </c>
      <c r="P9">
        <f>TANH($B$1*H9)</f>
        <v>0.63031009711817432</v>
      </c>
      <c r="Q9">
        <f t="shared" ref="Q9:W11" si="4">TANH($B$1*I9)</f>
        <v>0.60870909050099975</v>
      </c>
      <c r="R9">
        <f t="shared" si="4"/>
        <v>0.54485670337350856</v>
      </c>
      <c r="S9">
        <f t="shared" si="4"/>
        <v>0.45452513796290339</v>
      </c>
      <c r="T9">
        <f t="shared" si="4"/>
        <v>0.85956121854610035</v>
      </c>
      <c r="U9">
        <f t="shared" si="4"/>
        <v>0.85660342654266985</v>
      </c>
      <c r="V9">
        <f t="shared" si="4"/>
        <v>0.84392888241562014</v>
      </c>
      <c r="W9">
        <f t="shared" si="4"/>
        <v>0.82022121627615741</v>
      </c>
    </row>
    <row r="10" spans="1:23" x14ac:dyDescent="0.25">
      <c r="A10" t="s">
        <v>51</v>
      </c>
      <c r="B10">
        <f t="shared" ref="B10:B11" si="5">B4</f>
        <v>103.08947999999999</v>
      </c>
      <c r="C10">
        <f t="shared" ref="C10:C11" si="6">B10*PI()/180</f>
        <v>1.7992508501688438</v>
      </c>
      <c r="D10">
        <f t="shared" ref="D10:D11" si="7">D4</f>
        <v>88.332369999999997</v>
      </c>
      <c r="E10">
        <f t="shared" ref="E10:E11" si="8">D10*PI()/180</f>
        <v>1.5416906925898635</v>
      </c>
      <c r="F10">
        <f>COS(C10/2)</f>
        <v>0.62190333926692909</v>
      </c>
      <c r="G10">
        <f t="shared" ref="G10:G11" si="9">COS(E10/2)</f>
        <v>0.71732193782310161</v>
      </c>
      <c r="H10">
        <f t="shared" ref="H10:H11" si="10">(F10+3*F10^3)/4</f>
        <v>0.33587309178712932</v>
      </c>
      <c r="I10">
        <f t="shared" ref="I10:I11" si="11">(3*F10^2+F10^4)/4</f>
        <v>0.32746937471167925</v>
      </c>
      <c r="J10">
        <f t="shared" ref="J10:J11" si="12">(6*F10^3-3*F10^5+F10^7)/4</f>
        <v>0.30001837250449453</v>
      </c>
      <c r="K10">
        <f t="shared" ref="K10:K11" si="13">(10*F10^4-9*F10^6+3*F10^8)/4</f>
        <v>0.26057486576063243</v>
      </c>
      <c r="L10">
        <f t="shared" ref="L10:L11" si="14">(G10+3*G10^3)/4</f>
        <v>0.45615439699488824</v>
      </c>
      <c r="M10">
        <f t="shared" ref="M10:M11" si="15">(3*G10^2+G10^4)/4</f>
        <v>0.45210369365449377</v>
      </c>
      <c r="N10">
        <f t="shared" ref="N10:N11" si="16">(6*G10^3-3*G10^5+G10^7)/4</f>
        <v>0.43563873233865857</v>
      </c>
      <c r="O10">
        <f t="shared" ref="O10:O11" si="17">(10*G10^4-9*G10^6+3*G10^8)/4</f>
        <v>0.40795468467368706</v>
      </c>
      <c r="P10">
        <f t="shared" ref="P10:P11" si="18">TANH($B$1*H10)</f>
        <v>0.73786760972790666</v>
      </c>
      <c r="Q10">
        <f t="shared" si="4"/>
        <v>0.72689796955790875</v>
      </c>
      <c r="R10">
        <f t="shared" si="4"/>
        <v>0.68835321050563414</v>
      </c>
      <c r="S10">
        <f t="shared" si="4"/>
        <v>0.62535455493854186</v>
      </c>
      <c r="T10">
        <f t="shared" si="4"/>
        <v>0.85767432240234731</v>
      </c>
      <c r="U10">
        <f t="shared" si="4"/>
        <v>0.85462888427407346</v>
      </c>
      <c r="V10">
        <f t="shared" si="4"/>
        <v>0.84162280281365442</v>
      </c>
      <c r="W10">
        <f t="shared" si="4"/>
        <v>0.81734160688982449</v>
      </c>
    </row>
    <row r="11" spans="1:23" x14ac:dyDescent="0.25">
      <c r="A11" t="s">
        <v>52</v>
      </c>
      <c r="B11">
        <f t="shared" si="5"/>
        <v>123.08947999999999</v>
      </c>
      <c r="C11">
        <f t="shared" si="6"/>
        <v>2.1483167005677095</v>
      </c>
      <c r="D11">
        <f t="shared" si="7"/>
        <v>87.981909999999999</v>
      </c>
      <c r="E11">
        <f t="shared" si="8"/>
        <v>1.5355740116933241</v>
      </c>
      <c r="F11">
        <f>COS(C11/2)</f>
        <v>0.47647238145659881</v>
      </c>
      <c r="G11">
        <f t="shared" si="9"/>
        <v>0.71944945363980761</v>
      </c>
      <c r="H11">
        <f t="shared" si="10"/>
        <v>0.20024678460773648</v>
      </c>
      <c r="I11">
        <f t="shared" si="11"/>
        <v>0.18315464097430667</v>
      </c>
      <c r="J11">
        <f t="shared" si="12"/>
        <v>0.14523287412439026</v>
      </c>
      <c r="K11">
        <f t="shared" si="13"/>
        <v>0.10451681415058633</v>
      </c>
      <c r="L11">
        <f t="shared" si="14"/>
        <v>0.45915669703436746</v>
      </c>
      <c r="M11">
        <f t="shared" si="15"/>
        <v>0.45518502250055659</v>
      </c>
      <c r="N11">
        <f t="shared" si="16"/>
        <v>0.43896643791717421</v>
      </c>
      <c r="O11">
        <f t="shared" si="17"/>
        <v>0.41160740982842392</v>
      </c>
      <c r="P11">
        <f t="shared" si="18"/>
        <v>0.51084556188566321</v>
      </c>
      <c r="Q11">
        <f t="shared" si="4"/>
        <v>0.47440825186326807</v>
      </c>
      <c r="R11">
        <f t="shared" si="4"/>
        <v>0.38758929882066101</v>
      </c>
      <c r="S11">
        <f t="shared" si="4"/>
        <v>0.28609507673154932</v>
      </c>
      <c r="T11">
        <f t="shared" si="4"/>
        <v>0.85989341244684203</v>
      </c>
      <c r="U11">
        <f t="shared" si="4"/>
        <v>0.85695092453740418</v>
      </c>
      <c r="V11">
        <f t="shared" si="4"/>
        <v>0.84433442996266239</v>
      </c>
      <c r="W11">
        <f t="shared" si="4"/>
        <v>0.82072738217926466</v>
      </c>
    </row>
    <row r="13" spans="1:23" x14ac:dyDescent="0.25">
      <c r="L13" t="s">
        <v>20</v>
      </c>
    </row>
    <row r="14" spans="1:23" x14ac:dyDescent="0.25">
      <c r="B14" t="s">
        <v>58</v>
      </c>
      <c r="D14">
        <v>1</v>
      </c>
      <c r="E14">
        <v>2</v>
      </c>
      <c r="F14">
        <v>3</v>
      </c>
      <c r="G14">
        <v>4</v>
      </c>
      <c r="L14" t="s">
        <v>47</v>
      </c>
      <c r="M14" t="s">
        <v>48</v>
      </c>
      <c r="N14" t="s">
        <v>49</v>
      </c>
      <c r="O14" t="s">
        <v>50</v>
      </c>
      <c r="U14" t="s">
        <v>59</v>
      </c>
      <c r="V14" t="s">
        <v>25</v>
      </c>
    </row>
    <row r="15" spans="1:23" x14ac:dyDescent="0.25">
      <c r="A15" t="s">
        <v>26</v>
      </c>
      <c r="D15">
        <f>opt_angle_relax!H46</f>
        <v>8.3255535425010312E-17</v>
      </c>
      <c r="E15">
        <f>opt_angle_relax!I46</f>
        <v>-1.6651107085002062E-16</v>
      </c>
      <c r="F15">
        <f>opt_angle_relax!J46</f>
        <v>1.6740704021364061</v>
      </c>
      <c r="G15">
        <f>opt_angle_relax!K46</f>
        <v>3.7464990941254643E-16</v>
      </c>
      <c r="K15" t="s">
        <v>53</v>
      </c>
      <c r="L15">
        <f>D$15</f>
        <v>8.3255535425010312E-17</v>
      </c>
      <c r="M15">
        <f t="shared" ref="M15:O15" si="19">E$15</f>
        <v>-1.6651107085002062E-16</v>
      </c>
      <c r="N15">
        <f t="shared" si="19"/>
        <v>1.6740704021364061</v>
      </c>
      <c r="O15">
        <f t="shared" si="19"/>
        <v>3.7464990941254643E-16</v>
      </c>
      <c r="T15" t="s">
        <v>53</v>
      </c>
      <c r="U15" s="4">
        <f>SQRT(SUM(L15^2+M15^2+N15^2+O15^2))</f>
        <v>1.6740704021364061</v>
      </c>
      <c r="V15" s="4">
        <f>U15/$U$15</f>
        <v>1</v>
      </c>
    </row>
    <row r="16" spans="1:23" x14ac:dyDescent="0.25">
      <c r="A16" t="s">
        <v>51</v>
      </c>
      <c r="L16">
        <f>L$15*F4</f>
        <v>9.7248496474338337E-17</v>
      </c>
      <c r="M16">
        <f t="shared" ref="M16:O17" si="20">M$15*G4</f>
        <v>-1.9838304017552922E-16</v>
      </c>
      <c r="N16">
        <f t="shared" si="20"/>
        <v>2.109183694912002</v>
      </c>
      <c r="O16">
        <f t="shared" si="20"/>
        <v>5.1364924090117667E-16</v>
      </c>
      <c r="U16" s="4">
        <f t="shared" ref="U16:U17" si="21">SQRT(SUM(L16^2+M16^2+N16^2+O16^2))</f>
        <v>2.109183694912002</v>
      </c>
      <c r="V16" s="4">
        <f>U16/$U$15</f>
        <v>1.2599133777291058</v>
      </c>
    </row>
    <row r="17" spans="1:22" x14ac:dyDescent="0.25">
      <c r="A17" t="s">
        <v>52</v>
      </c>
      <c r="L17">
        <f>L$15*F5</f>
        <v>6.7501945123003082E-17</v>
      </c>
      <c r="M17">
        <f t="shared" si="20"/>
        <v>-1.298260085638137E-16</v>
      </c>
      <c r="N17">
        <f t="shared" si="20"/>
        <v>1.1914390942353799</v>
      </c>
      <c r="O17">
        <f t="shared" si="20"/>
        <v>2.3596415414123225E-16</v>
      </c>
      <c r="U17" s="4">
        <f t="shared" si="21"/>
        <v>1.1914390942353799</v>
      </c>
      <c r="V17" s="4">
        <f>U17/$U$15</f>
        <v>0.71170190495865382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11" width="11.5703125" bestFit="1" customWidth="1"/>
  </cols>
  <sheetData>
    <row r="1" spans="1:11" x14ac:dyDescent="0.25">
      <c r="A1" s="3">
        <v>2625.5</v>
      </c>
      <c r="B1" t="s">
        <v>14</v>
      </c>
      <c r="F1" t="s">
        <v>15</v>
      </c>
      <c r="G1">
        <v>103.1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3" spans="1:11" x14ac:dyDescent="0.25">
      <c r="F3">
        <f>SUM(F5:F40)</f>
        <v>2.1796136082294531E-5</v>
      </c>
    </row>
    <row r="4" spans="1:11" x14ac:dyDescent="0.25">
      <c r="A4" t="s">
        <v>2</v>
      </c>
      <c r="B4" s="4">
        <v>180</v>
      </c>
      <c r="C4">
        <f>B4*PI()/180</f>
        <v>3.1415926535897931</v>
      </c>
      <c r="D4">
        <f>D23</f>
        <v>-815.73109925999995</v>
      </c>
      <c r="E4">
        <f t="shared" ref="E4:E40" si="0">D4-$D$42</f>
        <v>-9.9720250011614553E-4</v>
      </c>
    </row>
    <row r="5" spans="1:11" x14ac:dyDescent="0.25">
      <c r="B5">
        <v>0</v>
      </c>
      <c r="C5">
        <f t="shared" ref="C5:C40" si="1">B5*PI()/180</f>
        <v>0</v>
      </c>
      <c r="D5">
        <f t="shared" ref="D5:D11" si="2">D17</f>
        <v>-815.72897090000004</v>
      </c>
      <c r="E5">
        <f t="shared" si="0"/>
        <v>1.1311574997989737E-3</v>
      </c>
      <c r="F5">
        <f t="shared" ref="F5:F40" si="3">E5^2</f>
        <v>1.2795172893514652E-6</v>
      </c>
      <c r="G5">
        <f>E5/$F$42</f>
        <v>1.4537327496949228</v>
      </c>
      <c r="H5">
        <f>COS(C5)*SQRT(2)*G5</f>
        <v>2.055888570684492</v>
      </c>
      <c r="I5">
        <f>SQRT(2)*COS(2*C5)*G5</f>
        <v>2.055888570684492</v>
      </c>
      <c r="J5">
        <f>COS(3*C5)*SQRT(2)*G5</f>
        <v>2.055888570684492</v>
      </c>
      <c r="K5">
        <f>COS(4*C5)*SQRT(2)*G5</f>
        <v>2.055888570684492</v>
      </c>
    </row>
    <row r="6" spans="1:11" x14ac:dyDescent="0.25">
      <c r="B6">
        <v>10</v>
      </c>
      <c r="C6">
        <f t="shared" si="1"/>
        <v>0.17453292519943295</v>
      </c>
      <c r="D6">
        <f t="shared" si="2"/>
        <v>-815.72908657999994</v>
      </c>
      <c r="E6">
        <f t="shared" si="0"/>
        <v>1.0154774998909488E-3</v>
      </c>
      <c r="F6">
        <f t="shared" si="3"/>
        <v>1.0311945527847719E-6</v>
      </c>
      <c r="G6">
        <f t="shared" ref="G6:G40" si="4">E6/$F$42</f>
        <v>1.3050639706956342</v>
      </c>
      <c r="H6">
        <f t="shared" ref="H6:H40" si="5">COS(C6)*SQRT(2)*G6</f>
        <v>1.8175997610449857</v>
      </c>
      <c r="I6">
        <f t="shared" ref="I6:I40" si="6">SQRT(2)*COS(2*C6)*G6</f>
        <v>1.7343335059782279</v>
      </c>
      <c r="J6">
        <f t="shared" ref="J6:J40" si="7">COS(3*C6)*SQRT(2)*G6</f>
        <v>1.5983704049474212</v>
      </c>
      <c r="K6">
        <f t="shared" ref="K6:K40" si="8">COS(4*C6)*SQRT(2)*G6</f>
        <v>1.4138416279767378</v>
      </c>
    </row>
    <row r="7" spans="1:11" x14ac:dyDescent="0.25">
      <c r="B7">
        <v>20</v>
      </c>
      <c r="C7">
        <f t="shared" si="1"/>
        <v>0.3490658503988659</v>
      </c>
      <c r="D7">
        <f t="shared" si="2"/>
        <v>-815.72957664</v>
      </c>
      <c r="E7">
        <f t="shared" si="0"/>
        <v>5.2541749982992769E-4</v>
      </c>
      <c r="F7">
        <f t="shared" si="3"/>
        <v>2.7606354912753204E-7</v>
      </c>
      <c r="G7">
        <f t="shared" si="4"/>
        <v>0.67525223225000575</v>
      </c>
      <c r="H7">
        <f t="shared" si="5"/>
        <v>0.89736028093208531</v>
      </c>
      <c r="I7">
        <f t="shared" si="6"/>
        <v>0.73153480348583511</v>
      </c>
      <c r="J7">
        <f t="shared" si="7"/>
        <v>0.47747543243533269</v>
      </c>
      <c r="K7">
        <f t="shared" si="8"/>
        <v>0.16582547744625015</v>
      </c>
    </row>
    <row r="8" spans="1:11" x14ac:dyDescent="0.25">
      <c r="B8">
        <v>30</v>
      </c>
      <c r="C8">
        <f t="shared" si="1"/>
        <v>0.52359877559829882</v>
      </c>
      <c r="D8">
        <f t="shared" si="2"/>
        <v>-815.73023383999998</v>
      </c>
      <c r="E8">
        <f t="shared" si="0"/>
        <v>-1.3178250014789228E-4</v>
      </c>
      <c r="F8">
        <f t="shared" si="3"/>
        <v>1.7366627345229228E-8</v>
      </c>
      <c r="G8">
        <f t="shared" si="4"/>
        <v>-0.16936327287377176</v>
      </c>
      <c r="H8">
        <f t="shared" si="5"/>
        <v>-0.20742679985424622</v>
      </c>
      <c r="I8">
        <f t="shared" si="6"/>
        <v>-0.1197579187329917</v>
      </c>
      <c r="J8">
        <f t="shared" si="7"/>
        <v>-1.4672122909879683E-17</v>
      </c>
      <c r="K8">
        <f t="shared" si="8"/>
        <v>0.11975791873299162</v>
      </c>
    </row>
    <row r="9" spans="1:11" x14ac:dyDescent="0.25">
      <c r="B9">
        <v>40</v>
      </c>
      <c r="C9">
        <f t="shared" si="1"/>
        <v>0.69813170079773179</v>
      </c>
      <c r="D9">
        <f t="shared" si="2"/>
        <v>-815.73063801500007</v>
      </c>
      <c r="E9">
        <f t="shared" si="0"/>
        <v>-5.35957500233053E-4</v>
      </c>
      <c r="F9">
        <f t="shared" si="3"/>
        <v>2.8725044205606299E-7</v>
      </c>
      <c r="G9">
        <f t="shared" si="4"/>
        <v>-0.68879795313374126</v>
      </c>
      <c r="H9">
        <f t="shared" si="5"/>
        <v>-0.74620956617671752</v>
      </c>
      <c r="I9">
        <f t="shared" si="6"/>
        <v>-0.1691519760872312</v>
      </c>
      <c r="J9">
        <f t="shared" si="7"/>
        <v>0.48705370352828198</v>
      </c>
      <c r="K9">
        <f t="shared" si="8"/>
        <v>0.91536154226394861</v>
      </c>
    </row>
    <row r="10" spans="1:11" x14ac:dyDescent="0.25">
      <c r="B10">
        <v>50</v>
      </c>
      <c r="C10">
        <f t="shared" si="1"/>
        <v>0.87266462599716477</v>
      </c>
      <c r="D10">
        <f t="shared" si="2"/>
        <v>-815.73104219000004</v>
      </c>
      <c r="E10">
        <f t="shared" si="0"/>
        <v>-9.4013250020452688E-4</v>
      </c>
      <c r="F10">
        <f t="shared" si="3"/>
        <v>8.8384911794081473E-7</v>
      </c>
      <c r="G10">
        <f t="shared" si="4"/>
        <v>-1.2082326332476034</v>
      </c>
      <c r="H10">
        <f t="shared" si="5"/>
        <v>-1.0983305307400375</v>
      </c>
      <c r="I10">
        <f t="shared" si="6"/>
        <v>0.2967124634402451</v>
      </c>
      <c r="J10">
        <f t="shared" si="7"/>
        <v>1.4797767210179571</v>
      </c>
      <c r="K10">
        <f t="shared" si="8"/>
        <v>1.6056518193055902</v>
      </c>
    </row>
    <row r="11" spans="1:11" x14ac:dyDescent="0.25">
      <c r="B11">
        <v>60</v>
      </c>
      <c r="C11">
        <f t="shared" si="1"/>
        <v>1.0471975511965976</v>
      </c>
      <c r="D11">
        <f t="shared" si="2"/>
        <v>-815.73109925999995</v>
      </c>
      <c r="E11">
        <f t="shared" si="0"/>
        <v>-9.9720250011614553E-4</v>
      </c>
      <c r="F11">
        <f t="shared" si="3"/>
        <v>9.9441282623789122E-7</v>
      </c>
      <c r="G11">
        <f t="shared" si="4"/>
        <v>-1.2815774397059001</v>
      </c>
      <c r="H11">
        <f t="shared" si="5"/>
        <v>-0.90621209823173587</v>
      </c>
      <c r="I11">
        <f t="shared" si="6"/>
        <v>0.90621209823173532</v>
      </c>
      <c r="J11">
        <f t="shared" si="7"/>
        <v>1.8124241964634715</v>
      </c>
      <c r="K11">
        <f t="shared" si="8"/>
        <v>0.90621209823173665</v>
      </c>
    </row>
    <row r="12" spans="1:11" x14ac:dyDescent="0.25">
      <c r="B12">
        <v>70</v>
      </c>
      <c r="C12">
        <f t="shared" si="1"/>
        <v>1.2217304763960306</v>
      </c>
      <c r="D12">
        <f>D22</f>
        <v>-815.73104219000004</v>
      </c>
      <c r="E12">
        <f t="shared" si="0"/>
        <v>-9.4013250020452688E-4</v>
      </c>
      <c r="F12">
        <f t="shared" si="3"/>
        <v>8.8384911794081473E-7</v>
      </c>
      <c r="G12">
        <f t="shared" si="4"/>
        <v>-1.2082326332476034</v>
      </c>
      <c r="H12">
        <f t="shared" si="5"/>
        <v>-0.5844094688226098</v>
      </c>
      <c r="I12">
        <f t="shared" si="6"/>
        <v>1.3089393558653448</v>
      </c>
      <c r="J12">
        <f t="shared" si="7"/>
        <v>1.4797767210179575</v>
      </c>
      <c r="K12">
        <f t="shared" si="8"/>
        <v>-0.29671246344024454</v>
      </c>
    </row>
    <row r="13" spans="1:11" x14ac:dyDescent="0.25">
      <c r="B13">
        <v>80</v>
      </c>
      <c r="C13">
        <f t="shared" si="1"/>
        <v>1.3962634015954636</v>
      </c>
      <c r="D13">
        <f>D21</f>
        <v>-815.73063801500007</v>
      </c>
      <c r="E13">
        <f t="shared" si="0"/>
        <v>-5.35957500233053E-4</v>
      </c>
      <c r="F13">
        <f t="shared" si="3"/>
        <v>2.8725044205606299E-7</v>
      </c>
      <c r="G13">
        <f t="shared" si="4"/>
        <v>-0.68879795313374126</v>
      </c>
      <c r="H13">
        <f t="shared" si="5"/>
        <v>-0.1691519760872312</v>
      </c>
      <c r="I13">
        <f t="shared" si="6"/>
        <v>0.91536154226394861</v>
      </c>
      <c r="J13">
        <f t="shared" si="7"/>
        <v>0.4870537035282827</v>
      </c>
      <c r="K13">
        <f t="shared" si="8"/>
        <v>-0.74620956617671741</v>
      </c>
    </row>
    <row r="14" spans="1:11" x14ac:dyDescent="0.25">
      <c r="B14">
        <v>90</v>
      </c>
      <c r="C14">
        <f t="shared" si="1"/>
        <v>1.5707963267948966</v>
      </c>
      <c r="D14">
        <f>D20</f>
        <v>-815.73023383999998</v>
      </c>
      <c r="E14">
        <f t="shared" si="0"/>
        <v>-1.3178250014789228E-4</v>
      </c>
      <c r="F14">
        <f t="shared" si="3"/>
        <v>1.7366627345229228E-8</v>
      </c>
      <c r="G14">
        <f t="shared" si="4"/>
        <v>-0.16936327287377176</v>
      </c>
      <c r="H14">
        <f t="shared" si="5"/>
        <v>-1.4672122909879683E-17</v>
      </c>
      <c r="I14">
        <f t="shared" si="6"/>
        <v>0.23951583746598334</v>
      </c>
      <c r="J14">
        <f t="shared" si="7"/>
        <v>4.4016368729639049E-17</v>
      </c>
      <c r="K14">
        <f t="shared" si="8"/>
        <v>-0.23951583746598334</v>
      </c>
    </row>
    <row r="15" spans="1:11" x14ac:dyDescent="0.25">
      <c r="B15">
        <v>100</v>
      </c>
      <c r="C15">
        <f t="shared" si="1"/>
        <v>1.7453292519943295</v>
      </c>
      <c r="D15">
        <f>D19</f>
        <v>-815.72957664</v>
      </c>
      <c r="E15">
        <f t="shared" si="0"/>
        <v>5.2541749982992769E-4</v>
      </c>
      <c r="F15">
        <f t="shared" si="3"/>
        <v>2.7606354912753204E-7</v>
      </c>
      <c r="G15">
        <f t="shared" si="4"/>
        <v>0.67525223225000575</v>
      </c>
      <c r="H15">
        <f t="shared" si="5"/>
        <v>-0.16582547744625004</v>
      </c>
      <c r="I15">
        <f t="shared" si="6"/>
        <v>-0.89736028093208531</v>
      </c>
      <c r="J15">
        <f t="shared" si="7"/>
        <v>0.47747543243533269</v>
      </c>
      <c r="K15">
        <f t="shared" si="8"/>
        <v>0.73153480348583533</v>
      </c>
    </row>
    <row r="16" spans="1:11" x14ac:dyDescent="0.25">
      <c r="B16">
        <v>110</v>
      </c>
      <c r="C16">
        <f t="shared" si="1"/>
        <v>1.9198621771937625</v>
      </c>
      <c r="D16">
        <f>D18</f>
        <v>-815.72908657999994</v>
      </c>
      <c r="E16">
        <f t="shared" si="0"/>
        <v>1.0154774998909488E-3</v>
      </c>
      <c r="F16">
        <f t="shared" si="3"/>
        <v>1.0311945527847719E-6</v>
      </c>
      <c r="G16">
        <f t="shared" si="4"/>
        <v>1.3050639706956342</v>
      </c>
      <c r="H16">
        <f t="shared" si="5"/>
        <v>-0.63124577246661961</v>
      </c>
      <c r="I16">
        <f t="shared" si="6"/>
        <v>-1.4138416279767378</v>
      </c>
      <c r="J16">
        <f t="shared" si="7"/>
        <v>1.5983704049474214</v>
      </c>
      <c r="K16">
        <f t="shared" si="8"/>
        <v>0.32049187800148987</v>
      </c>
    </row>
    <row r="17" spans="2:13" x14ac:dyDescent="0.25">
      <c r="B17">
        <v>120</v>
      </c>
      <c r="C17">
        <f t="shared" si="1"/>
        <v>2.0943951023931953</v>
      </c>
      <c r="D17">
        <v>-815.72897090000004</v>
      </c>
      <c r="E17">
        <f t="shared" si="0"/>
        <v>1.1311574997989737E-3</v>
      </c>
      <c r="F17">
        <f t="shared" si="3"/>
        <v>1.2795172893514652E-6</v>
      </c>
      <c r="G17">
        <f t="shared" si="4"/>
        <v>1.4537327496949228</v>
      </c>
      <c r="H17">
        <f t="shared" si="5"/>
        <v>-1.0279442853422454</v>
      </c>
      <c r="I17">
        <f t="shared" si="6"/>
        <v>-1.0279442853422469</v>
      </c>
      <c r="J17">
        <f t="shared" si="7"/>
        <v>2.055888570684492</v>
      </c>
      <c r="K17">
        <f t="shared" si="8"/>
        <v>-1.0279442853422442</v>
      </c>
    </row>
    <row r="18" spans="2:13" x14ac:dyDescent="0.25">
      <c r="B18">
        <v>130</v>
      </c>
      <c r="C18">
        <f t="shared" si="1"/>
        <v>2.2689280275926285</v>
      </c>
      <c r="D18">
        <v>-815.72908657999994</v>
      </c>
      <c r="E18">
        <f t="shared" si="0"/>
        <v>1.0154774998909488E-3</v>
      </c>
      <c r="F18">
        <f t="shared" si="3"/>
        <v>1.0311945527847719E-6</v>
      </c>
      <c r="G18">
        <f t="shared" si="4"/>
        <v>1.3050639706956342</v>
      </c>
      <c r="H18">
        <f t="shared" si="5"/>
        <v>-1.186353988578366</v>
      </c>
      <c r="I18">
        <f t="shared" si="6"/>
        <v>-0.32049187800148971</v>
      </c>
      <c r="J18">
        <f t="shared" si="7"/>
        <v>1.5983704049474212</v>
      </c>
      <c r="K18">
        <f t="shared" si="8"/>
        <v>-1.7343335059782279</v>
      </c>
    </row>
    <row r="19" spans="2:13" x14ac:dyDescent="0.25">
      <c r="B19">
        <v>140</v>
      </c>
      <c r="C19">
        <f t="shared" si="1"/>
        <v>2.4434609527920612</v>
      </c>
      <c r="D19">
        <v>-815.72957664</v>
      </c>
      <c r="E19">
        <f t="shared" si="0"/>
        <v>5.2541749982992769E-4</v>
      </c>
      <c r="F19">
        <f t="shared" si="3"/>
        <v>2.7606354912753204E-7</v>
      </c>
      <c r="G19">
        <f t="shared" si="4"/>
        <v>0.67525223225000575</v>
      </c>
      <c r="H19">
        <f t="shared" si="5"/>
        <v>-0.73153480348583511</v>
      </c>
      <c r="I19">
        <f t="shared" si="6"/>
        <v>0.1658254774462497</v>
      </c>
      <c r="J19">
        <f t="shared" si="7"/>
        <v>0.47747543243533314</v>
      </c>
      <c r="K19">
        <f t="shared" si="8"/>
        <v>-0.89736028093208542</v>
      </c>
    </row>
    <row r="20" spans="2:13" x14ac:dyDescent="0.25">
      <c r="B20">
        <v>150</v>
      </c>
      <c r="C20">
        <f t="shared" si="1"/>
        <v>2.6179938779914944</v>
      </c>
      <c r="D20">
        <v>-815.73023383999998</v>
      </c>
      <c r="E20">
        <f t="shared" si="0"/>
        <v>-1.3178250014789228E-4</v>
      </c>
      <c r="F20">
        <f t="shared" si="3"/>
        <v>1.7366627345229228E-8</v>
      </c>
      <c r="G20">
        <f t="shared" si="4"/>
        <v>-0.16936327287377176</v>
      </c>
      <c r="H20">
        <f t="shared" si="5"/>
        <v>0.20742679985424622</v>
      </c>
      <c r="I20">
        <f t="shared" si="6"/>
        <v>-0.1197579187329917</v>
      </c>
      <c r="J20">
        <f t="shared" si="7"/>
        <v>-7.3360614549398409E-17</v>
      </c>
      <c r="K20">
        <f t="shared" si="8"/>
        <v>0.11975791873299163</v>
      </c>
    </row>
    <row r="21" spans="2:13" x14ac:dyDescent="0.25">
      <c r="B21">
        <v>160</v>
      </c>
      <c r="C21">
        <f t="shared" si="1"/>
        <v>2.7925268031909272</v>
      </c>
      <c r="D21" s="5">
        <f>(D20+D22)/2</f>
        <v>-815.73063801500007</v>
      </c>
      <c r="E21">
        <f t="shared" si="0"/>
        <v>-5.35957500233053E-4</v>
      </c>
      <c r="F21">
        <f t="shared" si="3"/>
        <v>2.8725044205606299E-7</v>
      </c>
      <c r="G21">
        <f t="shared" si="4"/>
        <v>-0.68879795313374126</v>
      </c>
      <c r="H21">
        <f t="shared" si="5"/>
        <v>0.91536154226394861</v>
      </c>
      <c r="I21">
        <f t="shared" si="6"/>
        <v>-0.74620956617671741</v>
      </c>
      <c r="J21">
        <f t="shared" si="7"/>
        <v>0.48705370352828148</v>
      </c>
      <c r="K21">
        <f t="shared" si="8"/>
        <v>-0.16915197608723054</v>
      </c>
      <c r="M21" t="s">
        <v>16</v>
      </c>
    </row>
    <row r="22" spans="2:13" x14ac:dyDescent="0.25">
      <c r="B22">
        <v>170</v>
      </c>
      <c r="C22">
        <f t="shared" si="1"/>
        <v>2.9670597283903604</v>
      </c>
      <c r="D22">
        <v>-815.73104219000004</v>
      </c>
      <c r="E22">
        <f t="shared" si="0"/>
        <v>-9.4013250020452688E-4</v>
      </c>
      <c r="F22">
        <f t="shared" si="3"/>
        <v>8.8384911794081473E-7</v>
      </c>
      <c r="G22">
        <f t="shared" si="4"/>
        <v>-1.2082326332476034</v>
      </c>
      <c r="H22">
        <f t="shared" si="5"/>
        <v>1.6827399995626469</v>
      </c>
      <c r="I22">
        <f t="shared" si="6"/>
        <v>-1.6056518193055902</v>
      </c>
      <c r="J22">
        <f t="shared" si="7"/>
        <v>1.4797767210179575</v>
      </c>
      <c r="K22">
        <f t="shared" si="8"/>
        <v>-1.3089393558653453</v>
      </c>
    </row>
    <row r="23" spans="2:13" x14ac:dyDescent="0.25">
      <c r="B23">
        <v>180</v>
      </c>
      <c r="C23">
        <f t="shared" si="1"/>
        <v>3.1415926535897931</v>
      </c>
      <c r="D23">
        <v>-815.73109925999995</v>
      </c>
      <c r="E23">
        <f t="shared" si="0"/>
        <v>-9.9720250011614553E-4</v>
      </c>
      <c r="F23">
        <f t="shared" si="3"/>
        <v>9.9441282623789122E-7</v>
      </c>
      <c r="G23">
        <f t="shared" si="4"/>
        <v>-1.2815774397059001</v>
      </c>
      <c r="H23">
        <f t="shared" si="5"/>
        <v>1.8124241964634715</v>
      </c>
      <c r="I23">
        <f t="shared" si="6"/>
        <v>-1.8124241964634715</v>
      </c>
      <c r="J23">
        <f t="shared" si="7"/>
        <v>1.8124241964634715</v>
      </c>
      <c r="K23">
        <f t="shared" si="8"/>
        <v>-1.8124241964634715</v>
      </c>
    </row>
    <row r="24" spans="2:13" x14ac:dyDescent="0.25">
      <c r="B24">
        <v>190</v>
      </c>
      <c r="C24">
        <f t="shared" si="1"/>
        <v>3.3161255787892263</v>
      </c>
      <c r="D24">
        <f>D22</f>
        <v>-815.73104219000004</v>
      </c>
      <c r="E24">
        <f t="shared" si="0"/>
        <v>-9.4013250020452688E-4</v>
      </c>
      <c r="F24">
        <f t="shared" si="3"/>
        <v>8.8384911794081473E-7</v>
      </c>
      <c r="G24">
        <f t="shared" si="4"/>
        <v>-1.2082326332476034</v>
      </c>
      <c r="H24">
        <f t="shared" si="5"/>
        <v>1.6827399995626469</v>
      </c>
      <c r="I24">
        <f t="shared" si="6"/>
        <v>-1.6056518193055898</v>
      </c>
      <c r="J24">
        <f t="shared" si="7"/>
        <v>1.4797767210179564</v>
      </c>
      <c r="K24">
        <f t="shared" si="8"/>
        <v>-1.3089393558653442</v>
      </c>
    </row>
    <row r="25" spans="2:13" x14ac:dyDescent="0.25">
      <c r="B25">
        <v>200</v>
      </c>
      <c r="C25">
        <f t="shared" si="1"/>
        <v>3.4906585039886591</v>
      </c>
      <c r="D25">
        <f>D21</f>
        <v>-815.73063801500007</v>
      </c>
      <c r="E25">
        <f t="shared" si="0"/>
        <v>-5.35957500233053E-4</v>
      </c>
      <c r="F25">
        <f t="shared" si="3"/>
        <v>2.8725044205606299E-7</v>
      </c>
      <c r="G25">
        <f t="shared" si="4"/>
        <v>-0.68879795313374126</v>
      </c>
      <c r="H25">
        <f t="shared" si="5"/>
        <v>0.91536154226394872</v>
      </c>
      <c r="I25">
        <f t="shared" si="6"/>
        <v>-0.74620956617671763</v>
      </c>
      <c r="J25">
        <f t="shared" si="7"/>
        <v>0.48705370352828209</v>
      </c>
      <c r="K25">
        <f t="shared" si="8"/>
        <v>-0.16915197608723148</v>
      </c>
    </row>
    <row r="26" spans="2:13" x14ac:dyDescent="0.25">
      <c r="B26">
        <v>210</v>
      </c>
      <c r="C26">
        <f t="shared" si="1"/>
        <v>3.6651914291880923</v>
      </c>
      <c r="D26">
        <f>D20</f>
        <v>-815.73023383999998</v>
      </c>
      <c r="E26">
        <f t="shared" si="0"/>
        <v>-1.3178250014789228E-4</v>
      </c>
      <c r="F26">
        <f t="shared" si="3"/>
        <v>1.7366627345229228E-8</v>
      </c>
      <c r="G26">
        <f t="shared" si="4"/>
        <v>-0.16936327287377176</v>
      </c>
      <c r="H26">
        <f t="shared" si="5"/>
        <v>0.20742679985424622</v>
      </c>
      <c r="I26">
        <f t="shared" si="6"/>
        <v>-0.1197579187329916</v>
      </c>
      <c r="J26">
        <f t="shared" si="7"/>
        <v>-3.2276073565822047E-16</v>
      </c>
      <c r="K26">
        <f t="shared" si="8"/>
        <v>0.11975791873299181</v>
      </c>
    </row>
    <row r="27" spans="2:13" x14ac:dyDescent="0.25">
      <c r="B27">
        <v>220</v>
      </c>
      <c r="C27">
        <f t="shared" si="1"/>
        <v>3.839724354387525</v>
      </c>
      <c r="D27">
        <f>D19</f>
        <v>-815.72957664</v>
      </c>
      <c r="E27">
        <f t="shared" si="0"/>
        <v>5.2541749982992769E-4</v>
      </c>
      <c r="F27">
        <f t="shared" si="3"/>
        <v>2.7606354912753204E-7</v>
      </c>
      <c r="G27">
        <f t="shared" si="4"/>
        <v>0.67525223225000575</v>
      </c>
      <c r="H27">
        <f t="shared" si="5"/>
        <v>-0.73153480348583511</v>
      </c>
      <c r="I27">
        <f t="shared" si="6"/>
        <v>0.16582547744625015</v>
      </c>
      <c r="J27">
        <f t="shared" si="7"/>
        <v>0.47747543243533319</v>
      </c>
      <c r="K27">
        <f t="shared" si="8"/>
        <v>-0.8973602809320852</v>
      </c>
    </row>
    <row r="28" spans="2:13" x14ac:dyDescent="0.25">
      <c r="B28">
        <v>230</v>
      </c>
      <c r="C28">
        <f t="shared" si="1"/>
        <v>4.0142572795869578</v>
      </c>
      <c r="D28">
        <f>D18</f>
        <v>-815.72908657999994</v>
      </c>
      <c r="E28">
        <f t="shared" si="0"/>
        <v>1.0154774998909488E-3</v>
      </c>
      <c r="F28">
        <f t="shared" si="3"/>
        <v>1.0311945527847719E-6</v>
      </c>
      <c r="G28">
        <f t="shared" si="4"/>
        <v>1.3050639706956342</v>
      </c>
      <c r="H28">
        <f t="shared" si="5"/>
        <v>-1.1863539885783663</v>
      </c>
      <c r="I28">
        <f t="shared" si="6"/>
        <v>-0.32049187800148882</v>
      </c>
      <c r="J28">
        <f t="shared" si="7"/>
        <v>1.5983704049474212</v>
      </c>
      <c r="K28">
        <f t="shared" si="8"/>
        <v>-1.7343335059782283</v>
      </c>
    </row>
    <row r="29" spans="2:13" x14ac:dyDescent="0.25">
      <c r="B29">
        <v>240</v>
      </c>
      <c r="C29">
        <f t="shared" si="1"/>
        <v>4.1887902047863905</v>
      </c>
      <c r="D29">
        <f>D17</f>
        <v>-815.72897090000004</v>
      </c>
      <c r="E29">
        <f t="shared" si="0"/>
        <v>1.1311574997989737E-3</v>
      </c>
      <c r="F29">
        <f t="shared" si="3"/>
        <v>1.2795172893514652E-6</v>
      </c>
      <c r="G29">
        <f t="shared" si="4"/>
        <v>1.4537327496949228</v>
      </c>
      <c r="H29">
        <f t="shared" si="5"/>
        <v>-1.0279442853422469</v>
      </c>
      <c r="I29">
        <f t="shared" si="6"/>
        <v>-1.0279442853422442</v>
      </c>
      <c r="J29">
        <f t="shared" si="7"/>
        <v>2.055888570684492</v>
      </c>
      <c r="K29">
        <f t="shared" si="8"/>
        <v>-1.0279442853422491</v>
      </c>
    </row>
    <row r="30" spans="2:13" x14ac:dyDescent="0.25">
      <c r="B30">
        <v>250</v>
      </c>
      <c r="C30">
        <f t="shared" si="1"/>
        <v>4.3633231299858233</v>
      </c>
      <c r="D30">
        <f>D16</f>
        <v>-815.72908657999994</v>
      </c>
      <c r="E30">
        <f t="shared" si="0"/>
        <v>1.0154774998909488E-3</v>
      </c>
      <c r="F30">
        <f t="shared" si="3"/>
        <v>1.0311945527847719E-6</v>
      </c>
      <c r="G30">
        <f t="shared" si="4"/>
        <v>1.3050639706956342</v>
      </c>
      <c r="H30">
        <f t="shared" si="5"/>
        <v>-0.63124577246662084</v>
      </c>
      <c r="I30">
        <f t="shared" si="6"/>
        <v>-1.4138416279767365</v>
      </c>
      <c r="J30">
        <f t="shared" si="7"/>
        <v>1.5983704049474221</v>
      </c>
      <c r="K30">
        <f t="shared" si="8"/>
        <v>0.32049187800148488</v>
      </c>
    </row>
    <row r="31" spans="2:13" x14ac:dyDescent="0.25">
      <c r="B31">
        <v>260</v>
      </c>
      <c r="C31">
        <f t="shared" si="1"/>
        <v>4.5378560551852569</v>
      </c>
      <c r="D31">
        <f>D15</f>
        <v>-815.72957664</v>
      </c>
      <c r="E31">
        <f t="shared" si="0"/>
        <v>5.2541749982992769E-4</v>
      </c>
      <c r="F31">
        <f t="shared" si="3"/>
        <v>2.7606354912753204E-7</v>
      </c>
      <c r="G31">
        <f t="shared" si="4"/>
        <v>0.67525223225000575</v>
      </c>
      <c r="H31">
        <f t="shared" si="5"/>
        <v>-0.16582547744625006</v>
      </c>
      <c r="I31">
        <f t="shared" si="6"/>
        <v>-0.89736028093208531</v>
      </c>
      <c r="J31">
        <f t="shared" si="7"/>
        <v>0.47747543243533253</v>
      </c>
      <c r="K31">
        <f t="shared" si="8"/>
        <v>0.73153480348583533</v>
      </c>
    </row>
    <row r="32" spans="2:13" x14ac:dyDescent="0.25">
      <c r="B32">
        <v>270</v>
      </c>
      <c r="C32">
        <f t="shared" si="1"/>
        <v>4.7123889803846897</v>
      </c>
      <c r="D32">
        <f>D14</f>
        <v>-815.73023383999998</v>
      </c>
      <c r="E32">
        <f t="shared" si="0"/>
        <v>-1.3178250014789228E-4</v>
      </c>
      <c r="F32">
        <f t="shared" si="3"/>
        <v>1.7366627345229228E-8</v>
      </c>
      <c r="G32">
        <f t="shared" si="4"/>
        <v>-0.16936327287377176</v>
      </c>
      <c r="H32">
        <f t="shared" si="5"/>
        <v>4.4016368729639049E-17</v>
      </c>
      <c r="I32">
        <f t="shared" si="6"/>
        <v>0.23951583746598334</v>
      </c>
      <c r="J32">
        <f t="shared" si="7"/>
        <v>-1.3204910618891713E-16</v>
      </c>
      <c r="K32">
        <f t="shared" si="8"/>
        <v>-0.23951583746598334</v>
      </c>
    </row>
    <row r="33" spans="2:12" x14ac:dyDescent="0.25">
      <c r="B33">
        <v>280</v>
      </c>
      <c r="C33">
        <f t="shared" si="1"/>
        <v>4.8869219055841224</v>
      </c>
      <c r="D33">
        <f>D13</f>
        <v>-815.73063801500007</v>
      </c>
      <c r="E33">
        <f t="shared" si="0"/>
        <v>-5.35957500233053E-4</v>
      </c>
      <c r="F33">
        <f t="shared" si="3"/>
        <v>2.8725044205606299E-7</v>
      </c>
      <c r="G33">
        <f t="shared" si="4"/>
        <v>-0.68879795313374126</v>
      </c>
      <c r="H33">
        <f t="shared" si="5"/>
        <v>-0.16915197608723076</v>
      </c>
      <c r="I33">
        <f t="shared" si="6"/>
        <v>0.91536154226394895</v>
      </c>
      <c r="J33">
        <f t="shared" si="7"/>
        <v>0.48705370352828126</v>
      </c>
      <c r="K33">
        <f t="shared" si="8"/>
        <v>-0.74620956617671863</v>
      </c>
    </row>
    <row r="34" spans="2:12" x14ac:dyDescent="0.25">
      <c r="B34">
        <v>290</v>
      </c>
      <c r="C34">
        <f t="shared" si="1"/>
        <v>5.0614548307835552</v>
      </c>
      <c r="D34">
        <f>D12</f>
        <v>-815.73104219000004</v>
      </c>
      <c r="E34">
        <f t="shared" si="0"/>
        <v>-9.4013250020452688E-4</v>
      </c>
      <c r="F34">
        <f t="shared" si="3"/>
        <v>8.8384911794081473E-7</v>
      </c>
      <c r="G34">
        <f t="shared" si="4"/>
        <v>-1.2082326332476034</v>
      </c>
      <c r="H34">
        <f t="shared" si="5"/>
        <v>-0.58440946882260869</v>
      </c>
      <c r="I34">
        <f t="shared" si="6"/>
        <v>1.3089393558653462</v>
      </c>
      <c r="J34">
        <f t="shared" si="7"/>
        <v>1.4797767210179555</v>
      </c>
      <c r="K34">
        <f t="shared" si="8"/>
        <v>-0.29671246344024921</v>
      </c>
    </row>
    <row r="35" spans="2:12" x14ac:dyDescent="0.25">
      <c r="B35">
        <v>300</v>
      </c>
      <c r="C35">
        <f t="shared" si="1"/>
        <v>5.2359877559829888</v>
      </c>
      <c r="D35">
        <f>D11</f>
        <v>-815.73109925999995</v>
      </c>
      <c r="E35">
        <f t="shared" si="0"/>
        <v>-9.9720250011614553E-4</v>
      </c>
      <c r="F35">
        <f t="shared" si="3"/>
        <v>9.9441282623789122E-7</v>
      </c>
      <c r="G35">
        <f t="shared" si="4"/>
        <v>-1.2815774397059001</v>
      </c>
      <c r="H35">
        <f t="shared" si="5"/>
        <v>-0.90621209823173587</v>
      </c>
      <c r="I35">
        <f t="shared" si="6"/>
        <v>0.90621209823173543</v>
      </c>
      <c r="J35">
        <f t="shared" si="7"/>
        <v>1.8124241964634715</v>
      </c>
      <c r="K35">
        <f t="shared" si="8"/>
        <v>0.90621209823173632</v>
      </c>
    </row>
    <row r="36" spans="2:12" x14ac:dyDescent="0.25">
      <c r="B36">
        <v>310</v>
      </c>
      <c r="C36">
        <f t="shared" si="1"/>
        <v>5.4105206811824216</v>
      </c>
      <c r="D36">
        <f>D22</f>
        <v>-815.73104219000004</v>
      </c>
      <c r="E36">
        <f t="shared" si="0"/>
        <v>-9.4013250020452688E-4</v>
      </c>
      <c r="F36">
        <f t="shared" si="3"/>
        <v>8.8384911794081473E-7</v>
      </c>
      <c r="G36">
        <f t="shared" si="4"/>
        <v>-1.2082326332476034</v>
      </c>
      <c r="H36">
        <f t="shared" si="5"/>
        <v>-1.0983305307400373</v>
      </c>
      <c r="I36">
        <f t="shared" si="6"/>
        <v>0.2967124634402456</v>
      </c>
      <c r="J36">
        <f t="shared" si="7"/>
        <v>1.4797767210179582</v>
      </c>
      <c r="K36">
        <f t="shared" si="8"/>
        <v>1.6056518193055898</v>
      </c>
    </row>
    <row r="37" spans="2:12" x14ac:dyDescent="0.25">
      <c r="B37">
        <v>320</v>
      </c>
      <c r="C37">
        <f t="shared" si="1"/>
        <v>5.5850536063818543</v>
      </c>
      <c r="D37">
        <f>D21</f>
        <v>-815.73063801500007</v>
      </c>
      <c r="E37">
        <f t="shared" si="0"/>
        <v>-5.35957500233053E-4</v>
      </c>
      <c r="F37">
        <f t="shared" si="3"/>
        <v>2.8725044205606299E-7</v>
      </c>
      <c r="G37">
        <f t="shared" si="4"/>
        <v>-0.68879795313374126</v>
      </c>
      <c r="H37">
        <f t="shared" si="5"/>
        <v>-0.74620956617671741</v>
      </c>
      <c r="I37">
        <f t="shared" si="6"/>
        <v>-0.16915197608723054</v>
      </c>
      <c r="J37">
        <f t="shared" si="7"/>
        <v>0.48705370352828375</v>
      </c>
      <c r="K37">
        <f t="shared" si="8"/>
        <v>0.91536154226394917</v>
      </c>
    </row>
    <row r="38" spans="2:12" x14ac:dyDescent="0.25">
      <c r="B38">
        <v>330</v>
      </c>
      <c r="C38">
        <f t="shared" si="1"/>
        <v>5.7595865315812871</v>
      </c>
      <c r="D38">
        <f>D20</f>
        <v>-815.73023383999998</v>
      </c>
      <c r="E38">
        <f t="shared" si="0"/>
        <v>-1.3178250014789228E-4</v>
      </c>
      <c r="F38">
        <f t="shared" si="3"/>
        <v>1.7366627345229228E-8</v>
      </c>
      <c r="G38">
        <f t="shared" si="4"/>
        <v>-0.16936327287377176</v>
      </c>
      <c r="H38">
        <f t="shared" si="5"/>
        <v>-0.20742679985424614</v>
      </c>
      <c r="I38">
        <f t="shared" si="6"/>
        <v>-0.11975791873299146</v>
      </c>
      <c r="J38">
        <f t="shared" si="7"/>
        <v>5.8685894803605478E-16</v>
      </c>
      <c r="K38">
        <f t="shared" si="8"/>
        <v>0.1197579187329921</v>
      </c>
    </row>
    <row r="39" spans="2:12" x14ac:dyDescent="0.25">
      <c r="B39">
        <v>340</v>
      </c>
      <c r="C39">
        <f t="shared" si="1"/>
        <v>5.9341194567807207</v>
      </c>
      <c r="D39">
        <f>D19</f>
        <v>-815.72957664</v>
      </c>
      <c r="E39">
        <f t="shared" si="0"/>
        <v>5.2541749982992769E-4</v>
      </c>
      <c r="F39">
        <f t="shared" si="3"/>
        <v>2.7606354912753204E-7</v>
      </c>
      <c r="G39">
        <f t="shared" si="4"/>
        <v>0.67525223225000575</v>
      </c>
      <c r="H39">
        <f t="shared" si="5"/>
        <v>0.89736028093208531</v>
      </c>
      <c r="I39">
        <f t="shared" si="6"/>
        <v>0.73153480348583544</v>
      </c>
      <c r="J39">
        <f t="shared" si="7"/>
        <v>0.47747543243533308</v>
      </c>
      <c r="K39">
        <f t="shared" si="8"/>
        <v>0.1658254774462507</v>
      </c>
    </row>
    <row r="40" spans="2:12" x14ac:dyDescent="0.25">
      <c r="B40">
        <v>350</v>
      </c>
      <c r="C40">
        <f t="shared" si="1"/>
        <v>6.1086523819801526</v>
      </c>
      <c r="D40">
        <f>D18</f>
        <v>-815.72908657999994</v>
      </c>
      <c r="E40">
        <f t="shared" si="0"/>
        <v>1.0154774998909488E-3</v>
      </c>
      <c r="F40">
        <f t="shared" si="3"/>
        <v>1.0311945527847719E-6</v>
      </c>
      <c r="G40">
        <f t="shared" si="4"/>
        <v>1.3050639706956342</v>
      </c>
      <c r="H40">
        <f t="shared" si="5"/>
        <v>1.8175997610449852</v>
      </c>
      <c r="I40">
        <f t="shared" si="6"/>
        <v>1.7343335059782268</v>
      </c>
      <c r="J40">
        <f t="shared" si="7"/>
        <v>1.5983704049474177</v>
      </c>
      <c r="K40">
        <f t="shared" si="8"/>
        <v>1.4138416279767336</v>
      </c>
    </row>
    <row r="42" spans="2:12" x14ac:dyDescent="0.25">
      <c r="B42" t="s">
        <v>4</v>
      </c>
      <c r="D42">
        <f>AVERAGE(D5:D40)</f>
        <v>-815.73010205749983</v>
      </c>
      <c r="F42">
        <f>SQRT(AVERAGE(F5:F40))</f>
        <v>7.781055355851039E-4</v>
      </c>
      <c r="G42" t="s">
        <v>10</v>
      </c>
      <c r="H42" s="2">
        <f>AVERAGE(H5:H40)</f>
        <v>0</v>
      </c>
      <c r="I42" s="2">
        <f t="shared" ref="I42:K42" si="9">AVERAGE(I5:I40)</f>
        <v>1.1102230246251565E-16</v>
      </c>
      <c r="J42" s="2">
        <f t="shared" si="9"/>
        <v>0.9961387742504958</v>
      </c>
      <c r="K42" s="2">
        <f t="shared" si="9"/>
        <v>-3.5157062446463289E-16</v>
      </c>
    </row>
    <row r="43" spans="2:12" x14ac:dyDescent="0.25">
      <c r="B43" t="s">
        <v>5</v>
      </c>
      <c r="D43">
        <f>MIN(D4:D40)</f>
        <v>-815.73109925999995</v>
      </c>
      <c r="F43" s="4">
        <f>F42*$A$1</f>
        <v>2.0429160836786902</v>
      </c>
      <c r="G43" s="2">
        <f>SUM(H43:K43)</f>
        <v>0.99229245756528017</v>
      </c>
      <c r="H43">
        <f t="shared" ref="H43:K43" si="10">H42^2</f>
        <v>0</v>
      </c>
      <c r="I43">
        <f t="shared" si="10"/>
        <v>1.2325951644078309E-32</v>
      </c>
      <c r="J43">
        <f t="shared" si="10"/>
        <v>0.99229245756528017</v>
      </c>
      <c r="K43">
        <f t="shared" si="10"/>
        <v>1.2360190398645192E-31</v>
      </c>
    </row>
    <row r="44" spans="2:12" x14ac:dyDescent="0.25">
      <c r="B44" t="s">
        <v>6</v>
      </c>
      <c r="D44">
        <f>MAX(D4:D40)</f>
        <v>-815.72897090000004</v>
      </c>
    </row>
    <row r="45" spans="2:12" x14ac:dyDescent="0.25">
      <c r="B45" t="s">
        <v>67</v>
      </c>
      <c r="D45" s="1">
        <f>D44-D43</f>
        <v>2.1283599999151193E-3</v>
      </c>
      <c r="E45" s="4">
        <f>D45*$A$1</f>
        <v>5.5880091797771456</v>
      </c>
      <c r="G45" t="s">
        <v>63</v>
      </c>
      <c r="H45">
        <f>H42*$F$42</f>
        <v>0</v>
      </c>
      <c r="I45">
        <f t="shared" ref="I45:K45" si="11">I42*$F$42</f>
        <v>8.6387068119487143E-20</v>
      </c>
      <c r="J45">
        <f t="shared" si="11"/>
        <v>7.7510109445527091E-4</v>
      </c>
      <c r="K45">
        <f t="shared" si="11"/>
        <v>-2.7355904904504259E-19</v>
      </c>
    </row>
    <row r="46" spans="2:12" x14ac:dyDescent="0.25">
      <c r="H46" s="7">
        <f>$A$1*H45</f>
        <v>0</v>
      </c>
      <c r="I46" s="7">
        <f t="shared" ref="I46:K46" si="12">$A$1*I45</f>
        <v>2.2680924734771348E-16</v>
      </c>
      <c r="J46" s="7">
        <f t="shared" si="12"/>
        <v>2.0350279234923137</v>
      </c>
      <c r="K46" s="7">
        <f t="shared" si="12"/>
        <v>-7.1822928326775934E-16</v>
      </c>
      <c r="L46" t="s">
        <v>53</v>
      </c>
    </row>
    <row r="52" spans="6:6" x14ac:dyDescent="0.25">
      <c r="F52">
        <f>F43/opt_angle_relax!F43</f>
        <v>1.2107796726995177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11" width="11.5703125" bestFit="1" customWidth="1"/>
  </cols>
  <sheetData>
    <row r="1" spans="1:23" x14ac:dyDescent="0.25">
      <c r="A1" s="3">
        <v>2625.5</v>
      </c>
      <c r="B1" t="s">
        <v>14</v>
      </c>
      <c r="F1" t="s">
        <v>15</v>
      </c>
      <c r="G1">
        <v>123.1</v>
      </c>
      <c r="R1" t="s">
        <v>17</v>
      </c>
      <c r="T1" t="s">
        <v>60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18</v>
      </c>
      <c r="T2" t="s">
        <v>53</v>
      </c>
      <c r="W2" s="1" t="s">
        <v>61</v>
      </c>
    </row>
    <row r="3" spans="1:23" x14ac:dyDescent="0.25">
      <c r="F3">
        <f>SUM(F5:F40)</f>
        <v>9.2353556295959271E-6</v>
      </c>
      <c r="W3" s="1" t="s">
        <v>62</v>
      </c>
    </row>
    <row r="4" spans="1:23" x14ac:dyDescent="0.25">
      <c r="A4" t="s">
        <v>2</v>
      </c>
      <c r="B4" s="4">
        <v>180</v>
      </c>
      <c r="C4">
        <f>B4*PI()/180</f>
        <v>3.1415926535897931</v>
      </c>
      <c r="D4">
        <f>D23</f>
        <v>-815.73148961000004</v>
      </c>
      <c r="E4">
        <f t="shared" ref="E4:E40" si="0">D4-$D$42</f>
        <v>-6.2396250007168419E-4</v>
      </c>
      <c r="V4">
        <f>SUM(V5:V40)</f>
        <v>0</v>
      </c>
      <c r="W4" s="6">
        <f>0.5*SQRT(V4/F3)</f>
        <v>0</v>
      </c>
    </row>
    <row r="5" spans="1:23" x14ac:dyDescent="0.25">
      <c r="B5">
        <v>0</v>
      </c>
      <c r="C5">
        <f t="shared" ref="C5:C41" si="1">B5*PI()/180</f>
        <v>0</v>
      </c>
      <c r="D5">
        <f t="shared" ref="D5:D11" si="2">D17</f>
        <v>-815.73013056000002</v>
      </c>
      <c r="E5">
        <f t="shared" si="0"/>
        <v>7.3508749994743994E-4</v>
      </c>
      <c r="F5">
        <f t="shared" ref="F5:F40" si="3">E5^2</f>
        <v>5.403536325789775E-7</v>
      </c>
      <c r="G5">
        <f>E5/$F$42</f>
        <v>1.4513209896169432</v>
      </c>
      <c r="H5">
        <f>COS(C5)*SQRT(2)*G5</f>
        <v>2.052477826873023</v>
      </c>
      <c r="I5">
        <f>SQRT(2)*COS(2*C5)*G5</f>
        <v>2.052477826873023</v>
      </c>
      <c r="J5">
        <f>COS(3*C5)*SQRT(2)*G5</f>
        <v>2.052477826873023</v>
      </c>
      <c r="K5">
        <f>COS(4*C5)*SQRT(2)*G5</f>
        <v>2.052477826873023</v>
      </c>
      <c r="M5">
        <f>H$46*(COS($C5)-COS($C$4))</f>
        <v>0</v>
      </c>
      <c r="N5">
        <f>I$46*(COS(2*$C5)-COS(2*$C$4))</f>
        <v>0</v>
      </c>
      <c r="O5">
        <f>J$46*(COS(3*$C5)-COS(3*$C$4))</f>
        <v>2.6457456438264266</v>
      </c>
      <c r="P5">
        <f>K$46*(COS(4*$C5)-COS(4*$C$4))</f>
        <v>0</v>
      </c>
      <c r="R5">
        <f t="shared" ref="R5:R41" si="4">SUM(M5:P5)*SQRT(2)</f>
        <v>3.7416493720888688</v>
      </c>
      <c r="T5">
        <f t="shared" ref="T5:T40" si="5">(D5-$D$43)*$A$1</f>
        <v>3.5681857750502104</v>
      </c>
      <c r="V5">
        <f>(D5-D5)^2</f>
        <v>0</v>
      </c>
    </row>
    <row r="6" spans="1:23" x14ac:dyDescent="0.25">
      <c r="B6">
        <v>10</v>
      </c>
      <c r="C6">
        <f t="shared" si="1"/>
        <v>0.17453292519943295</v>
      </c>
      <c r="D6">
        <f t="shared" si="2"/>
        <v>-815.73020138000004</v>
      </c>
      <c r="E6">
        <f t="shared" si="0"/>
        <v>6.6426749992842815E-4</v>
      </c>
      <c r="F6">
        <f t="shared" si="3"/>
        <v>4.4125131146116428E-7</v>
      </c>
      <c r="G6">
        <f t="shared" ref="G6:G40" si="6">E6/$F$42</f>
        <v>1.31149742776939</v>
      </c>
      <c r="H6">
        <f t="shared" ref="H6:H40" si="7">COS(C6)*SQRT(2)*G6</f>
        <v>1.8265598199405806</v>
      </c>
      <c r="I6">
        <f t="shared" ref="I6:I40" si="8">SQRT(2)*COS(2*C6)*G6</f>
        <v>1.7428830946672329</v>
      </c>
      <c r="J6">
        <f t="shared" ref="J6:J40" si="9">COS(3*C6)*SQRT(2)*G6</f>
        <v>1.6062497485038216</v>
      </c>
      <c r="K6">
        <f t="shared" ref="K6:K40" si="10">COS(4*C6)*SQRT(2)*G6</f>
        <v>1.4208113165337126</v>
      </c>
      <c r="M6">
        <f t="shared" ref="M6:M41" si="11">H$46*(COS($C6)-COS($C$4))</f>
        <v>0</v>
      </c>
      <c r="N6">
        <f t="shared" ref="N6:N41" si="12">I$46*(COS(2*$C6)-COS(2*$C$4))</f>
        <v>-1.6323365470703303E-17</v>
      </c>
      <c r="O6">
        <f t="shared" ref="O6:O41" si="13">J$46*(COS(3*$C6)-COS(3*$C$4))</f>
        <v>2.4685142916660641</v>
      </c>
      <c r="P6">
        <f t="shared" ref="P6:P41" si="14">K$46*(COS(4*$C6)-COS(4*$C$4))</f>
        <v>1.0745996647243785E-16</v>
      </c>
      <c r="R6">
        <f t="shared" si="4"/>
        <v>3.4910063901859623</v>
      </c>
      <c r="T6">
        <f t="shared" si="5"/>
        <v>3.382247865000295</v>
      </c>
      <c r="V6">
        <f>(D6-D40)^2</f>
        <v>0</v>
      </c>
    </row>
    <row r="7" spans="1:23" x14ac:dyDescent="0.25">
      <c r="B7">
        <v>20</v>
      </c>
      <c r="C7">
        <f t="shared" si="1"/>
        <v>0.3490658503988659</v>
      </c>
      <c r="D7">
        <f t="shared" si="2"/>
        <v>-815.73051977</v>
      </c>
      <c r="E7">
        <f t="shared" si="0"/>
        <v>3.4587749996717321E-4</v>
      </c>
      <c r="F7">
        <f t="shared" si="3"/>
        <v>1.1963124498354189E-7</v>
      </c>
      <c r="G7">
        <f t="shared" si="6"/>
        <v>0.68288370510243268</v>
      </c>
      <c r="H7">
        <f t="shared" si="7"/>
        <v>0.90750194399621265</v>
      </c>
      <c r="I7">
        <f t="shared" si="8"/>
        <v>0.73980236296476576</v>
      </c>
      <c r="J7">
        <f t="shared" si="9"/>
        <v>0.48287169863972484</v>
      </c>
      <c r="K7">
        <f t="shared" si="10"/>
        <v>0.1676995810314468</v>
      </c>
      <c r="M7">
        <f t="shared" si="11"/>
        <v>0</v>
      </c>
      <c r="N7">
        <f t="shared" si="12"/>
        <v>-6.3324623099829438E-17</v>
      </c>
      <c r="O7">
        <f t="shared" si="13"/>
        <v>1.98430923286982</v>
      </c>
      <c r="P7">
        <f t="shared" si="14"/>
        <v>3.7955815329280105E-16</v>
      </c>
      <c r="R7">
        <f t="shared" si="4"/>
        <v>2.8062370290666525</v>
      </c>
      <c r="T7">
        <f t="shared" si="5"/>
        <v>2.5463149201020201</v>
      </c>
      <c r="V7">
        <f>(D7-D39)^2</f>
        <v>0</v>
      </c>
    </row>
    <row r="8" spans="1:23" x14ac:dyDescent="0.25">
      <c r="B8">
        <v>30</v>
      </c>
      <c r="C8">
        <f t="shared" si="1"/>
        <v>0.52359877559829882</v>
      </c>
      <c r="D8">
        <f t="shared" si="2"/>
        <v>-815.73093748999997</v>
      </c>
      <c r="E8">
        <f t="shared" si="0"/>
        <v>-7.1842500005914189E-5</v>
      </c>
      <c r="F8">
        <f t="shared" si="3"/>
        <v>5.1613448070997803E-9</v>
      </c>
      <c r="G8">
        <f t="shared" si="6"/>
        <v>-0.1418423360655621</v>
      </c>
      <c r="H8">
        <f t="shared" si="7"/>
        <v>-0.17372067364249941</v>
      </c>
      <c r="I8">
        <f t="shared" si="8"/>
        <v>-0.10029767769130017</v>
      </c>
      <c r="J8">
        <f t="shared" si="9"/>
        <v>-1.2287954485441917E-17</v>
      </c>
      <c r="K8">
        <f t="shared" si="10"/>
        <v>0.10029767769130012</v>
      </c>
      <c r="M8">
        <f t="shared" si="11"/>
        <v>0</v>
      </c>
      <c r="N8">
        <f t="shared" si="12"/>
        <v>-1.3533472755262048E-16</v>
      </c>
      <c r="O8">
        <f t="shared" si="13"/>
        <v>1.3228728219132133</v>
      </c>
      <c r="P8">
        <f t="shared" si="14"/>
        <v>6.8897679481334071E-16</v>
      </c>
      <c r="R8">
        <f t="shared" si="4"/>
        <v>1.8708246860444351</v>
      </c>
      <c r="T8">
        <f t="shared" si="5"/>
        <v>1.4495910601726791</v>
      </c>
      <c r="V8">
        <f>(D8-D38)^2</f>
        <v>0</v>
      </c>
    </row>
    <row r="9" spans="1:23" x14ac:dyDescent="0.25">
      <c r="B9">
        <v>40</v>
      </c>
      <c r="C9">
        <f t="shared" si="1"/>
        <v>0.69813170079773179</v>
      </c>
      <c r="D9">
        <f t="shared" si="2"/>
        <v>-815.73127755999997</v>
      </c>
      <c r="E9">
        <f t="shared" si="0"/>
        <v>-4.1191249999883439E-4</v>
      </c>
      <c r="F9">
        <f t="shared" si="3"/>
        <v>1.6967190765528975E-7</v>
      </c>
      <c r="G9">
        <f t="shared" si="6"/>
        <v>-0.81325999581905895</v>
      </c>
      <c r="H9">
        <f t="shared" si="7"/>
        <v>-0.88104557498762914</v>
      </c>
      <c r="I9">
        <f t="shared" si="8"/>
        <v>-0.19971681788487666</v>
      </c>
      <c r="J9">
        <f t="shared" si="9"/>
        <v>0.57506165791139963</v>
      </c>
      <c r="K9">
        <f t="shared" si="10"/>
        <v>1.0807623928725056</v>
      </c>
      <c r="M9">
        <f t="shared" si="11"/>
        <v>0</v>
      </c>
      <c r="N9">
        <f t="shared" si="12"/>
        <v>-2.2366819747611489E-16</v>
      </c>
      <c r="O9">
        <f t="shared" si="13"/>
        <v>0.66143641095660699</v>
      </c>
      <c r="P9">
        <f t="shared" si="14"/>
        <v>8.9093546986144276E-16</v>
      </c>
      <c r="R9">
        <f t="shared" si="4"/>
        <v>0.93541234302221865</v>
      </c>
      <c r="T9">
        <f t="shared" si="5"/>
        <v>0.55673727519126714</v>
      </c>
      <c r="V9">
        <f>(D9-D37)^2</f>
        <v>0</v>
      </c>
    </row>
    <row r="10" spans="1:23" x14ac:dyDescent="0.25">
      <c r="B10">
        <v>50</v>
      </c>
      <c r="C10">
        <f t="shared" si="1"/>
        <v>0.87266462599716477</v>
      </c>
      <c r="D10">
        <f t="shared" si="2"/>
        <v>-815.73144760000002</v>
      </c>
      <c r="E10">
        <f t="shared" si="0"/>
        <v>-5.8195250005610433E-4</v>
      </c>
      <c r="F10">
        <f t="shared" si="3"/>
        <v>3.3866871232155011E-7</v>
      </c>
      <c r="G10">
        <f t="shared" si="6"/>
        <v>-1.1489786975725611</v>
      </c>
      <c r="H10">
        <f t="shared" si="7"/>
        <v>-1.0444663949539712</v>
      </c>
      <c r="I10">
        <f t="shared" si="8"/>
        <v>0.28216114216413068</v>
      </c>
      <c r="J10">
        <f t="shared" si="9"/>
        <v>1.4072057671901819</v>
      </c>
      <c r="K10">
        <f t="shared" si="10"/>
        <v>1.5269077206944488</v>
      </c>
      <c r="M10">
        <f t="shared" si="11"/>
        <v>0</v>
      </c>
      <c r="N10">
        <f t="shared" si="12"/>
        <v>-3.1767071273436714E-16</v>
      </c>
      <c r="O10">
        <f t="shared" si="13"/>
        <v>0.17723135216036287</v>
      </c>
      <c r="P10">
        <f t="shared" si="14"/>
        <v>8.9093546986144276E-16</v>
      </c>
      <c r="R10">
        <f t="shared" si="4"/>
        <v>0.25064298190290812</v>
      </c>
      <c r="T10">
        <f t="shared" si="5"/>
        <v>0.11029725504090493</v>
      </c>
      <c r="V10">
        <f>(D10-D36)^2</f>
        <v>0</v>
      </c>
    </row>
    <row r="11" spans="1:23" x14ac:dyDescent="0.25">
      <c r="B11">
        <v>60</v>
      </c>
      <c r="C11">
        <f t="shared" si="1"/>
        <v>1.0471975511965976</v>
      </c>
      <c r="D11">
        <f t="shared" si="2"/>
        <v>-815.73148961000004</v>
      </c>
      <c r="E11">
        <f t="shared" si="0"/>
        <v>-6.2396250007168419E-4</v>
      </c>
      <c r="F11">
        <f t="shared" si="3"/>
        <v>3.8932920149570652E-7</v>
      </c>
      <c r="G11">
        <f t="shared" si="6"/>
        <v>-1.2319211973440558</v>
      </c>
      <c r="H11">
        <f t="shared" si="7"/>
        <v>-0.87109983252943313</v>
      </c>
      <c r="I11">
        <f t="shared" si="8"/>
        <v>0.87109983252943257</v>
      </c>
      <c r="J11">
        <f t="shared" si="9"/>
        <v>1.742199665058866</v>
      </c>
      <c r="K11">
        <f t="shared" si="10"/>
        <v>0.87109983252943379</v>
      </c>
      <c r="M11">
        <f t="shared" si="11"/>
        <v>0</v>
      </c>
      <c r="N11">
        <f t="shared" si="12"/>
        <v>-4.0600418265786145E-16</v>
      </c>
      <c r="O11">
        <f t="shared" si="13"/>
        <v>0</v>
      </c>
      <c r="P11">
        <f t="shared" si="14"/>
        <v>6.889767948133411E-16</v>
      </c>
      <c r="R11">
        <f t="shared" si="4"/>
        <v>4.0018370589042108E-16</v>
      </c>
      <c r="T11">
        <f t="shared" si="5"/>
        <v>0</v>
      </c>
      <c r="V11">
        <f>(D11-D35)^2</f>
        <v>0</v>
      </c>
    </row>
    <row r="12" spans="1:23" x14ac:dyDescent="0.25">
      <c r="B12">
        <v>70</v>
      </c>
      <c r="C12">
        <f t="shared" si="1"/>
        <v>1.2217304763960306</v>
      </c>
      <c r="D12">
        <f>D22</f>
        <v>-815.73144760000002</v>
      </c>
      <c r="E12">
        <f t="shared" si="0"/>
        <v>-5.8195250005610433E-4</v>
      </c>
      <c r="F12">
        <f t="shared" si="3"/>
        <v>3.3866871232155011E-7</v>
      </c>
      <c r="G12">
        <f t="shared" si="6"/>
        <v>-1.1489786975725611</v>
      </c>
      <c r="H12">
        <f t="shared" si="7"/>
        <v>-0.55574896080403169</v>
      </c>
      <c r="I12">
        <f t="shared" si="8"/>
        <v>1.244746578530318</v>
      </c>
      <c r="J12">
        <f t="shared" si="9"/>
        <v>1.4072057671901823</v>
      </c>
      <c r="K12">
        <f t="shared" si="10"/>
        <v>-0.28216114216413013</v>
      </c>
      <c r="M12">
        <f t="shared" si="11"/>
        <v>0</v>
      </c>
      <c r="N12">
        <f t="shared" si="12"/>
        <v>-4.7801428711065254E-16</v>
      </c>
      <c r="O12">
        <f t="shared" si="13"/>
        <v>0.17723135216036273</v>
      </c>
      <c r="P12">
        <f t="shared" si="14"/>
        <v>3.7955815329280125E-16</v>
      </c>
      <c r="R12">
        <f t="shared" si="4"/>
        <v>0.25064298190290701</v>
      </c>
      <c r="T12">
        <f t="shared" si="5"/>
        <v>0.11029725504090493</v>
      </c>
      <c r="V12">
        <f>(D12-D34)^2</f>
        <v>0</v>
      </c>
    </row>
    <row r="13" spans="1:23" x14ac:dyDescent="0.25">
      <c r="B13">
        <v>80</v>
      </c>
      <c r="C13">
        <f t="shared" si="1"/>
        <v>1.3962634015954636</v>
      </c>
      <c r="D13">
        <f>D21</f>
        <v>-815.73127755999997</v>
      </c>
      <c r="E13">
        <f t="shared" si="0"/>
        <v>-4.1191249999883439E-4</v>
      </c>
      <c r="F13">
        <f t="shared" si="3"/>
        <v>1.6967190765528975E-7</v>
      </c>
      <c r="G13">
        <f t="shared" si="6"/>
        <v>-0.81325999581905895</v>
      </c>
      <c r="H13">
        <f t="shared" si="7"/>
        <v>-0.19971681788487666</v>
      </c>
      <c r="I13">
        <f t="shared" si="8"/>
        <v>1.0807623928725056</v>
      </c>
      <c r="J13">
        <f t="shared" si="9"/>
        <v>0.5750616579114004</v>
      </c>
      <c r="K13">
        <f t="shared" si="10"/>
        <v>-0.88104557498762892</v>
      </c>
      <c r="M13">
        <f t="shared" si="11"/>
        <v>0</v>
      </c>
      <c r="N13">
        <f t="shared" si="12"/>
        <v>-5.2501554473977876E-16</v>
      </c>
      <c r="O13">
        <f t="shared" si="13"/>
        <v>0.6614364109566061</v>
      </c>
      <c r="P13">
        <f t="shared" si="14"/>
        <v>1.0745996647243795E-16</v>
      </c>
      <c r="R13">
        <f t="shared" si="4"/>
        <v>0.93541234302221588</v>
      </c>
      <c r="T13">
        <f t="shared" si="5"/>
        <v>0.55673727519126714</v>
      </c>
      <c r="V13">
        <f>(D13-D33)^2</f>
        <v>0</v>
      </c>
    </row>
    <row r="14" spans="1:23" x14ac:dyDescent="0.25">
      <c r="B14">
        <v>90</v>
      </c>
      <c r="C14">
        <f t="shared" si="1"/>
        <v>1.5707963267948966</v>
      </c>
      <c r="D14">
        <f>D20</f>
        <v>-815.73093748999997</v>
      </c>
      <c r="E14">
        <f t="shared" si="0"/>
        <v>-7.1842500005914189E-5</v>
      </c>
      <c r="F14">
        <f t="shared" si="3"/>
        <v>5.1613448070997803E-9</v>
      </c>
      <c r="G14">
        <f t="shared" si="6"/>
        <v>-0.1418423360655621</v>
      </c>
      <c r="H14">
        <f t="shared" si="7"/>
        <v>-1.2287954485441917E-17</v>
      </c>
      <c r="I14">
        <f t="shared" si="8"/>
        <v>0.20059535538260032</v>
      </c>
      <c r="J14">
        <f t="shared" si="9"/>
        <v>3.6863863456325744E-17</v>
      </c>
      <c r="K14">
        <f t="shared" si="10"/>
        <v>-0.20059535538260032</v>
      </c>
      <c r="M14">
        <f t="shared" si="11"/>
        <v>0</v>
      </c>
      <c r="N14">
        <f t="shared" si="12"/>
        <v>-5.4133891021048203E-16</v>
      </c>
      <c r="O14">
        <f t="shared" si="13"/>
        <v>1.3228728219132131</v>
      </c>
      <c r="P14">
        <f t="shared" si="14"/>
        <v>0</v>
      </c>
      <c r="R14">
        <f t="shared" si="4"/>
        <v>1.8708246860444335</v>
      </c>
      <c r="T14">
        <f t="shared" si="5"/>
        <v>1.4495910601726791</v>
      </c>
      <c r="V14">
        <f>(D14-D32)^2</f>
        <v>0</v>
      </c>
    </row>
    <row r="15" spans="1:23" x14ac:dyDescent="0.25">
      <c r="B15">
        <v>100</v>
      </c>
      <c r="C15">
        <f t="shared" si="1"/>
        <v>1.7453292519943295</v>
      </c>
      <c r="D15">
        <f>D19</f>
        <v>-815.73051977</v>
      </c>
      <c r="E15">
        <f t="shared" si="0"/>
        <v>3.4587749996717321E-4</v>
      </c>
      <c r="F15">
        <f t="shared" si="3"/>
        <v>1.1963124498354189E-7</v>
      </c>
      <c r="G15">
        <f t="shared" si="6"/>
        <v>0.68288370510243268</v>
      </c>
      <c r="H15">
        <f t="shared" si="7"/>
        <v>-0.16769958103144669</v>
      </c>
      <c r="I15">
        <f t="shared" si="8"/>
        <v>-0.90750194399621265</v>
      </c>
      <c r="J15">
        <f t="shared" si="9"/>
        <v>0.48287169863972484</v>
      </c>
      <c r="K15">
        <f t="shared" si="10"/>
        <v>0.73980236296476598</v>
      </c>
      <c r="M15">
        <f t="shared" si="11"/>
        <v>0</v>
      </c>
      <c r="N15">
        <f t="shared" si="12"/>
        <v>-5.2501554473977876E-16</v>
      </c>
      <c r="O15">
        <f t="shared" si="13"/>
        <v>1.98430923286982</v>
      </c>
      <c r="P15">
        <f t="shared" si="14"/>
        <v>1.074599664724378E-16</v>
      </c>
      <c r="R15">
        <f t="shared" si="4"/>
        <v>2.8062370290666512</v>
      </c>
      <c r="T15">
        <f t="shared" si="5"/>
        <v>2.5463149201020201</v>
      </c>
      <c r="V15">
        <f>(D15-D31)^2</f>
        <v>0</v>
      </c>
    </row>
    <row r="16" spans="1:23" x14ac:dyDescent="0.25">
      <c r="B16">
        <v>110</v>
      </c>
      <c r="C16">
        <f t="shared" si="1"/>
        <v>1.9198621771937625</v>
      </c>
      <c r="D16">
        <f>D18</f>
        <v>-815.73020138000004</v>
      </c>
      <c r="E16">
        <f t="shared" si="0"/>
        <v>6.6426749992842815E-4</v>
      </c>
      <c r="F16">
        <f t="shared" si="3"/>
        <v>4.4125131146116428E-7</v>
      </c>
      <c r="G16">
        <f t="shared" si="6"/>
        <v>1.31149742776939</v>
      </c>
      <c r="H16">
        <f t="shared" si="7"/>
        <v>-0.63435756826463652</v>
      </c>
      <c r="I16">
        <f t="shared" si="8"/>
        <v>-1.4208113165337126</v>
      </c>
      <c r="J16">
        <f t="shared" si="9"/>
        <v>1.6062497485038219</v>
      </c>
      <c r="K16">
        <f t="shared" si="10"/>
        <v>0.32207177813352017</v>
      </c>
      <c r="M16">
        <f t="shared" si="11"/>
        <v>0</v>
      </c>
      <c r="N16">
        <f t="shared" si="12"/>
        <v>-4.7801428711065254E-16</v>
      </c>
      <c r="O16">
        <f t="shared" si="13"/>
        <v>2.4685142916660641</v>
      </c>
      <c r="P16">
        <f t="shared" si="14"/>
        <v>3.7955815329280105E-16</v>
      </c>
      <c r="R16">
        <f t="shared" si="4"/>
        <v>3.4910063901859623</v>
      </c>
      <c r="T16">
        <f t="shared" si="5"/>
        <v>3.382247865000295</v>
      </c>
      <c r="V16">
        <f>(D16-D30)^2</f>
        <v>0</v>
      </c>
    </row>
    <row r="17" spans="2:22" x14ac:dyDescent="0.25">
      <c r="B17">
        <v>120</v>
      </c>
      <c r="C17">
        <f t="shared" si="1"/>
        <v>2.0943951023931953</v>
      </c>
      <c r="D17">
        <v>-815.73013056000002</v>
      </c>
      <c r="E17">
        <f t="shared" si="0"/>
        <v>7.3508749994743994E-4</v>
      </c>
      <c r="F17">
        <f t="shared" si="3"/>
        <v>5.403536325789775E-7</v>
      </c>
      <c r="G17">
        <f t="shared" si="6"/>
        <v>1.4513209896169432</v>
      </c>
      <c r="H17">
        <f t="shared" si="7"/>
        <v>-1.0262389134365111</v>
      </c>
      <c r="I17">
        <f t="shared" si="8"/>
        <v>-1.0262389134365124</v>
      </c>
      <c r="J17">
        <f t="shared" si="9"/>
        <v>2.052477826873023</v>
      </c>
      <c r="K17">
        <f t="shared" si="10"/>
        <v>-1.02623891343651</v>
      </c>
      <c r="M17">
        <f t="shared" si="11"/>
        <v>0</v>
      </c>
      <c r="N17">
        <f t="shared" si="12"/>
        <v>-4.0600418265786164E-16</v>
      </c>
      <c r="O17">
        <f t="shared" si="13"/>
        <v>2.6457456438264266</v>
      </c>
      <c r="P17">
        <f t="shared" si="14"/>
        <v>6.8897679481334041E-16</v>
      </c>
      <c r="R17">
        <f t="shared" si="4"/>
        <v>3.7416493720888697</v>
      </c>
      <c r="T17">
        <f t="shared" si="5"/>
        <v>3.5681857750502104</v>
      </c>
      <c r="V17">
        <f>(D17-D29)^2</f>
        <v>0</v>
      </c>
    </row>
    <row r="18" spans="2:22" x14ac:dyDescent="0.25">
      <c r="B18">
        <v>130</v>
      </c>
      <c r="C18">
        <f t="shared" si="1"/>
        <v>2.2689280275926285</v>
      </c>
      <c r="D18">
        <v>-815.73020138000004</v>
      </c>
      <c r="E18">
        <f t="shared" si="0"/>
        <v>6.6426749992842815E-4</v>
      </c>
      <c r="F18">
        <f t="shared" si="3"/>
        <v>4.4125131146116428E-7</v>
      </c>
      <c r="G18">
        <f t="shared" si="6"/>
        <v>1.31149742776939</v>
      </c>
      <c r="H18">
        <f t="shared" si="7"/>
        <v>-1.1922022516759443</v>
      </c>
      <c r="I18">
        <f t="shared" si="8"/>
        <v>-0.32207177813352</v>
      </c>
      <c r="J18">
        <f t="shared" si="9"/>
        <v>1.6062497485038216</v>
      </c>
      <c r="K18">
        <f t="shared" si="10"/>
        <v>-1.7428830946672329</v>
      </c>
      <c r="M18">
        <f t="shared" si="11"/>
        <v>0</v>
      </c>
      <c r="N18">
        <f t="shared" si="12"/>
        <v>-3.1767071273436714E-16</v>
      </c>
      <c r="O18">
        <f t="shared" si="13"/>
        <v>2.4685142916660636</v>
      </c>
      <c r="P18">
        <f t="shared" si="14"/>
        <v>8.9093546986144276E-16</v>
      </c>
      <c r="R18">
        <f t="shared" si="4"/>
        <v>3.4910063901859623</v>
      </c>
      <c r="T18">
        <f t="shared" si="5"/>
        <v>3.382247865000295</v>
      </c>
      <c r="V18">
        <f>(D18-D28)^2</f>
        <v>0</v>
      </c>
    </row>
    <row r="19" spans="2:22" x14ac:dyDescent="0.25">
      <c r="B19">
        <v>140</v>
      </c>
      <c r="C19">
        <f t="shared" si="1"/>
        <v>2.4434609527920612</v>
      </c>
      <c r="D19">
        <v>-815.73051977</v>
      </c>
      <c r="E19">
        <f t="shared" si="0"/>
        <v>3.4587749996717321E-4</v>
      </c>
      <c r="F19">
        <f t="shared" si="3"/>
        <v>1.1963124498354189E-7</v>
      </c>
      <c r="G19">
        <f t="shared" si="6"/>
        <v>0.68288370510243268</v>
      </c>
      <c r="H19">
        <f t="shared" si="7"/>
        <v>-0.73980236296476576</v>
      </c>
      <c r="I19">
        <f t="shared" si="8"/>
        <v>0.16769958103144639</v>
      </c>
      <c r="J19">
        <f t="shared" si="9"/>
        <v>0.48287169863972529</v>
      </c>
      <c r="K19">
        <f t="shared" si="10"/>
        <v>-0.90750194399621276</v>
      </c>
      <c r="M19">
        <f t="shared" si="11"/>
        <v>0</v>
      </c>
      <c r="N19">
        <f t="shared" si="12"/>
        <v>-2.2366819747611499E-16</v>
      </c>
      <c r="O19">
        <f t="shared" si="13"/>
        <v>1.9843092328698206</v>
      </c>
      <c r="P19">
        <f t="shared" si="14"/>
        <v>8.9093546986144296E-16</v>
      </c>
      <c r="R19">
        <f t="shared" si="4"/>
        <v>2.8062370290666534</v>
      </c>
      <c r="T19">
        <f t="shared" si="5"/>
        <v>2.5463149201020201</v>
      </c>
      <c r="V19">
        <f>(D19-D27)^2</f>
        <v>0</v>
      </c>
    </row>
    <row r="20" spans="2:22" x14ac:dyDescent="0.25">
      <c r="B20">
        <v>150</v>
      </c>
      <c r="C20">
        <f t="shared" si="1"/>
        <v>2.6179938779914944</v>
      </c>
      <c r="D20">
        <v>-815.73093748999997</v>
      </c>
      <c r="E20">
        <f t="shared" si="0"/>
        <v>-7.1842500005914189E-5</v>
      </c>
      <c r="F20">
        <f t="shared" si="3"/>
        <v>5.1613448070997803E-9</v>
      </c>
      <c r="G20">
        <f t="shared" si="6"/>
        <v>-0.1418423360655621</v>
      </c>
      <c r="H20">
        <f t="shared" si="7"/>
        <v>0.17372067364249941</v>
      </c>
      <c r="I20">
        <f t="shared" si="8"/>
        <v>-0.10029767769130017</v>
      </c>
      <c r="J20">
        <f t="shared" si="9"/>
        <v>-6.1439772427209583E-17</v>
      </c>
      <c r="K20">
        <f t="shared" si="10"/>
        <v>0.10029767769130013</v>
      </c>
      <c r="M20">
        <f t="shared" si="11"/>
        <v>0</v>
      </c>
      <c r="N20">
        <f t="shared" si="12"/>
        <v>-1.3533472755262048E-16</v>
      </c>
      <c r="O20">
        <f t="shared" si="13"/>
        <v>1.3228728219132135</v>
      </c>
      <c r="P20">
        <f t="shared" si="14"/>
        <v>6.8897679481334071E-16</v>
      </c>
      <c r="R20">
        <f t="shared" si="4"/>
        <v>1.8708246860444355</v>
      </c>
      <c r="T20">
        <f t="shared" si="5"/>
        <v>1.4495910601726791</v>
      </c>
      <c r="V20">
        <f>(D20-D26)^2</f>
        <v>0</v>
      </c>
    </row>
    <row r="21" spans="2:22" x14ac:dyDescent="0.25">
      <c r="B21">
        <v>160</v>
      </c>
      <c r="C21">
        <f t="shared" si="1"/>
        <v>2.7925268031909272</v>
      </c>
      <c r="D21">
        <v>-815.73127755999997</v>
      </c>
      <c r="E21">
        <f t="shared" si="0"/>
        <v>-4.1191249999883439E-4</v>
      </c>
      <c r="F21">
        <f t="shared" si="3"/>
        <v>1.6967190765528975E-7</v>
      </c>
      <c r="G21">
        <f t="shared" si="6"/>
        <v>-0.81325999581905895</v>
      </c>
      <c r="H21">
        <f t="shared" si="7"/>
        <v>1.0807623928725056</v>
      </c>
      <c r="I21">
        <f t="shared" si="8"/>
        <v>-0.88104557498762892</v>
      </c>
      <c r="J21">
        <f t="shared" si="9"/>
        <v>0.57506165791139896</v>
      </c>
      <c r="K21">
        <f t="shared" si="10"/>
        <v>-0.19971681788487589</v>
      </c>
      <c r="M21">
        <f t="shared" si="11"/>
        <v>0</v>
      </c>
      <c r="N21">
        <f t="shared" si="12"/>
        <v>-6.3324623099829499E-17</v>
      </c>
      <c r="O21">
        <f t="shared" si="13"/>
        <v>0.66143641095660766</v>
      </c>
      <c r="P21">
        <f t="shared" si="14"/>
        <v>3.7955815329280135E-16</v>
      </c>
      <c r="R21">
        <f t="shared" si="4"/>
        <v>0.93541234302221898</v>
      </c>
      <c r="T21">
        <f t="shared" si="5"/>
        <v>0.55673727519126714</v>
      </c>
      <c r="V21">
        <f>(D21-D25)^2</f>
        <v>0</v>
      </c>
    </row>
    <row r="22" spans="2:22" x14ac:dyDescent="0.25">
      <c r="B22">
        <v>170</v>
      </c>
      <c r="C22">
        <f t="shared" si="1"/>
        <v>2.9670597283903604</v>
      </c>
      <c r="D22">
        <v>-815.73144760000002</v>
      </c>
      <c r="E22">
        <f t="shared" si="0"/>
        <v>-5.8195250005610433E-4</v>
      </c>
      <c r="F22">
        <f t="shared" si="3"/>
        <v>3.3866871232155011E-7</v>
      </c>
      <c r="G22">
        <f t="shared" si="6"/>
        <v>-1.1489786975725611</v>
      </c>
      <c r="H22">
        <f t="shared" si="7"/>
        <v>1.6002153557580028</v>
      </c>
      <c r="I22">
        <f t="shared" si="8"/>
        <v>-1.5269077206944488</v>
      </c>
      <c r="J22">
        <f t="shared" si="9"/>
        <v>1.4072057671901823</v>
      </c>
      <c r="K22">
        <f t="shared" si="10"/>
        <v>-1.2447465785303184</v>
      </c>
      <c r="M22">
        <f t="shared" si="11"/>
        <v>0</v>
      </c>
      <c r="N22">
        <f t="shared" si="12"/>
        <v>-1.6323365470703303E-17</v>
      </c>
      <c r="O22">
        <f t="shared" si="13"/>
        <v>0.17723135216036273</v>
      </c>
      <c r="P22">
        <f t="shared" si="14"/>
        <v>1.0745996647243775E-16</v>
      </c>
      <c r="R22">
        <f t="shared" si="4"/>
        <v>0.25064298190290724</v>
      </c>
      <c r="T22">
        <f t="shared" si="5"/>
        <v>0.11029725504090493</v>
      </c>
      <c r="V22">
        <f>(D22-D24)^2</f>
        <v>0</v>
      </c>
    </row>
    <row r="23" spans="2:22" x14ac:dyDescent="0.25">
      <c r="B23">
        <v>180</v>
      </c>
      <c r="C23">
        <f t="shared" si="1"/>
        <v>3.1415926535897931</v>
      </c>
      <c r="D23">
        <v>-815.73148961000004</v>
      </c>
      <c r="E23">
        <f t="shared" si="0"/>
        <v>-6.2396250007168419E-4</v>
      </c>
      <c r="F23">
        <f t="shared" si="3"/>
        <v>3.8932920149570652E-7</v>
      </c>
      <c r="G23">
        <f t="shared" si="6"/>
        <v>-1.2319211973440558</v>
      </c>
      <c r="H23">
        <f t="shared" si="7"/>
        <v>1.742199665058866</v>
      </c>
      <c r="I23">
        <f t="shared" si="8"/>
        <v>-1.742199665058866</v>
      </c>
      <c r="J23">
        <f t="shared" si="9"/>
        <v>1.742199665058866</v>
      </c>
      <c r="K23">
        <f t="shared" si="10"/>
        <v>-1.742199665058866</v>
      </c>
      <c r="M23">
        <f t="shared" si="11"/>
        <v>0</v>
      </c>
      <c r="N23">
        <f t="shared" si="12"/>
        <v>0</v>
      </c>
      <c r="O23">
        <f t="shared" si="13"/>
        <v>0</v>
      </c>
      <c r="P23">
        <f t="shared" si="14"/>
        <v>0</v>
      </c>
      <c r="R23">
        <f t="shared" si="4"/>
        <v>0</v>
      </c>
      <c r="T23">
        <f t="shared" si="5"/>
        <v>0</v>
      </c>
      <c r="V23">
        <f t="shared" ref="V23" si="15">(D23-D23)^2</f>
        <v>0</v>
      </c>
    </row>
    <row r="24" spans="2:22" x14ac:dyDescent="0.25">
      <c r="B24">
        <v>190</v>
      </c>
      <c r="C24">
        <f t="shared" si="1"/>
        <v>3.3161255787892263</v>
      </c>
      <c r="D24">
        <f>D22</f>
        <v>-815.73144760000002</v>
      </c>
      <c r="E24">
        <f t="shared" si="0"/>
        <v>-5.8195250005610433E-4</v>
      </c>
      <c r="F24">
        <f t="shared" si="3"/>
        <v>3.3866871232155011E-7</v>
      </c>
      <c r="G24">
        <f t="shared" si="6"/>
        <v>-1.1489786975725611</v>
      </c>
      <c r="H24">
        <f t="shared" si="7"/>
        <v>1.6002153557580028</v>
      </c>
      <c r="I24">
        <f t="shared" si="8"/>
        <v>-1.5269077206944486</v>
      </c>
      <c r="J24">
        <f t="shared" si="9"/>
        <v>1.4072057671901812</v>
      </c>
      <c r="K24">
        <f t="shared" si="10"/>
        <v>-1.2447465785303173</v>
      </c>
      <c r="M24">
        <f t="shared" si="11"/>
        <v>0</v>
      </c>
      <c r="N24">
        <f t="shared" si="12"/>
        <v>-1.6323365470703334E-17</v>
      </c>
      <c r="O24">
        <f t="shared" si="13"/>
        <v>0.17723135216036345</v>
      </c>
      <c r="P24">
        <f t="shared" si="14"/>
        <v>1.0745996647243801E-16</v>
      </c>
      <c r="R24">
        <f t="shared" si="4"/>
        <v>0.25064298190290829</v>
      </c>
      <c r="T24">
        <f t="shared" si="5"/>
        <v>0.11029725504090493</v>
      </c>
      <c r="V24">
        <f>(D24-D22)^2</f>
        <v>0</v>
      </c>
    </row>
    <row r="25" spans="2:22" x14ac:dyDescent="0.25">
      <c r="B25">
        <v>200</v>
      </c>
      <c r="C25">
        <f t="shared" si="1"/>
        <v>3.4906585039886591</v>
      </c>
      <c r="D25">
        <f>D21</f>
        <v>-815.73127755999997</v>
      </c>
      <c r="E25">
        <f t="shared" si="0"/>
        <v>-4.1191249999883439E-4</v>
      </c>
      <c r="F25">
        <f t="shared" si="3"/>
        <v>1.6967190765528975E-7</v>
      </c>
      <c r="G25">
        <f t="shared" si="6"/>
        <v>-0.81325999581905895</v>
      </c>
      <c r="H25">
        <f t="shared" si="7"/>
        <v>1.0807623928725059</v>
      </c>
      <c r="I25">
        <f t="shared" si="8"/>
        <v>-0.88104557498762925</v>
      </c>
      <c r="J25">
        <f t="shared" si="9"/>
        <v>0.57506165791139974</v>
      </c>
      <c r="K25">
        <f t="shared" si="10"/>
        <v>-0.19971681788487697</v>
      </c>
      <c r="M25">
        <f t="shared" si="11"/>
        <v>0</v>
      </c>
      <c r="N25">
        <f t="shared" si="12"/>
        <v>-6.3324623099829413E-17</v>
      </c>
      <c r="O25">
        <f t="shared" si="13"/>
        <v>0.66143641095660699</v>
      </c>
      <c r="P25">
        <f t="shared" si="14"/>
        <v>3.7955815329280091E-16</v>
      </c>
      <c r="R25">
        <f t="shared" si="4"/>
        <v>0.93541234302221798</v>
      </c>
      <c r="T25">
        <f t="shared" si="5"/>
        <v>0.55673727519126714</v>
      </c>
      <c r="V25">
        <f>(D25-D21)^2</f>
        <v>0</v>
      </c>
    </row>
    <row r="26" spans="2:22" x14ac:dyDescent="0.25">
      <c r="B26">
        <v>210</v>
      </c>
      <c r="C26">
        <f t="shared" si="1"/>
        <v>3.6651914291880923</v>
      </c>
      <c r="D26">
        <f>D20</f>
        <v>-815.73093748999997</v>
      </c>
      <c r="E26">
        <f t="shared" si="0"/>
        <v>-7.1842500005914189E-5</v>
      </c>
      <c r="F26">
        <f t="shared" si="3"/>
        <v>5.1613448070997803E-9</v>
      </c>
      <c r="G26">
        <f t="shared" si="6"/>
        <v>-0.1418423360655621</v>
      </c>
      <c r="H26">
        <f t="shared" si="7"/>
        <v>0.17372067364249941</v>
      </c>
      <c r="I26">
        <f t="shared" si="8"/>
        <v>-0.1002976776913001</v>
      </c>
      <c r="J26">
        <f t="shared" si="9"/>
        <v>-2.7031325008771251E-16</v>
      </c>
      <c r="K26">
        <f t="shared" si="10"/>
        <v>0.10029767769130027</v>
      </c>
      <c r="M26">
        <f t="shared" si="11"/>
        <v>0</v>
      </c>
      <c r="N26">
        <f t="shared" si="12"/>
        <v>-1.3533472755262056E-16</v>
      </c>
      <c r="O26">
        <f t="shared" si="13"/>
        <v>1.3228728219132151</v>
      </c>
      <c r="P26">
        <f t="shared" si="14"/>
        <v>6.889767948133411E-16</v>
      </c>
      <c r="R26">
        <f t="shared" si="4"/>
        <v>1.8708246860444375</v>
      </c>
      <c r="T26">
        <f t="shared" si="5"/>
        <v>1.4495910601726791</v>
      </c>
      <c r="V26">
        <f>(D26-D20)^2</f>
        <v>0</v>
      </c>
    </row>
    <row r="27" spans="2:22" x14ac:dyDescent="0.25">
      <c r="B27">
        <v>220</v>
      </c>
      <c r="C27">
        <f t="shared" si="1"/>
        <v>3.839724354387525</v>
      </c>
      <c r="D27">
        <f>D19</f>
        <v>-815.73051977</v>
      </c>
      <c r="E27">
        <f t="shared" si="0"/>
        <v>3.4587749996717321E-4</v>
      </c>
      <c r="F27">
        <f t="shared" si="3"/>
        <v>1.1963124498354189E-7</v>
      </c>
      <c r="G27">
        <f t="shared" si="6"/>
        <v>0.68288370510243268</v>
      </c>
      <c r="H27">
        <f t="shared" si="7"/>
        <v>-0.73980236296476576</v>
      </c>
      <c r="I27">
        <f t="shared" si="8"/>
        <v>0.16769958103144683</v>
      </c>
      <c r="J27">
        <f t="shared" si="9"/>
        <v>0.48287169863972534</v>
      </c>
      <c r="K27">
        <f t="shared" si="10"/>
        <v>-0.90750194399621253</v>
      </c>
      <c r="M27">
        <f t="shared" si="11"/>
        <v>0</v>
      </c>
      <c r="N27">
        <f t="shared" si="12"/>
        <v>-2.2366819747611489E-16</v>
      </c>
      <c r="O27">
        <f t="shared" si="13"/>
        <v>1.9843092328698209</v>
      </c>
      <c r="P27">
        <f t="shared" si="14"/>
        <v>8.9093546986144276E-16</v>
      </c>
      <c r="R27">
        <f t="shared" si="4"/>
        <v>2.8062370290666538</v>
      </c>
      <c r="T27">
        <f t="shared" si="5"/>
        <v>2.5463149201020201</v>
      </c>
      <c r="V27">
        <f>(D27-D19)^2</f>
        <v>0</v>
      </c>
    </row>
    <row r="28" spans="2:22" x14ac:dyDescent="0.25">
      <c r="B28">
        <v>230</v>
      </c>
      <c r="C28">
        <f t="shared" si="1"/>
        <v>4.0142572795869578</v>
      </c>
      <c r="D28">
        <f>D18</f>
        <v>-815.73020138000004</v>
      </c>
      <c r="E28">
        <f t="shared" si="0"/>
        <v>6.6426749992842815E-4</v>
      </c>
      <c r="F28">
        <f t="shared" si="3"/>
        <v>4.4125131146116428E-7</v>
      </c>
      <c r="G28">
        <f t="shared" si="6"/>
        <v>1.31149742776939</v>
      </c>
      <c r="H28">
        <f t="shared" si="7"/>
        <v>-1.1922022516759443</v>
      </c>
      <c r="I28">
        <f t="shared" si="8"/>
        <v>-0.32207177813351912</v>
      </c>
      <c r="J28">
        <f t="shared" si="9"/>
        <v>1.6062497485038216</v>
      </c>
      <c r="K28">
        <f t="shared" si="10"/>
        <v>-1.7428830946672336</v>
      </c>
      <c r="M28">
        <f t="shared" si="11"/>
        <v>0</v>
      </c>
      <c r="N28">
        <f t="shared" si="12"/>
        <v>-3.1767071273436699E-16</v>
      </c>
      <c r="O28">
        <f t="shared" si="13"/>
        <v>2.4685142916660641</v>
      </c>
      <c r="P28">
        <f t="shared" si="14"/>
        <v>8.9093546986144296E-16</v>
      </c>
      <c r="R28">
        <f t="shared" si="4"/>
        <v>3.4910063901859627</v>
      </c>
      <c r="T28">
        <f t="shared" si="5"/>
        <v>3.382247865000295</v>
      </c>
      <c r="V28">
        <f>(D28-D18)^2</f>
        <v>0</v>
      </c>
    </row>
    <row r="29" spans="2:22" x14ac:dyDescent="0.25">
      <c r="B29">
        <v>240</v>
      </c>
      <c r="C29">
        <f t="shared" si="1"/>
        <v>4.1887902047863905</v>
      </c>
      <c r="D29">
        <f>D17</f>
        <v>-815.73013056000002</v>
      </c>
      <c r="E29">
        <f t="shared" si="0"/>
        <v>7.3508749994743994E-4</v>
      </c>
      <c r="F29">
        <f t="shared" si="3"/>
        <v>5.403536325789775E-7</v>
      </c>
      <c r="G29">
        <f t="shared" si="6"/>
        <v>1.4513209896169432</v>
      </c>
      <c r="H29">
        <f t="shared" si="7"/>
        <v>-1.0262389134365124</v>
      </c>
      <c r="I29">
        <f t="shared" si="8"/>
        <v>-1.02623891343651</v>
      </c>
      <c r="J29">
        <f t="shared" si="9"/>
        <v>2.052477826873023</v>
      </c>
      <c r="K29">
        <f t="shared" si="10"/>
        <v>-1.0262389134365149</v>
      </c>
      <c r="M29">
        <f t="shared" si="11"/>
        <v>0</v>
      </c>
      <c r="N29">
        <f t="shared" si="12"/>
        <v>-4.060041826578613E-16</v>
      </c>
      <c r="O29">
        <f t="shared" si="13"/>
        <v>2.6457456438264266</v>
      </c>
      <c r="P29">
        <f t="shared" si="14"/>
        <v>6.889767948133416E-16</v>
      </c>
      <c r="R29">
        <f t="shared" si="4"/>
        <v>3.7416493720888697</v>
      </c>
      <c r="T29">
        <f t="shared" si="5"/>
        <v>3.5681857750502104</v>
      </c>
      <c r="V29">
        <f>(D29-D17)^2</f>
        <v>0</v>
      </c>
    </row>
    <row r="30" spans="2:22" x14ac:dyDescent="0.25">
      <c r="B30">
        <v>250</v>
      </c>
      <c r="C30">
        <f t="shared" si="1"/>
        <v>4.3633231299858233</v>
      </c>
      <c r="D30">
        <f>D16</f>
        <v>-815.73020138000004</v>
      </c>
      <c r="E30">
        <f t="shared" si="0"/>
        <v>6.6426749992842815E-4</v>
      </c>
      <c r="F30">
        <f t="shared" si="3"/>
        <v>4.4125131146116428E-7</v>
      </c>
      <c r="G30">
        <f t="shared" si="6"/>
        <v>1.31149742776939</v>
      </c>
      <c r="H30">
        <f t="shared" si="7"/>
        <v>-0.63435756826463774</v>
      </c>
      <c r="I30">
        <f t="shared" si="8"/>
        <v>-1.4208113165337113</v>
      </c>
      <c r="J30">
        <f t="shared" si="9"/>
        <v>1.6062497485038225</v>
      </c>
      <c r="K30">
        <f t="shared" si="10"/>
        <v>0.32207177813351512</v>
      </c>
      <c r="M30">
        <f t="shared" si="11"/>
        <v>0</v>
      </c>
      <c r="N30">
        <f t="shared" si="12"/>
        <v>-4.7801428711065234E-16</v>
      </c>
      <c r="O30">
        <f t="shared" si="13"/>
        <v>2.4685142916660645</v>
      </c>
      <c r="P30">
        <f t="shared" si="14"/>
        <v>3.7955815329280229E-16</v>
      </c>
      <c r="R30">
        <f t="shared" si="4"/>
        <v>3.4910063901859627</v>
      </c>
      <c r="T30">
        <f t="shared" si="5"/>
        <v>3.382247865000295</v>
      </c>
      <c r="V30">
        <f>(D30-D16)^2</f>
        <v>0</v>
      </c>
    </row>
    <row r="31" spans="2:22" x14ac:dyDescent="0.25">
      <c r="B31">
        <v>260</v>
      </c>
      <c r="C31">
        <f t="shared" si="1"/>
        <v>4.5378560551852569</v>
      </c>
      <c r="D31">
        <f>D15</f>
        <v>-815.73051977</v>
      </c>
      <c r="E31">
        <f t="shared" si="0"/>
        <v>3.4587749996717321E-4</v>
      </c>
      <c r="F31">
        <f t="shared" si="3"/>
        <v>1.1963124498354189E-7</v>
      </c>
      <c r="G31">
        <f t="shared" si="6"/>
        <v>0.68288370510243268</v>
      </c>
      <c r="H31">
        <f t="shared" si="7"/>
        <v>-0.16769958103144672</v>
      </c>
      <c r="I31">
        <f t="shared" si="8"/>
        <v>-0.90750194399621265</v>
      </c>
      <c r="J31">
        <f t="shared" si="9"/>
        <v>0.48287169863972468</v>
      </c>
      <c r="K31">
        <f t="shared" si="10"/>
        <v>0.73980236296476598</v>
      </c>
      <c r="M31">
        <f t="shared" si="11"/>
        <v>0</v>
      </c>
      <c r="N31">
        <f t="shared" si="12"/>
        <v>-5.2501554473977876E-16</v>
      </c>
      <c r="O31">
        <f t="shared" si="13"/>
        <v>1.98430923286982</v>
      </c>
      <c r="P31">
        <f t="shared" si="14"/>
        <v>1.074599664724378E-16</v>
      </c>
      <c r="R31">
        <f t="shared" si="4"/>
        <v>2.8062370290666512</v>
      </c>
      <c r="T31">
        <f t="shared" si="5"/>
        <v>2.5463149201020201</v>
      </c>
      <c r="V31">
        <f>(D31-D15)^2</f>
        <v>0</v>
      </c>
    </row>
    <row r="32" spans="2:22" x14ac:dyDescent="0.25">
      <c r="B32">
        <v>270</v>
      </c>
      <c r="C32">
        <f t="shared" si="1"/>
        <v>4.7123889803846897</v>
      </c>
      <c r="D32">
        <f>D14</f>
        <v>-815.73093748999997</v>
      </c>
      <c r="E32">
        <f t="shared" si="0"/>
        <v>-7.1842500005914189E-5</v>
      </c>
      <c r="F32">
        <f t="shared" si="3"/>
        <v>5.1613448070997803E-9</v>
      </c>
      <c r="G32">
        <f t="shared" si="6"/>
        <v>-0.1418423360655621</v>
      </c>
      <c r="H32">
        <f t="shared" si="7"/>
        <v>3.6863863456325744E-17</v>
      </c>
      <c r="I32">
        <f t="shared" si="8"/>
        <v>0.20059535538260032</v>
      </c>
      <c r="J32">
        <f t="shared" si="9"/>
        <v>-1.1059159036897724E-16</v>
      </c>
      <c r="K32">
        <f t="shared" si="10"/>
        <v>-0.20059535538260032</v>
      </c>
      <c r="M32">
        <f t="shared" si="11"/>
        <v>0</v>
      </c>
      <c r="N32">
        <f t="shared" si="12"/>
        <v>-5.4133891021048203E-16</v>
      </c>
      <c r="O32">
        <f t="shared" si="13"/>
        <v>1.322872821913214</v>
      </c>
      <c r="P32">
        <f t="shared" si="14"/>
        <v>0</v>
      </c>
      <c r="R32">
        <f t="shared" si="4"/>
        <v>1.8708246860444349</v>
      </c>
      <c r="T32">
        <f t="shared" si="5"/>
        <v>1.4495910601726791</v>
      </c>
      <c r="V32">
        <f>(D32-D14)^2</f>
        <v>0</v>
      </c>
    </row>
    <row r="33" spans="2:22" x14ac:dyDescent="0.25">
      <c r="B33">
        <v>280</v>
      </c>
      <c r="C33">
        <f t="shared" si="1"/>
        <v>4.8869219055841224</v>
      </c>
      <c r="D33">
        <f>D13</f>
        <v>-815.73127755999997</v>
      </c>
      <c r="E33">
        <f t="shared" si="0"/>
        <v>-4.1191249999883439E-4</v>
      </c>
      <c r="F33">
        <f t="shared" si="3"/>
        <v>1.6967190765528975E-7</v>
      </c>
      <c r="G33">
        <f t="shared" si="6"/>
        <v>-0.81325999581905895</v>
      </c>
      <c r="H33">
        <f t="shared" si="7"/>
        <v>-0.19971681788487614</v>
      </c>
      <c r="I33">
        <f t="shared" si="8"/>
        <v>1.0807623928725061</v>
      </c>
      <c r="J33">
        <f t="shared" si="9"/>
        <v>0.57506165791139874</v>
      </c>
      <c r="K33">
        <f t="shared" si="10"/>
        <v>-0.88104557498763036</v>
      </c>
      <c r="M33">
        <f t="shared" si="11"/>
        <v>0</v>
      </c>
      <c r="N33">
        <f t="shared" si="12"/>
        <v>-5.2501554473977876E-16</v>
      </c>
      <c r="O33">
        <f t="shared" si="13"/>
        <v>0.66143641095660799</v>
      </c>
      <c r="P33">
        <f t="shared" si="14"/>
        <v>1.074599664724374E-16</v>
      </c>
      <c r="R33">
        <f t="shared" si="4"/>
        <v>0.93541234302221854</v>
      </c>
      <c r="T33">
        <f t="shared" si="5"/>
        <v>0.55673727519126714</v>
      </c>
      <c r="V33">
        <f>(D33-D13)^2</f>
        <v>0</v>
      </c>
    </row>
    <row r="34" spans="2:22" x14ac:dyDescent="0.25">
      <c r="B34">
        <v>290</v>
      </c>
      <c r="C34">
        <f t="shared" si="1"/>
        <v>5.0614548307835552</v>
      </c>
      <c r="D34">
        <f>D12</f>
        <v>-815.73144760000002</v>
      </c>
      <c r="E34">
        <f t="shared" si="0"/>
        <v>-5.8195250005610433E-4</v>
      </c>
      <c r="F34">
        <f t="shared" si="3"/>
        <v>3.3866871232155011E-7</v>
      </c>
      <c r="G34">
        <f t="shared" si="6"/>
        <v>-1.1489786975725611</v>
      </c>
      <c r="H34">
        <f t="shared" si="7"/>
        <v>-0.55574896080403069</v>
      </c>
      <c r="I34">
        <f t="shared" si="8"/>
        <v>1.2447465785303193</v>
      </c>
      <c r="J34">
        <f t="shared" si="9"/>
        <v>1.4072057671901805</v>
      </c>
      <c r="K34">
        <f t="shared" si="10"/>
        <v>-0.28216114216413457</v>
      </c>
      <c r="M34">
        <f t="shared" si="11"/>
        <v>0</v>
      </c>
      <c r="N34">
        <f t="shared" si="12"/>
        <v>-4.7801428711065284E-16</v>
      </c>
      <c r="O34">
        <f t="shared" si="13"/>
        <v>0.1772313521603642</v>
      </c>
      <c r="P34">
        <f t="shared" si="14"/>
        <v>3.7955815329279997E-16</v>
      </c>
      <c r="R34">
        <f t="shared" si="4"/>
        <v>0.25064298190290907</v>
      </c>
      <c r="T34">
        <f t="shared" si="5"/>
        <v>0.11029725504090493</v>
      </c>
      <c r="V34">
        <f>(D34-D12)^2</f>
        <v>0</v>
      </c>
    </row>
    <row r="35" spans="2:22" x14ac:dyDescent="0.25">
      <c r="B35">
        <v>300</v>
      </c>
      <c r="C35">
        <f t="shared" si="1"/>
        <v>5.2359877559829888</v>
      </c>
      <c r="D35">
        <f>D11</f>
        <v>-815.73148961000004</v>
      </c>
      <c r="E35">
        <f t="shared" si="0"/>
        <v>-6.2396250007168419E-4</v>
      </c>
      <c r="F35">
        <f t="shared" si="3"/>
        <v>3.8932920149570652E-7</v>
      </c>
      <c r="G35">
        <f t="shared" si="6"/>
        <v>-1.2319211973440558</v>
      </c>
      <c r="H35">
        <f t="shared" si="7"/>
        <v>-0.87109983252943313</v>
      </c>
      <c r="I35">
        <f t="shared" si="8"/>
        <v>0.87109983252943268</v>
      </c>
      <c r="J35">
        <f t="shared" si="9"/>
        <v>1.742199665058866</v>
      </c>
      <c r="K35">
        <f t="shared" si="10"/>
        <v>0.87109983252943346</v>
      </c>
      <c r="M35">
        <f t="shared" si="11"/>
        <v>0</v>
      </c>
      <c r="N35">
        <f t="shared" si="12"/>
        <v>-4.0600418265786145E-16</v>
      </c>
      <c r="O35">
        <f t="shared" si="13"/>
        <v>0</v>
      </c>
      <c r="P35">
        <f t="shared" si="14"/>
        <v>6.889767948133411E-16</v>
      </c>
      <c r="R35">
        <f t="shared" si="4"/>
        <v>4.0018370589042108E-16</v>
      </c>
      <c r="T35">
        <f t="shared" si="5"/>
        <v>0</v>
      </c>
      <c r="V35">
        <f>(D35-D11)^2</f>
        <v>0</v>
      </c>
    </row>
    <row r="36" spans="2:22" x14ac:dyDescent="0.25">
      <c r="B36">
        <v>310</v>
      </c>
      <c r="C36">
        <f t="shared" si="1"/>
        <v>5.4105206811824216</v>
      </c>
      <c r="D36">
        <f>D22</f>
        <v>-815.73144760000002</v>
      </c>
      <c r="E36">
        <f t="shared" si="0"/>
        <v>-5.8195250005610433E-4</v>
      </c>
      <c r="F36">
        <f t="shared" si="3"/>
        <v>3.3866871232155011E-7</v>
      </c>
      <c r="G36">
        <f t="shared" si="6"/>
        <v>-1.1489786975725611</v>
      </c>
      <c r="H36">
        <f t="shared" si="7"/>
        <v>-1.044466394953971</v>
      </c>
      <c r="I36">
        <f t="shared" si="8"/>
        <v>0.28216114216413113</v>
      </c>
      <c r="J36">
        <f t="shared" si="9"/>
        <v>1.407205767190183</v>
      </c>
      <c r="K36">
        <f t="shared" si="10"/>
        <v>1.5269077206944486</v>
      </c>
      <c r="M36">
        <f t="shared" si="11"/>
        <v>0</v>
      </c>
      <c r="N36">
        <f t="shared" si="12"/>
        <v>-3.1767071273436719E-16</v>
      </c>
      <c r="O36">
        <f t="shared" si="13"/>
        <v>0.17723135216036215</v>
      </c>
      <c r="P36">
        <f t="shared" si="14"/>
        <v>8.9093546986144276E-16</v>
      </c>
      <c r="R36">
        <f t="shared" si="4"/>
        <v>0.25064298190290712</v>
      </c>
      <c r="T36">
        <f t="shared" si="5"/>
        <v>0.11029725504090493</v>
      </c>
      <c r="V36">
        <f>(D36-D10)^2</f>
        <v>0</v>
      </c>
    </row>
    <row r="37" spans="2:22" x14ac:dyDescent="0.25">
      <c r="B37">
        <v>320</v>
      </c>
      <c r="C37">
        <f t="shared" si="1"/>
        <v>5.5850536063818543</v>
      </c>
      <c r="D37">
        <f>D21</f>
        <v>-815.73127755999997</v>
      </c>
      <c r="E37">
        <f t="shared" si="0"/>
        <v>-4.1191249999883439E-4</v>
      </c>
      <c r="F37">
        <f t="shared" si="3"/>
        <v>1.6967190765528975E-7</v>
      </c>
      <c r="G37">
        <f t="shared" si="6"/>
        <v>-0.81325999581905895</v>
      </c>
      <c r="H37">
        <f t="shared" si="7"/>
        <v>-0.88104557498762892</v>
      </c>
      <c r="I37">
        <f t="shared" si="8"/>
        <v>-0.19971681788487589</v>
      </c>
      <c r="J37">
        <f t="shared" si="9"/>
        <v>0.57506165791140174</v>
      </c>
      <c r="K37">
        <f t="shared" si="10"/>
        <v>1.0807623928725063</v>
      </c>
      <c r="M37">
        <f t="shared" si="11"/>
        <v>0</v>
      </c>
      <c r="N37">
        <f t="shared" si="12"/>
        <v>-2.2366819747611504E-16</v>
      </c>
      <c r="O37">
        <f t="shared" si="13"/>
        <v>0.66143641095660455</v>
      </c>
      <c r="P37">
        <f t="shared" si="14"/>
        <v>8.9093546986144296E-16</v>
      </c>
      <c r="R37">
        <f t="shared" si="4"/>
        <v>0.93541234302221521</v>
      </c>
      <c r="T37">
        <f t="shared" si="5"/>
        <v>0.55673727519126714</v>
      </c>
      <c r="V37">
        <f>(D37-D9)^2</f>
        <v>0</v>
      </c>
    </row>
    <row r="38" spans="2:22" x14ac:dyDescent="0.25">
      <c r="B38">
        <v>330</v>
      </c>
      <c r="C38">
        <f t="shared" si="1"/>
        <v>5.7595865315812871</v>
      </c>
      <c r="D38">
        <f>D20</f>
        <v>-815.73093748999997</v>
      </c>
      <c r="E38">
        <f t="shared" si="0"/>
        <v>-7.1842500005914189E-5</v>
      </c>
      <c r="F38">
        <f t="shared" si="3"/>
        <v>5.1613448070997803E-9</v>
      </c>
      <c r="G38">
        <f t="shared" si="6"/>
        <v>-0.1418423360655621</v>
      </c>
      <c r="H38">
        <f t="shared" si="7"/>
        <v>-0.17372067364249935</v>
      </c>
      <c r="I38">
        <f t="shared" si="8"/>
        <v>-0.10029767769129999</v>
      </c>
      <c r="J38">
        <f t="shared" si="9"/>
        <v>4.9149643082566704E-16</v>
      </c>
      <c r="K38">
        <f t="shared" si="10"/>
        <v>0.10029767769130052</v>
      </c>
      <c r="M38">
        <f t="shared" si="11"/>
        <v>0</v>
      </c>
      <c r="N38">
        <f t="shared" si="12"/>
        <v>-1.3533472755262075E-16</v>
      </c>
      <c r="O38">
        <f t="shared" si="13"/>
        <v>1.32287282191321</v>
      </c>
      <c r="P38">
        <f t="shared" si="14"/>
        <v>6.889767948133417E-16</v>
      </c>
      <c r="R38">
        <f t="shared" si="4"/>
        <v>1.8708246860444304</v>
      </c>
      <c r="T38">
        <f t="shared" si="5"/>
        <v>1.4495910601726791</v>
      </c>
      <c r="V38">
        <f>(D38-D8)^2</f>
        <v>0</v>
      </c>
    </row>
    <row r="39" spans="2:22" x14ac:dyDescent="0.25">
      <c r="B39">
        <v>340</v>
      </c>
      <c r="C39">
        <f t="shared" si="1"/>
        <v>5.9341194567807207</v>
      </c>
      <c r="D39">
        <f>D19</f>
        <v>-815.73051977</v>
      </c>
      <c r="E39">
        <f t="shared" si="0"/>
        <v>3.4587749996717321E-4</v>
      </c>
      <c r="F39">
        <f t="shared" si="3"/>
        <v>1.1963124498354189E-7</v>
      </c>
      <c r="G39">
        <f t="shared" si="6"/>
        <v>0.68288370510243268</v>
      </c>
      <c r="H39">
        <f t="shared" si="7"/>
        <v>0.90750194399621265</v>
      </c>
      <c r="I39">
        <f t="shared" si="8"/>
        <v>0.73980236296476609</v>
      </c>
      <c r="J39">
        <f t="shared" si="9"/>
        <v>0.48287169863972518</v>
      </c>
      <c r="K39">
        <f t="shared" si="10"/>
        <v>0.16769958103144739</v>
      </c>
      <c r="M39">
        <f t="shared" si="11"/>
        <v>0</v>
      </c>
      <c r="N39">
        <f t="shared" si="12"/>
        <v>-6.3324623099829376E-17</v>
      </c>
      <c r="O39">
        <f t="shared" si="13"/>
        <v>1.9843092328698206</v>
      </c>
      <c r="P39">
        <f t="shared" si="14"/>
        <v>3.7955815329280081E-16</v>
      </c>
      <c r="R39">
        <f t="shared" si="4"/>
        <v>2.8062370290666534</v>
      </c>
      <c r="T39">
        <f t="shared" si="5"/>
        <v>2.5463149201020201</v>
      </c>
      <c r="V39">
        <f>(D39-D7)^2</f>
        <v>0</v>
      </c>
    </row>
    <row r="40" spans="2:22" x14ac:dyDescent="0.25">
      <c r="B40">
        <v>350</v>
      </c>
      <c r="C40">
        <f t="shared" si="1"/>
        <v>6.1086523819801526</v>
      </c>
      <c r="D40">
        <f>D18</f>
        <v>-815.73020138000004</v>
      </c>
      <c r="E40">
        <f t="shared" si="0"/>
        <v>6.6426749992842815E-4</v>
      </c>
      <c r="F40">
        <f t="shared" si="3"/>
        <v>4.4125131146116428E-7</v>
      </c>
      <c r="G40">
        <f t="shared" si="6"/>
        <v>1.31149742776939</v>
      </c>
      <c r="H40">
        <f t="shared" si="7"/>
        <v>1.8265598199405801</v>
      </c>
      <c r="I40">
        <f t="shared" si="8"/>
        <v>1.7428830946672318</v>
      </c>
      <c r="J40">
        <f t="shared" si="9"/>
        <v>1.6062497485038181</v>
      </c>
      <c r="K40">
        <f t="shared" si="10"/>
        <v>1.4208113165337084</v>
      </c>
      <c r="M40">
        <f t="shared" si="11"/>
        <v>0</v>
      </c>
      <c r="N40">
        <f t="shared" si="12"/>
        <v>-1.6323365470703485E-17</v>
      </c>
      <c r="O40">
        <f t="shared" si="13"/>
        <v>2.4685142916660614</v>
      </c>
      <c r="P40">
        <f t="shared" si="14"/>
        <v>1.0745996647243892E-16</v>
      </c>
      <c r="R40">
        <f t="shared" si="4"/>
        <v>3.4910063901859583</v>
      </c>
      <c r="T40">
        <f t="shared" si="5"/>
        <v>3.382247865000295</v>
      </c>
      <c r="V40">
        <f>(D40-D6)^2</f>
        <v>0</v>
      </c>
    </row>
    <row r="41" spans="2:22" x14ac:dyDescent="0.25">
      <c r="B41">
        <v>360</v>
      </c>
      <c r="C41">
        <f t="shared" si="1"/>
        <v>6.2831853071795862</v>
      </c>
      <c r="M41">
        <f t="shared" si="11"/>
        <v>0</v>
      </c>
      <c r="N41">
        <f t="shared" si="12"/>
        <v>0</v>
      </c>
      <c r="O41">
        <f t="shared" si="13"/>
        <v>2.6457456438264266</v>
      </c>
      <c r="P41">
        <f t="shared" si="14"/>
        <v>0</v>
      </c>
      <c r="R41">
        <f t="shared" si="4"/>
        <v>3.7416493720888688</v>
      </c>
      <c r="T41">
        <f>T23</f>
        <v>0</v>
      </c>
    </row>
    <row r="42" spans="2:22" x14ac:dyDescent="0.25">
      <c r="B42" t="s">
        <v>4</v>
      </c>
      <c r="D42">
        <f>AVERAGE(D5:D40)</f>
        <v>-815.73086564749997</v>
      </c>
      <c r="F42">
        <f>SQRT(AVERAGE(F5:F40))</f>
        <v>5.0649546530809591E-4</v>
      </c>
      <c r="G42" t="s">
        <v>10</v>
      </c>
      <c r="H42" s="2">
        <f>AVERAGE(H5:H40)</f>
        <v>0</v>
      </c>
      <c r="I42" s="2">
        <f t="shared" ref="I42:K42" si="16">AVERAGE(I5:I40)</f>
        <v>2.0354088784794536E-16</v>
      </c>
      <c r="J42" s="2">
        <f t="shared" si="16"/>
        <v>0.99478793636851215</v>
      </c>
      <c r="K42" s="2">
        <f t="shared" si="16"/>
        <v>-3.4540271877227093E-16</v>
      </c>
    </row>
    <row r="43" spans="2:22" x14ac:dyDescent="0.25">
      <c r="B43" t="s">
        <v>5</v>
      </c>
      <c r="D43">
        <f>MIN(D4:D40)</f>
        <v>-815.73148961000004</v>
      </c>
      <c r="F43" s="4">
        <f>F42*$A$1</f>
        <v>1.3298038441664057</v>
      </c>
      <c r="G43" s="2">
        <f>SUM(H43:K43)</f>
        <v>0.98960303834432295</v>
      </c>
      <c r="H43">
        <f t="shared" ref="H43:K43" si="17">H42^2</f>
        <v>0</v>
      </c>
      <c r="I43">
        <f t="shared" si="17"/>
        <v>4.1428893025929869E-32</v>
      </c>
      <c r="J43">
        <f t="shared" si="17"/>
        <v>0.98960303834432295</v>
      </c>
      <c r="K43">
        <f t="shared" si="17"/>
        <v>1.1930303813527648E-31</v>
      </c>
    </row>
    <row r="44" spans="2:22" x14ac:dyDescent="0.25">
      <c r="B44" t="s">
        <v>6</v>
      </c>
      <c r="D44">
        <f>MAX(D4:D40)</f>
        <v>-815.73013056000002</v>
      </c>
    </row>
    <row r="45" spans="2:22" x14ac:dyDescent="0.25">
      <c r="B45" t="s">
        <v>67</v>
      </c>
      <c r="D45" s="1">
        <f>D44-D43</f>
        <v>1.3590500000191241E-3</v>
      </c>
      <c r="E45" s="4">
        <f>D45*$A$1</f>
        <v>3.5681857750502104</v>
      </c>
      <c r="G45" t="s">
        <v>63</v>
      </c>
      <c r="H45">
        <f>H42*$F$42</f>
        <v>0</v>
      </c>
      <c r="I45">
        <f t="shared" ref="I45:K45" si="18">I42*$F$42</f>
        <v>1.0309253669976805E-19</v>
      </c>
      <c r="J45">
        <f t="shared" si="18"/>
        <v>5.0385557871385005E-4</v>
      </c>
      <c r="K45">
        <f t="shared" si="18"/>
        <v>-1.7494491076324276E-19</v>
      </c>
    </row>
    <row r="46" spans="2:22" x14ac:dyDescent="0.25">
      <c r="H46" s="7">
        <f>$A$1*H45</f>
        <v>0</v>
      </c>
      <c r="I46" s="7">
        <f t="shared" ref="I46:K46" si="19">$A$1*I45</f>
        <v>2.7066945510524101E-16</v>
      </c>
      <c r="J46" s="7">
        <f t="shared" si="19"/>
        <v>1.3228728219132133</v>
      </c>
      <c r="K46" s="7">
        <f t="shared" si="19"/>
        <v>-4.593178632088939E-16</v>
      </c>
      <c r="L46" t="s">
        <v>53</v>
      </c>
    </row>
    <row r="50" spans="6:6" x14ac:dyDescent="0.25">
      <c r="F50">
        <f>F43/opt_angle_relax!F43</f>
        <v>0.78813783691743544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11" width="11.5703125" bestFit="1" customWidth="1"/>
  </cols>
  <sheetData>
    <row r="1" spans="1:27" x14ac:dyDescent="0.25">
      <c r="A1" s="3">
        <v>2625.5</v>
      </c>
      <c r="B1" t="s">
        <v>14</v>
      </c>
      <c r="R1" t="s">
        <v>17</v>
      </c>
      <c r="T1" t="s">
        <v>60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18</v>
      </c>
      <c r="T2" t="s">
        <v>53</v>
      </c>
      <c r="U2" s="1" t="s">
        <v>64</v>
      </c>
      <c r="V2" s="1" t="s">
        <v>65</v>
      </c>
      <c r="X2" s="1" t="s">
        <v>66</v>
      </c>
      <c r="AA2" s="1" t="s">
        <v>61</v>
      </c>
    </row>
    <row r="3" spans="1:27" x14ac:dyDescent="0.25">
      <c r="F3">
        <f>SUM(F5:F40)</f>
        <v>1.4867887573283091E-5</v>
      </c>
      <c r="U3">
        <f>SUM(U5:U40)</f>
        <v>102.48806973150555</v>
      </c>
      <c r="V3">
        <f>SUM(V5:V40)</f>
        <v>6.6627276002795863</v>
      </c>
      <c r="X3" s="8">
        <f>1-V3/U3</f>
        <v>0.9349902128341927</v>
      </c>
      <c r="AA3" s="1" t="s">
        <v>62</v>
      </c>
    </row>
    <row r="4" spans="1:27" x14ac:dyDescent="0.25">
      <c r="A4" t="s">
        <v>2</v>
      </c>
      <c r="B4" s="4">
        <v>179.95616000000001</v>
      </c>
      <c r="C4">
        <f>B4*PI()/180</f>
        <v>3.140827501245719</v>
      </c>
      <c r="D4">
        <v>-815.73326042999997</v>
      </c>
      <c r="E4">
        <f t="shared" ref="E4:E40" si="0">D4-$D$42</f>
        <v>-7.588616667817405E-4</v>
      </c>
      <c r="Z4">
        <f>SUM(Z5:Z40)</f>
        <v>0</v>
      </c>
      <c r="AA4" s="6">
        <f>0.5*SQRT(Z4/F3)</f>
        <v>0</v>
      </c>
    </row>
    <row r="5" spans="1:27" x14ac:dyDescent="0.25">
      <c r="B5">
        <v>0</v>
      </c>
      <c r="C5">
        <f t="shared" ref="C5:C41" si="1">B5*PI()/180</f>
        <v>0</v>
      </c>
      <c r="D5">
        <f t="shared" ref="D5:D11" si="2">D17</f>
        <v>-815.73156246999997</v>
      </c>
      <c r="E5">
        <f t="shared" si="0"/>
        <v>9.3909833321959013E-4</v>
      </c>
      <c r="F5">
        <f t="shared" ref="F5:F40" si="3">E5^2</f>
        <v>8.8190567945581239E-7</v>
      </c>
      <c r="G5">
        <f>E5/$F$42</f>
        <v>1.461294285322452</v>
      </c>
      <c r="H5">
        <f>COS(C5)*SQRT(2)*G5</f>
        <v>2.0665821969213107</v>
      </c>
      <c r="I5">
        <f>SQRT(2)*COS(2*C5)*G5</f>
        <v>2.0665821969213107</v>
      </c>
      <c r="J5">
        <f>COS(3*C5)*SQRT(2)*G5</f>
        <v>2.0665821969213107</v>
      </c>
      <c r="K5">
        <f>COS(4*C5)*SQRT(2)*G5</f>
        <v>2.0665821969213107</v>
      </c>
      <c r="M5">
        <f>H$46*(COS($C5)-COS($C$4))</f>
        <v>1.6651104647870762E-16</v>
      </c>
      <c r="N5">
        <f>I$46*(COS(2*$C5)-COS(2*$C$4))</f>
        <v>-1.9497047549061607E-22</v>
      </c>
      <c r="O5">
        <f>J$46*(COS(3*$C5)-COS(3*$C$4))</f>
        <v>3.3481363938333302</v>
      </c>
      <c r="P5">
        <f>K$46*(COS(4*$C5)-COS(4*$C$4))</f>
        <v>1.7547332521562879E-21</v>
      </c>
      <c r="R5">
        <f t="shared" ref="R5:R41" si="4">SUM(M5:P5)*SQRT(2)</f>
        <v>4.7349798968340417</v>
      </c>
      <c r="T5">
        <f t="shared" ref="T5:T40" si="5">(D5-$D$43)*$A$1</f>
        <v>4.4579939800034936</v>
      </c>
      <c r="U5">
        <f>(E5*$A$1)^2</f>
        <v>6.0791965453851979</v>
      </c>
      <c r="V5">
        <f>(R5-T5)^2</f>
        <v>7.6721198122459353E-2</v>
      </c>
      <c r="Z5">
        <f>(D5-D5)^2</f>
        <v>0</v>
      </c>
    </row>
    <row r="6" spans="1:27" x14ac:dyDescent="0.25">
      <c r="B6">
        <v>10</v>
      </c>
      <c r="C6">
        <f t="shared" si="1"/>
        <v>0.17453292519943295</v>
      </c>
      <c r="D6">
        <f t="shared" si="2"/>
        <v>-815.73165328000005</v>
      </c>
      <c r="E6">
        <f t="shared" si="0"/>
        <v>8.4828833314531948E-4</v>
      </c>
      <c r="F6">
        <f t="shared" si="3"/>
        <v>7.1959309615046451E-7</v>
      </c>
      <c r="G6">
        <f t="shared" ref="G6:G40" si="6">E6/$F$42</f>
        <v>1.3199883863930864</v>
      </c>
      <c r="H6">
        <f t="shared" ref="H6:H40" si="7">COS(C6)*SQRT(2)*G6</f>
        <v>1.8383854198437386</v>
      </c>
      <c r="I6">
        <f t="shared" ref="I6:I40" si="8">SQRT(2)*COS(2*C6)*G6</f>
        <v>1.7541669507613535</v>
      </c>
      <c r="J6">
        <f t="shared" ref="J6:J40" si="9">COS(3*C6)*SQRT(2)*G6</f>
        <v>1.6166490065313919</v>
      </c>
      <c r="K6">
        <f t="shared" ref="K6:K40" si="10">COS(4*C6)*SQRT(2)*G6</f>
        <v>1.4300100003018432</v>
      </c>
      <c r="M6">
        <f t="shared" ref="M6:M41" si="11">H$46*(COS($C6)-COS($C$4))</f>
        <v>1.6524620782142999E-16</v>
      </c>
      <c r="N6">
        <f t="shared" ref="N6:N41" si="12">I$46*(COS(2*$C6)-COS(2*$C$4))</f>
        <v>1.0041651322621172E-17</v>
      </c>
      <c r="O6">
        <f t="shared" ref="O6:O41" si="13">J$46*(COS(3*$C6)-COS(3*$C$4))</f>
        <v>3.1238534876706829</v>
      </c>
      <c r="P6">
        <f t="shared" ref="P6:P41" si="14">K$46*(COS(4*$C6)-COS(4*$C$4))</f>
        <v>-8.7649673458784578E-17</v>
      </c>
      <c r="R6">
        <f t="shared" si="4"/>
        <v>4.4177959691303741</v>
      </c>
      <c r="T6">
        <f t="shared" si="5"/>
        <v>4.219572324808496</v>
      </c>
      <c r="U6">
        <f t="shared" ref="U6:U40" si="15">(E6*$A$1)^2</f>
        <v>4.960335289937464</v>
      </c>
      <c r="V6">
        <f t="shared" ref="V6:V40" si="16">(R6-T6)^2</f>
        <v>3.9292613168246442E-2</v>
      </c>
      <c r="Z6">
        <f>(D6-D40)^2</f>
        <v>0</v>
      </c>
    </row>
    <row r="7" spans="1:27" x14ac:dyDescent="0.25">
      <c r="B7">
        <v>20</v>
      </c>
      <c r="C7">
        <f t="shared" si="1"/>
        <v>0.3490658503988659</v>
      </c>
      <c r="D7">
        <f t="shared" si="2"/>
        <v>-815.73206232999996</v>
      </c>
      <c r="E7">
        <f t="shared" si="0"/>
        <v>4.3923833322878636E-4</v>
      </c>
      <c r="F7">
        <f t="shared" si="3"/>
        <v>1.9293031337760236E-7</v>
      </c>
      <c r="G7">
        <f t="shared" si="6"/>
        <v>0.68348163715854293</v>
      </c>
      <c r="H7">
        <f t="shared" si="7"/>
        <v>0.90829655148097654</v>
      </c>
      <c r="I7">
        <f t="shared" si="8"/>
        <v>0.74045013292134487</v>
      </c>
      <c r="J7">
        <f t="shared" si="9"/>
        <v>0.48329450045128919</v>
      </c>
      <c r="K7">
        <f t="shared" si="10"/>
        <v>0.16784641855963167</v>
      </c>
      <c r="M7">
        <f t="shared" si="11"/>
        <v>1.6149012333215928E-16</v>
      </c>
      <c r="N7">
        <f t="shared" si="12"/>
        <v>3.8955995337096389E-17</v>
      </c>
      <c r="O7">
        <f t="shared" si="13"/>
        <v>2.511101192765127</v>
      </c>
      <c r="P7">
        <f t="shared" si="14"/>
        <v>-3.0959088064672504E-16</v>
      </c>
      <c r="R7">
        <f t="shared" si="4"/>
        <v>3.5512333632996977</v>
      </c>
      <c r="T7">
        <f t="shared" si="5"/>
        <v>3.1456115500276383</v>
      </c>
      <c r="U7">
        <f t="shared" si="15"/>
        <v>1.3299169309227359</v>
      </c>
      <c r="V7">
        <f t="shared" si="16"/>
        <v>0.16452905540211349</v>
      </c>
      <c r="Z7">
        <f>(D7-D39)^2</f>
        <v>0</v>
      </c>
    </row>
    <row r="8" spans="1:27" x14ac:dyDescent="0.25">
      <c r="B8">
        <v>30</v>
      </c>
      <c r="C8">
        <f t="shared" si="1"/>
        <v>0.52359877559829882</v>
      </c>
      <c r="D8">
        <f t="shared" si="2"/>
        <v>-815.73260720999997</v>
      </c>
      <c r="E8">
        <f t="shared" si="0"/>
        <v>-1.0564166677795583E-4</v>
      </c>
      <c r="F8">
        <f t="shared" si="3"/>
        <v>1.1160161759624656E-8</v>
      </c>
      <c r="G8">
        <f t="shared" si="6"/>
        <v>-0.16438487695459289</v>
      </c>
      <c r="H8">
        <f t="shared" si="7"/>
        <v>-0.20132953498447509</v>
      </c>
      <c r="I8">
        <f t="shared" si="8"/>
        <v>-0.11623766121910888</v>
      </c>
      <c r="J8">
        <f t="shared" si="9"/>
        <v>-1.4240839104478285E-17</v>
      </c>
      <c r="K8">
        <f t="shared" si="10"/>
        <v>0.11623766121910881</v>
      </c>
      <c r="M8">
        <f t="shared" si="11"/>
        <v>1.553569197374315E-16</v>
      </c>
      <c r="N8">
        <f t="shared" si="12"/>
        <v>8.3255340454534797E-17</v>
      </c>
      <c r="O8">
        <f t="shared" si="13"/>
        <v>1.6740659916969243</v>
      </c>
      <c r="P8">
        <f t="shared" si="14"/>
        <v>-5.6197310938556745E-16</v>
      </c>
      <c r="R8">
        <f t="shared" si="4"/>
        <v>2.3674868297653551</v>
      </c>
      <c r="T8">
        <f t="shared" si="5"/>
        <v>1.7150291100099366</v>
      </c>
      <c r="U8">
        <f t="shared" si="15"/>
        <v>7.6929787839573105E-2</v>
      </c>
      <c r="V8">
        <f t="shared" si="16"/>
        <v>0.42570107606844015</v>
      </c>
      <c r="Z8">
        <f>(D8-D38)^2</f>
        <v>0</v>
      </c>
    </row>
    <row r="9" spans="1:27" x14ac:dyDescent="0.25">
      <c r="B9">
        <v>40</v>
      </c>
      <c r="C9">
        <f t="shared" si="1"/>
        <v>0.69813170079773179</v>
      </c>
      <c r="D9">
        <f t="shared" si="2"/>
        <v>-815.73304698000004</v>
      </c>
      <c r="E9">
        <f t="shared" si="0"/>
        <v>-5.4541166684884956E-4</v>
      </c>
      <c r="F9">
        <f t="shared" si="3"/>
        <v>2.9747388633484048E-7</v>
      </c>
      <c r="G9">
        <f t="shared" si="6"/>
        <v>-0.84869382014764172</v>
      </c>
      <c r="H9">
        <f t="shared" si="7"/>
        <v>-0.91943282419462524</v>
      </c>
      <c r="I9">
        <f t="shared" si="8"/>
        <v>-0.20841850083593474</v>
      </c>
      <c r="J9">
        <f t="shared" si="9"/>
        <v>0.60011715537751342</v>
      </c>
      <c r="K9">
        <f t="shared" si="10"/>
        <v>1.12785132503056</v>
      </c>
      <c r="M9">
        <f t="shared" si="11"/>
        <v>1.4703295132492168E-16</v>
      </c>
      <c r="N9">
        <f t="shared" si="12"/>
        <v>1.3759653186506991E-16</v>
      </c>
      <c r="O9">
        <f t="shared" si="13"/>
        <v>0.83703079062872132</v>
      </c>
      <c r="P9">
        <f t="shared" si="14"/>
        <v>-7.2670390993237316E-16</v>
      </c>
      <c r="R9">
        <f t="shared" si="4"/>
        <v>1.1837402962310117</v>
      </c>
      <c r="T9">
        <f t="shared" si="5"/>
        <v>0.56041297482380514</v>
      </c>
      <c r="U9">
        <f t="shared" si="15"/>
        <v>2.0505619413461105</v>
      </c>
      <c r="V9">
        <f t="shared" si="16"/>
        <v>0.38853694961268304</v>
      </c>
      <c r="Z9">
        <f>(D9-D37)^2</f>
        <v>0</v>
      </c>
    </row>
    <row r="10" spans="1:27" x14ac:dyDescent="0.25">
      <c r="B10">
        <v>50</v>
      </c>
      <c r="C10">
        <f t="shared" si="1"/>
        <v>0.87266462599716477</v>
      </c>
      <c r="D10">
        <f t="shared" si="2"/>
        <v>-815.73322815999995</v>
      </c>
      <c r="E10">
        <f t="shared" si="0"/>
        <v>-7.2659166676203313E-4</v>
      </c>
      <c r="F10">
        <f t="shared" si="3"/>
        <v>5.279354502080294E-7</v>
      </c>
      <c r="G10">
        <f t="shared" si="6"/>
        <v>-1.1306209508030307</v>
      </c>
      <c r="H10">
        <f t="shared" si="7"/>
        <v>-1.027778488008126</v>
      </c>
      <c r="I10">
        <f t="shared" si="8"/>
        <v>0.27765292734083241</v>
      </c>
      <c r="J10">
        <f t="shared" si="9"/>
        <v>1.3847222109838941</v>
      </c>
      <c r="K10">
        <f t="shared" si="10"/>
        <v>1.5025116328155617</v>
      </c>
      <c r="M10">
        <f t="shared" si="11"/>
        <v>1.3677113766271266E-16</v>
      </c>
      <c r="N10">
        <f t="shared" si="12"/>
        <v>1.9542521989402036E-16</v>
      </c>
      <c r="O10">
        <f t="shared" si="13"/>
        <v>0.22427849572316524</v>
      </c>
      <c r="P10">
        <f t="shared" si="14"/>
        <v>-7.2670390993237316E-16</v>
      </c>
      <c r="R10">
        <f t="shared" si="4"/>
        <v>0.31717769040033594</v>
      </c>
      <c r="T10">
        <f t="shared" si="5"/>
        <v>8.4724885051741694E-2</v>
      </c>
      <c r="U10">
        <f t="shared" si="15"/>
        <v>3.6391911741303611</v>
      </c>
      <c r="V10">
        <f t="shared" si="16"/>
        <v>5.4034306714431449E-2</v>
      </c>
      <c r="Z10">
        <f>(D10-D36)^2</f>
        <v>0</v>
      </c>
    </row>
    <row r="11" spans="1:27" x14ac:dyDescent="0.25">
      <c r="B11">
        <v>60</v>
      </c>
      <c r="C11">
        <f t="shared" si="1"/>
        <v>1.0471975511965976</v>
      </c>
      <c r="D11">
        <f t="shared" si="2"/>
        <v>-815.73326042999997</v>
      </c>
      <c r="E11">
        <f t="shared" si="0"/>
        <v>-7.588616667817405E-4</v>
      </c>
      <c r="F11">
        <f t="shared" si="3"/>
        <v>5.7587102931076136E-7</v>
      </c>
      <c r="G11">
        <f t="shared" si="6"/>
        <v>-1.1808350390918312</v>
      </c>
      <c r="H11">
        <f t="shared" si="7"/>
        <v>-0.83497646360451594</v>
      </c>
      <c r="I11">
        <f t="shared" si="8"/>
        <v>0.83497646360451538</v>
      </c>
      <c r="J11">
        <f t="shared" si="9"/>
        <v>1.6699529272090317</v>
      </c>
      <c r="K11">
        <f t="shared" si="10"/>
        <v>0.83497646360451661</v>
      </c>
      <c r="M11">
        <f t="shared" si="11"/>
        <v>1.2488327876620246E-16</v>
      </c>
      <c r="N11">
        <f t="shared" si="12"/>
        <v>2.4976641130455542E-16</v>
      </c>
      <c r="O11">
        <f t="shared" si="13"/>
        <v>-4.4104394820714151E-6</v>
      </c>
      <c r="P11">
        <f t="shared" si="14"/>
        <v>-5.6197310938556765E-16</v>
      </c>
      <c r="R11">
        <f t="shared" si="4"/>
        <v>-6.2373033318360807E-6</v>
      </c>
      <c r="T11">
        <f t="shared" si="5"/>
        <v>0</v>
      </c>
      <c r="U11">
        <f t="shared" si="15"/>
        <v>3.9696231167641631</v>
      </c>
      <c r="V11">
        <f t="shared" si="16"/>
        <v>3.8903952853333475E-11</v>
      </c>
      <c r="Z11">
        <f>(D11-D35)^2</f>
        <v>0</v>
      </c>
    </row>
    <row r="12" spans="1:27" x14ac:dyDescent="0.25">
      <c r="B12">
        <v>70</v>
      </c>
      <c r="C12">
        <f t="shared" si="1"/>
        <v>1.2217304763960306</v>
      </c>
      <c r="D12">
        <f>D22</f>
        <v>-815.73322815999995</v>
      </c>
      <c r="E12">
        <f t="shared" si="0"/>
        <v>-7.2659166676203313E-4</v>
      </c>
      <c r="F12">
        <f t="shared" si="3"/>
        <v>5.279354502080294E-7</v>
      </c>
      <c r="G12">
        <f t="shared" si="6"/>
        <v>-1.1306209508030307</v>
      </c>
      <c r="H12">
        <f t="shared" si="7"/>
        <v>-0.54686951098357428</v>
      </c>
      <c r="I12">
        <f t="shared" si="8"/>
        <v>1.2248587054747291</v>
      </c>
      <c r="J12">
        <f t="shared" si="9"/>
        <v>1.3847222109838944</v>
      </c>
      <c r="K12">
        <f t="shared" si="10"/>
        <v>-0.27765292734083186</v>
      </c>
      <c r="M12">
        <f t="shared" si="11"/>
        <v>1.1173058121241464E-16</v>
      </c>
      <c r="N12">
        <f t="shared" si="12"/>
        <v>2.9406575642199385E-16</v>
      </c>
      <c r="O12">
        <f t="shared" si="13"/>
        <v>0.22427849572316508</v>
      </c>
      <c r="P12">
        <f t="shared" si="14"/>
        <v>-3.0959088064672519E-16</v>
      </c>
      <c r="R12">
        <f t="shared" si="4"/>
        <v>0.31717769040033644</v>
      </c>
      <c r="T12">
        <f t="shared" si="5"/>
        <v>8.4724885051741694E-2</v>
      </c>
      <c r="U12">
        <f t="shared" si="15"/>
        <v>3.6391911741303611</v>
      </c>
      <c r="V12">
        <f t="shared" si="16"/>
        <v>5.4034306714431678E-2</v>
      </c>
      <c r="Z12">
        <f>(D12-D34)^2</f>
        <v>0</v>
      </c>
    </row>
    <row r="13" spans="1:27" x14ac:dyDescent="0.25">
      <c r="B13">
        <v>80</v>
      </c>
      <c r="C13">
        <f t="shared" si="1"/>
        <v>1.3962634015954636</v>
      </c>
      <c r="D13">
        <f>D21</f>
        <v>-815.73304698000004</v>
      </c>
      <c r="E13">
        <f t="shared" si="0"/>
        <v>-5.4541166684884956E-4</v>
      </c>
      <c r="F13">
        <f t="shared" si="3"/>
        <v>2.9747388633484048E-7</v>
      </c>
      <c r="G13">
        <f t="shared" si="6"/>
        <v>-0.84869382014764172</v>
      </c>
      <c r="H13">
        <f t="shared" si="7"/>
        <v>-0.20841850083593474</v>
      </c>
      <c r="I13">
        <f t="shared" si="8"/>
        <v>1.12785132503056</v>
      </c>
      <c r="J13">
        <f t="shared" si="9"/>
        <v>0.6001171553775142</v>
      </c>
      <c r="K13">
        <f t="shared" si="10"/>
        <v>-0.91943282419462502</v>
      </c>
      <c r="M13">
        <f t="shared" si="11"/>
        <v>9.7712683060934929E-17</v>
      </c>
      <c r="N13">
        <f t="shared" si="12"/>
        <v>3.2298010043646905E-16</v>
      </c>
      <c r="O13">
        <f t="shared" si="13"/>
        <v>0.83703079062872021</v>
      </c>
      <c r="P13">
        <f t="shared" si="14"/>
        <v>-8.7649673458784664E-17</v>
      </c>
      <c r="R13">
        <f t="shared" si="4"/>
        <v>1.1837402962310113</v>
      </c>
      <c r="T13">
        <f t="shared" si="5"/>
        <v>0.56041297482380514</v>
      </c>
      <c r="U13">
        <f t="shared" si="15"/>
        <v>2.0505619413461105</v>
      </c>
      <c r="V13">
        <f t="shared" si="16"/>
        <v>0.38853694961268248</v>
      </c>
      <c r="Z13">
        <f>(D13-D33)^2</f>
        <v>0</v>
      </c>
    </row>
    <row r="14" spans="1:27" x14ac:dyDescent="0.25">
      <c r="B14">
        <v>90</v>
      </c>
      <c r="C14">
        <f t="shared" si="1"/>
        <v>1.5707963267948966</v>
      </c>
      <c r="D14">
        <f>D20</f>
        <v>-815.73260720999997</v>
      </c>
      <c r="E14">
        <f t="shared" si="0"/>
        <v>-1.0564166677795583E-4</v>
      </c>
      <c r="F14">
        <f t="shared" si="3"/>
        <v>1.1160161759624656E-8</v>
      </c>
      <c r="G14">
        <f t="shared" si="6"/>
        <v>-0.16438487695459289</v>
      </c>
      <c r="H14">
        <f t="shared" si="7"/>
        <v>-1.4240839104478285E-17</v>
      </c>
      <c r="I14">
        <f t="shared" si="8"/>
        <v>0.23247532243821772</v>
      </c>
      <c r="J14">
        <f t="shared" si="9"/>
        <v>4.2722517313434849E-17</v>
      </c>
      <c r="K14">
        <f t="shared" si="10"/>
        <v>-0.23247532243821772</v>
      </c>
      <c r="M14">
        <f t="shared" si="11"/>
        <v>8.3255511053697316E-17</v>
      </c>
      <c r="N14">
        <f t="shared" si="12"/>
        <v>3.3302194672956573E-16</v>
      </c>
      <c r="O14">
        <f t="shared" si="13"/>
        <v>1.6740659916969236</v>
      </c>
      <c r="P14">
        <f t="shared" si="14"/>
        <v>1.7547332521562879E-21</v>
      </c>
      <c r="R14">
        <f t="shared" si="4"/>
        <v>2.3674868297653551</v>
      </c>
      <c r="T14">
        <f t="shared" si="5"/>
        <v>1.7150291100099366</v>
      </c>
      <c r="U14">
        <f t="shared" si="15"/>
        <v>7.6929787839573105E-2</v>
      </c>
      <c r="V14">
        <f t="shared" si="16"/>
        <v>0.42570107606844015</v>
      </c>
      <c r="Z14">
        <f>(D14-D32)^2</f>
        <v>0</v>
      </c>
    </row>
    <row r="15" spans="1:27" x14ac:dyDescent="0.25">
      <c r="B15">
        <v>100</v>
      </c>
      <c r="C15">
        <f t="shared" si="1"/>
        <v>1.7453292519943295</v>
      </c>
      <c r="D15">
        <f>D19</f>
        <v>-815.73206232999996</v>
      </c>
      <c r="E15">
        <f t="shared" si="0"/>
        <v>4.3923833322878636E-4</v>
      </c>
      <c r="F15">
        <f t="shared" si="3"/>
        <v>1.9293031337760236E-7</v>
      </c>
      <c r="G15">
        <f t="shared" si="6"/>
        <v>0.68348163715854293</v>
      </c>
      <c r="H15">
        <f t="shared" si="7"/>
        <v>-0.16784641855963156</v>
      </c>
      <c r="I15">
        <f t="shared" si="8"/>
        <v>-0.90829655148097654</v>
      </c>
      <c r="J15">
        <f t="shared" si="9"/>
        <v>0.48329450045128919</v>
      </c>
      <c r="K15">
        <f t="shared" si="10"/>
        <v>0.74045013292134498</v>
      </c>
      <c r="M15">
        <f t="shared" si="11"/>
        <v>6.8798339046459704E-17</v>
      </c>
      <c r="N15">
        <f t="shared" si="12"/>
        <v>3.2298010043646905E-16</v>
      </c>
      <c r="O15">
        <f t="shared" si="13"/>
        <v>2.511101192765127</v>
      </c>
      <c r="P15">
        <f t="shared" si="14"/>
        <v>-8.7649673458784541E-17</v>
      </c>
      <c r="R15">
        <f t="shared" si="4"/>
        <v>3.5512333632996991</v>
      </c>
      <c r="T15">
        <f t="shared" si="5"/>
        <v>3.1456115500276383</v>
      </c>
      <c r="U15">
        <f t="shared" si="15"/>
        <v>1.3299169309227359</v>
      </c>
      <c r="V15">
        <f t="shared" si="16"/>
        <v>0.16452905540211457</v>
      </c>
      <c r="Z15">
        <f>(D15-D31)^2</f>
        <v>0</v>
      </c>
    </row>
    <row r="16" spans="1:27" x14ac:dyDescent="0.25">
      <c r="B16">
        <v>110</v>
      </c>
      <c r="C16">
        <f t="shared" si="1"/>
        <v>1.9198621771937625</v>
      </c>
      <c r="D16">
        <f>D18</f>
        <v>-815.73165328000005</v>
      </c>
      <c r="E16">
        <f t="shared" si="0"/>
        <v>8.4828833314531948E-4</v>
      </c>
      <c r="F16">
        <f t="shared" si="3"/>
        <v>7.1959309615046451E-7</v>
      </c>
      <c r="G16">
        <f t="shared" si="6"/>
        <v>1.3199883863930864</v>
      </c>
      <c r="H16">
        <f t="shared" si="7"/>
        <v>-0.63846455601063967</v>
      </c>
      <c r="I16">
        <f t="shared" si="8"/>
        <v>-1.4300100003018432</v>
      </c>
      <c r="J16">
        <f t="shared" si="9"/>
        <v>1.6166490065313921</v>
      </c>
      <c r="K16">
        <f t="shared" si="10"/>
        <v>0.32415695045951032</v>
      </c>
      <c r="M16">
        <f t="shared" si="11"/>
        <v>5.4780440894979997E-17</v>
      </c>
      <c r="N16">
        <f t="shared" si="12"/>
        <v>2.9406575642199385E-16</v>
      </c>
      <c r="O16">
        <f t="shared" si="13"/>
        <v>3.1238534876706829</v>
      </c>
      <c r="P16">
        <f t="shared" si="14"/>
        <v>-3.0959088064672504E-16</v>
      </c>
      <c r="R16">
        <f t="shared" si="4"/>
        <v>4.4177959691303741</v>
      </c>
      <c r="T16">
        <f t="shared" si="5"/>
        <v>4.219572324808496</v>
      </c>
      <c r="U16">
        <f t="shared" si="15"/>
        <v>4.960335289937464</v>
      </c>
      <c r="V16">
        <f t="shared" si="16"/>
        <v>3.9292613168246442E-2</v>
      </c>
      <c r="Z16">
        <f>(D16-D30)^2</f>
        <v>0</v>
      </c>
    </row>
    <row r="17" spans="2:26" x14ac:dyDescent="0.25">
      <c r="B17">
        <v>120</v>
      </c>
      <c r="C17">
        <f t="shared" si="1"/>
        <v>2.0943951023931953</v>
      </c>
      <c r="D17">
        <v>-815.73156246999997</v>
      </c>
      <c r="E17">
        <f t="shared" si="0"/>
        <v>9.3909833321959013E-4</v>
      </c>
      <c r="F17">
        <f t="shared" si="3"/>
        <v>8.8190567945581239E-7</v>
      </c>
      <c r="G17">
        <f t="shared" si="6"/>
        <v>1.461294285322452</v>
      </c>
      <c r="H17">
        <f t="shared" si="7"/>
        <v>-1.0332910984606549</v>
      </c>
      <c r="I17">
        <f t="shared" si="8"/>
        <v>-1.0332910984606565</v>
      </c>
      <c r="J17">
        <f t="shared" si="9"/>
        <v>2.0665821969213107</v>
      </c>
      <c r="K17">
        <f t="shared" si="10"/>
        <v>-1.0332910984606538</v>
      </c>
      <c r="M17">
        <f t="shared" si="11"/>
        <v>4.1627743341192167E-17</v>
      </c>
      <c r="N17">
        <f t="shared" si="12"/>
        <v>2.4976641130455552E-16</v>
      </c>
      <c r="O17">
        <f t="shared" si="13"/>
        <v>3.3481363938333302</v>
      </c>
      <c r="P17">
        <f t="shared" si="14"/>
        <v>-5.6197310938556716E-16</v>
      </c>
      <c r="R17">
        <f t="shared" si="4"/>
        <v>4.7349798968340417</v>
      </c>
      <c r="T17">
        <f t="shared" si="5"/>
        <v>4.4579939800034936</v>
      </c>
      <c r="U17">
        <f t="shared" si="15"/>
        <v>6.0791965453851979</v>
      </c>
      <c r="V17">
        <f t="shared" si="16"/>
        <v>7.6721198122459353E-2</v>
      </c>
      <c r="Z17">
        <f>(D17-D29)^2</f>
        <v>0</v>
      </c>
    </row>
    <row r="18" spans="2:26" x14ac:dyDescent="0.25">
      <c r="B18">
        <v>130</v>
      </c>
      <c r="C18">
        <f t="shared" si="1"/>
        <v>2.2689280275926285</v>
      </c>
      <c r="D18">
        <v>-815.73165328000005</v>
      </c>
      <c r="E18">
        <f t="shared" si="0"/>
        <v>8.4828833314531948E-4</v>
      </c>
      <c r="F18">
        <f t="shared" si="3"/>
        <v>7.1959309615046451E-7</v>
      </c>
      <c r="G18">
        <f t="shared" si="6"/>
        <v>1.3199883863930864</v>
      </c>
      <c r="H18">
        <f t="shared" si="7"/>
        <v>-1.1999208638330989</v>
      </c>
      <c r="I18">
        <f t="shared" si="8"/>
        <v>-0.32415695045951015</v>
      </c>
      <c r="J18">
        <f t="shared" si="9"/>
        <v>1.6166490065313919</v>
      </c>
      <c r="K18">
        <f t="shared" si="10"/>
        <v>-1.7541669507613535</v>
      </c>
      <c r="M18">
        <f t="shared" si="11"/>
        <v>2.9739884444681926E-17</v>
      </c>
      <c r="N18">
        <f t="shared" si="12"/>
        <v>1.9542521989402036E-16</v>
      </c>
      <c r="O18">
        <f t="shared" si="13"/>
        <v>3.1238534876706825</v>
      </c>
      <c r="P18">
        <f t="shared" si="14"/>
        <v>-7.2670390993237316E-16</v>
      </c>
      <c r="R18">
        <f t="shared" si="4"/>
        <v>4.4177959691303732</v>
      </c>
      <c r="T18">
        <f t="shared" si="5"/>
        <v>4.219572324808496</v>
      </c>
      <c r="U18">
        <f t="shared" si="15"/>
        <v>4.960335289937464</v>
      </c>
      <c r="V18">
        <f t="shared" si="16"/>
        <v>3.9292613168246088E-2</v>
      </c>
      <c r="Z18">
        <f>(D18-D28)^2</f>
        <v>0</v>
      </c>
    </row>
    <row r="19" spans="2:26" x14ac:dyDescent="0.25">
      <c r="B19">
        <v>140</v>
      </c>
      <c r="C19">
        <f t="shared" si="1"/>
        <v>2.4434609527920612</v>
      </c>
      <c r="D19">
        <v>-815.73206232999996</v>
      </c>
      <c r="E19">
        <f t="shared" si="0"/>
        <v>4.3923833322878636E-4</v>
      </c>
      <c r="F19">
        <f t="shared" si="3"/>
        <v>1.9293031337760236E-7</v>
      </c>
      <c r="G19">
        <f t="shared" si="6"/>
        <v>0.68348163715854293</v>
      </c>
      <c r="H19">
        <f t="shared" si="7"/>
        <v>-0.74045013292134487</v>
      </c>
      <c r="I19">
        <f t="shared" si="8"/>
        <v>0.16784641855963123</v>
      </c>
      <c r="J19">
        <f t="shared" si="9"/>
        <v>0.48329450045128963</v>
      </c>
      <c r="K19">
        <f t="shared" si="10"/>
        <v>-0.90829655148097665</v>
      </c>
      <c r="M19">
        <f t="shared" si="11"/>
        <v>1.9478070782472944E-17</v>
      </c>
      <c r="N19">
        <f t="shared" si="12"/>
        <v>1.3759653186506998E-16</v>
      </c>
      <c r="O19">
        <f t="shared" si="13"/>
        <v>2.5111011927651279</v>
      </c>
      <c r="P19">
        <f t="shared" si="14"/>
        <v>-7.2670390993237336E-16</v>
      </c>
      <c r="R19">
        <f t="shared" si="4"/>
        <v>3.5512333632996986</v>
      </c>
      <c r="T19">
        <f t="shared" si="5"/>
        <v>3.1456115500276383</v>
      </c>
      <c r="U19">
        <f t="shared" si="15"/>
        <v>1.3299169309227359</v>
      </c>
      <c r="V19">
        <f t="shared" si="16"/>
        <v>0.16452905540211421</v>
      </c>
      <c r="Z19">
        <f>(D19-D27)^2</f>
        <v>0</v>
      </c>
    </row>
    <row r="20" spans="2:26" x14ac:dyDescent="0.25">
      <c r="B20">
        <v>150</v>
      </c>
      <c r="C20">
        <f t="shared" si="1"/>
        <v>2.6179938779914944</v>
      </c>
      <c r="D20">
        <v>-815.73260720999997</v>
      </c>
      <c r="E20">
        <f t="shared" si="0"/>
        <v>-1.0564166677795583E-4</v>
      </c>
      <c r="F20">
        <f t="shared" si="3"/>
        <v>1.1160161759624656E-8</v>
      </c>
      <c r="G20">
        <f t="shared" si="6"/>
        <v>-0.16438487695459289</v>
      </c>
      <c r="H20">
        <f t="shared" si="7"/>
        <v>0.20132953498447509</v>
      </c>
      <c r="I20">
        <f t="shared" si="8"/>
        <v>-0.11623766121910888</v>
      </c>
      <c r="J20">
        <f t="shared" si="9"/>
        <v>-7.120419552239142E-17</v>
      </c>
      <c r="K20">
        <f t="shared" si="10"/>
        <v>0.11623766121910882</v>
      </c>
      <c r="M20">
        <f t="shared" si="11"/>
        <v>1.1154102369963109E-17</v>
      </c>
      <c r="N20">
        <f t="shared" si="12"/>
        <v>8.3255340454534797E-17</v>
      </c>
      <c r="O20">
        <f t="shared" si="13"/>
        <v>1.6740659916969247</v>
      </c>
      <c r="P20">
        <f t="shared" si="14"/>
        <v>-5.6197310938556745E-16</v>
      </c>
      <c r="R20">
        <f t="shared" si="4"/>
        <v>2.3674868297653551</v>
      </c>
      <c r="T20">
        <f t="shared" si="5"/>
        <v>1.7150291100099366</v>
      </c>
      <c r="U20">
        <f t="shared" si="15"/>
        <v>7.6929787839573105E-2</v>
      </c>
      <c r="V20">
        <f t="shared" si="16"/>
        <v>0.42570107606844015</v>
      </c>
      <c r="Z20">
        <f>(D20-D26)^2</f>
        <v>0</v>
      </c>
    </row>
    <row r="21" spans="2:26" x14ac:dyDescent="0.25">
      <c r="B21">
        <v>160</v>
      </c>
      <c r="C21">
        <f t="shared" si="1"/>
        <v>2.7925268031909272</v>
      </c>
      <c r="D21">
        <v>-815.73304698000004</v>
      </c>
      <c r="E21">
        <f t="shared" si="0"/>
        <v>-5.4541166684884956E-4</v>
      </c>
      <c r="F21">
        <f t="shared" si="3"/>
        <v>2.9747388633484048E-7</v>
      </c>
      <c r="G21">
        <f t="shared" si="6"/>
        <v>-0.84869382014764172</v>
      </c>
      <c r="H21">
        <f t="shared" si="7"/>
        <v>1.12785132503056</v>
      </c>
      <c r="I21">
        <f t="shared" si="8"/>
        <v>-0.91943282419462502</v>
      </c>
      <c r="J21">
        <f t="shared" si="9"/>
        <v>0.60011715537751276</v>
      </c>
      <c r="K21">
        <f t="shared" si="10"/>
        <v>-0.20841850083593394</v>
      </c>
      <c r="M21">
        <f t="shared" si="11"/>
        <v>5.0208987752353339E-18</v>
      </c>
      <c r="N21">
        <f t="shared" si="12"/>
        <v>3.8955995337096426E-17</v>
      </c>
      <c r="O21">
        <f t="shared" si="13"/>
        <v>0.83703079062872232</v>
      </c>
      <c r="P21">
        <f t="shared" si="14"/>
        <v>-3.0959088064672529E-16</v>
      </c>
      <c r="R21">
        <f t="shared" si="4"/>
        <v>1.1837402962310133</v>
      </c>
      <c r="T21">
        <f t="shared" si="5"/>
        <v>0.56041297482380514</v>
      </c>
      <c r="U21">
        <f t="shared" si="15"/>
        <v>2.0505619413461105</v>
      </c>
      <c r="V21">
        <f t="shared" si="16"/>
        <v>0.38853694961268498</v>
      </c>
      <c r="Z21">
        <f>(D21-D25)^2</f>
        <v>0</v>
      </c>
    </row>
    <row r="22" spans="2:26" x14ac:dyDescent="0.25">
      <c r="B22">
        <v>170</v>
      </c>
      <c r="C22">
        <f t="shared" si="1"/>
        <v>2.9670597283903604</v>
      </c>
      <c r="D22">
        <v>-815.73322815999995</v>
      </c>
      <c r="E22">
        <f t="shared" si="0"/>
        <v>-7.2659166676203313E-4</v>
      </c>
      <c r="F22">
        <f t="shared" si="3"/>
        <v>5.279354502080294E-7</v>
      </c>
      <c r="G22">
        <f t="shared" si="6"/>
        <v>-1.1306209508030307</v>
      </c>
      <c r="H22">
        <f t="shared" si="7"/>
        <v>1.5746479989917002</v>
      </c>
      <c r="I22">
        <f t="shared" si="8"/>
        <v>-1.5025116328155617</v>
      </c>
      <c r="J22">
        <f t="shared" si="9"/>
        <v>1.3847222109838944</v>
      </c>
      <c r="K22">
        <f t="shared" si="10"/>
        <v>-1.2248587054747295</v>
      </c>
      <c r="M22">
        <f t="shared" si="11"/>
        <v>1.2648142859646149E-18</v>
      </c>
      <c r="N22">
        <f t="shared" si="12"/>
        <v>1.0041651322621172E-17</v>
      </c>
      <c r="O22">
        <f t="shared" si="13"/>
        <v>0.22427849572316508</v>
      </c>
      <c r="P22">
        <f t="shared" si="14"/>
        <v>-8.7649673458784504E-17</v>
      </c>
      <c r="R22">
        <f t="shared" si="4"/>
        <v>0.31717769040033617</v>
      </c>
      <c r="T22">
        <f t="shared" si="5"/>
        <v>8.4724885051741694E-2</v>
      </c>
      <c r="U22">
        <f t="shared" si="15"/>
        <v>3.6391911741303611</v>
      </c>
      <c r="V22">
        <f t="shared" si="16"/>
        <v>5.4034306714431553E-2</v>
      </c>
      <c r="Z22">
        <f>(D22-D24)^2</f>
        <v>0</v>
      </c>
    </row>
    <row r="23" spans="2:26" x14ac:dyDescent="0.25">
      <c r="B23">
        <v>180</v>
      </c>
      <c r="C23">
        <f t="shared" si="1"/>
        <v>3.1415926535897931</v>
      </c>
      <c r="D23">
        <f>D4</f>
        <v>-815.73326042999997</v>
      </c>
      <c r="E23">
        <f t="shared" si="0"/>
        <v>-7.588616667817405E-4</v>
      </c>
      <c r="F23">
        <f t="shared" si="3"/>
        <v>5.7587102931076136E-7</v>
      </c>
      <c r="G23">
        <f t="shared" si="6"/>
        <v>-1.1808350390918312</v>
      </c>
      <c r="H23">
        <f t="shared" si="7"/>
        <v>1.6699529272090317</v>
      </c>
      <c r="I23">
        <f t="shared" si="8"/>
        <v>-1.6699529272090317</v>
      </c>
      <c r="J23">
        <f t="shared" si="9"/>
        <v>1.6699529272090317</v>
      </c>
      <c r="K23">
        <f t="shared" si="10"/>
        <v>-1.6699529272090317</v>
      </c>
      <c r="M23">
        <f t="shared" si="11"/>
        <v>-2.4371313006521209E-23</v>
      </c>
      <c r="N23">
        <f t="shared" si="12"/>
        <v>-1.9497047549061607E-22</v>
      </c>
      <c r="O23">
        <f t="shared" si="13"/>
        <v>-4.4104394820714151E-6</v>
      </c>
      <c r="P23">
        <f t="shared" si="14"/>
        <v>1.7547332521562879E-21</v>
      </c>
      <c r="R23">
        <f t="shared" si="4"/>
        <v>-6.2373033315711618E-6</v>
      </c>
      <c r="T23">
        <f t="shared" si="5"/>
        <v>0</v>
      </c>
      <c r="U23">
        <f t="shared" si="15"/>
        <v>3.9696231167641631</v>
      </c>
      <c r="V23">
        <f t="shared" si="16"/>
        <v>3.8903952850028714E-11</v>
      </c>
      <c r="Z23">
        <f t="shared" ref="Z23" si="17">(D23-D23)^2</f>
        <v>0</v>
      </c>
    </row>
    <row r="24" spans="2:26" x14ac:dyDescent="0.25">
      <c r="B24">
        <f>190-360</f>
        <v>-170</v>
      </c>
      <c r="C24">
        <f t="shared" si="1"/>
        <v>-2.9670597283903604</v>
      </c>
      <c r="D24">
        <f>D22</f>
        <v>-815.73322815999995</v>
      </c>
      <c r="E24">
        <f t="shared" si="0"/>
        <v>-7.2659166676203313E-4</v>
      </c>
      <c r="F24">
        <f t="shared" si="3"/>
        <v>5.279354502080294E-7</v>
      </c>
      <c r="G24">
        <f t="shared" si="6"/>
        <v>-1.1306209508030307</v>
      </c>
      <c r="H24">
        <f t="shared" si="7"/>
        <v>1.5746479989917002</v>
      </c>
      <c r="I24">
        <f t="shared" si="8"/>
        <v>-1.5025116328155617</v>
      </c>
      <c r="J24">
        <f t="shared" si="9"/>
        <v>1.3847222109838944</v>
      </c>
      <c r="K24">
        <f t="shared" si="10"/>
        <v>-1.2248587054747295</v>
      </c>
      <c r="M24">
        <f t="shared" si="11"/>
        <v>1.2648142859646149E-18</v>
      </c>
      <c r="N24">
        <f t="shared" si="12"/>
        <v>1.0041651322621172E-17</v>
      </c>
      <c r="O24">
        <f t="shared" si="13"/>
        <v>0.22427849572316508</v>
      </c>
      <c r="P24">
        <f t="shared" si="14"/>
        <v>-8.7649673458784504E-17</v>
      </c>
      <c r="R24">
        <f t="shared" si="4"/>
        <v>0.31717769040033617</v>
      </c>
      <c r="T24">
        <f t="shared" si="5"/>
        <v>8.4724885051741694E-2</v>
      </c>
      <c r="U24">
        <f t="shared" si="15"/>
        <v>3.6391911741303611</v>
      </c>
      <c r="V24">
        <f t="shared" si="16"/>
        <v>5.4034306714431553E-2</v>
      </c>
      <c r="Z24">
        <f>(D24-D22)^2</f>
        <v>0</v>
      </c>
    </row>
    <row r="25" spans="2:26" x14ac:dyDescent="0.25">
      <c r="B25">
        <f>200-360</f>
        <v>-160</v>
      </c>
      <c r="C25">
        <f t="shared" si="1"/>
        <v>-2.7925268031909272</v>
      </c>
      <c r="D25">
        <f>D21</f>
        <v>-815.73304698000004</v>
      </c>
      <c r="E25">
        <f t="shared" si="0"/>
        <v>-5.4541166684884956E-4</v>
      </c>
      <c r="F25">
        <f t="shared" si="3"/>
        <v>2.9747388633484048E-7</v>
      </c>
      <c r="G25">
        <f t="shared" si="6"/>
        <v>-0.84869382014764172</v>
      </c>
      <c r="H25">
        <f t="shared" si="7"/>
        <v>1.12785132503056</v>
      </c>
      <c r="I25">
        <f t="shared" si="8"/>
        <v>-0.91943282419462502</v>
      </c>
      <c r="J25">
        <f t="shared" si="9"/>
        <v>0.60011715537751276</v>
      </c>
      <c r="K25">
        <f t="shared" si="10"/>
        <v>-0.20841850083593394</v>
      </c>
      <c r="M25">
        <f t="shared" si="11"/>
        <v>5.0208987752353339E-18</v>
      </c>
      <c r="N25">
        <f t="shared" si="12"/>
        <v>3.8955995337096426E-17</v>
      </c>
      <c r="O25">
        <f t="shared" si="13"/>
        <v>0.83703079062872232</v>
      </c>
      <c r="P25">
        <f t="shared" si="14"/>
        <v>-3.0959088064672529E-16</v>
      </c>
      <c r="R25">
        <f t="shared" si="4"/>
        <v>1.1837402962310133</v>
      </c>
      <c r="T25">
        <f t="shared" si="5"/>
        <v>0.56041297482380514</v>
      </c>
      <c r="U25">
        <f t="shared" si="15"/>
        <v>2.0505619413461105</v>
      </c>
      <c r="V25">
        <f t="shared" si="16"/>
        <v>0.38853694961268498</v>
      </c>
      <c r="Z25">
        <f>(D25-D21)^2</f>
        <v>0</v>
      </c>
    </row>
    <row r="26" spans="2:26" x14ac:dyDescent="0.25">
      <c r="B26">
        <f>210-360</f>
        <v>-150</v>
      </c>
      <c r="C26">
        <f t="shared" si="1"/>
        <v>-2.6179938779914944</v>
      </c>
      <c r="D26">
        <f>D20</f>
        <v>-815.73260720999997</v>
      </c>
      <c r="E26">
        <f t="shared" si="0"/>
        <v>-1.0564166677795583E-4</v>
      </c>
      <c r="F26">
        <f t="shared" si="3"/>
        <v>1.1160161759624656E-8</v>
      </c>
      <c r="G26">
        <f t="shared" si="6"/>
        <v>-0.16438487695459289</v>
      </c>
      <c r="H26">
        <f t="shared" si="7"/>
        <v>0.20132953498447509</v>
      </c>
      <c r="I26">
        <f t="shared" si="8"/>
        <v>-0.11623766121910888</v>
      </c>
      <c r="J26">
        <f t="shared" si="9"/>
        <v>-7.120419552239142E-17</v>
      </c>
      <c r="K26">
        <f t="shared" si="10"/>
        <v>0.11623766121910882</v>
      </c>
      <c r="M26">
        <f t="shared" si="11"/>
        <v>1.1154102369963109E-17</v>
      </c>
      <c r="N26">
        <f t="shared" si="12"/>
        <v>8.3255340454534797E-17</v>
      </c>
      <c r="O26">
        <f t="shared" si="13"/>
        <v>1.6740659916969247</v>
      </c>
      <c r="P26">
        <f t="shared" si="14"/>
        <v>-5.6197310938556745E-16</v>
      </c>
      <c r="R26">
        <f t="shared" si="4"/>
        <v>2.3674868297653551</v>
      </c>
      <c r="T26">
        <f t="shared" si="5"/>
        <v>1.7150291100099366</v>
      </c>
      <c r="U26">
        <f t="shared" si="15"/>
        <v>7.6929787839573105E-2</v>
      </c>
      <c r="V26">
        <f t="shared" si="16"/>
        <v>0.42570107606844015</v>
      </c>
      <c r="Z26">
        <f>(D26-D20)^2</f>
        <v>0</v>
      </c>
    </row>
    <row r="27" spans="2:26" x14ac:dyDescent="0.25">
      <c r="B27">
        <f>220-360</f>
        <v>-140</v>
      </c>
      <c r="C27">
        <f t="shared" si="1"/>
        <v>-2.4434609527920612</v>
      </c>
      <c r="D27">
        <f>D19</f>
        <v>-815.73206232999996</v>
      </c>
      <c r="E27">
        <f t="shared" si="0"/>
        <v>4.3923833322878636E-4</v>
      </c>
      <c r="F27">
        <f t="shared" si="3"/>
        <v>1.9293031337760236E-7</v>
      </c>
      <c r="G27">
        <f t="shared" si="6"/>
        <v>0.68348163715854293</v>
      </c>
      <c r="H27">
        <f t="shared" si="7"/>
        <v>-0.74045013292134487</v>
      </c>
      <c r="I27">
        <f t="shared" si="8"/>
        <v>0.16784641855963123</v>
      </c>
      <c r="J27">
        <f t="shared" si="9"/>
        <v>0.48329450045128963</v>
      </c>
      <c r="K27">
        <f t="shared" si="10"/>
        <v>-0.90829655148097665</v>
      </c>
      <c r="M27">
        <f t="shared" si="11"/>
        <v>1.9478070782472944E-17</v>
      </c>
      <c r="N27">
        <f t="shared" si="12"/>
        <v>1.3759653186506998E-16</v>
      </c>
      <c r="O27">
        <f t="shared" si="13"/>
        <v>2.5111011927651279</v>
      </c>
      <c r="P27">
        <f t="shared" si="14"/>
        <v>-7.2670390993237336E-16</v>
      </c>
      <c r="R27">
        <f t="shared" si="4"/>
        <v>3.5512333632996986</v>
      </c>
      <c r="T27">
        <f t="shared" si="5"/>
        <v>3.1456115500276383</v>
      </c>
      <c r="U27">
        <f t="shared" si="15"/>
        <v>1.3299169309227359</v>
      </c>
      <c r="V27">
        <f t="shared" si="16"/>
        <v>0.16452905540211421</v>
      </c>
      <c r="Z27">
        <f>(D27-D19)^2</f>
        <v>0</v>
      </c>
    </row>
    <row r="28" spans="2:26" x14ac:dyDescent="0.25">
      <c r="B28">
        <f>230-360</f>
        <v>-130</v>
      </c>
      <c r="C28">
        <f t="shared" si="1"/>
        <v>-2.2689280275926285</v>
      </c>
      <c r="D28">
        <f>D18</f>
        <v>-815.73165328000005</v>
      </c>
      <c r="E28">
        <f t="shared" si="0"/>
        <v>8.4828833314531948E-4</v>
      </c>
      <c r="F28">
        <f t="shared" si="3"/>
        <v>7.1959309615046451E-7</v>
      </c>
      <c r="G28">
        <f t="shared" si="6"/>
        <v>1.3199883863930864</v>
      </c>
      <c r="H28">
        <f t="shared" si="7"/>
        <v>-1.1999208638330989</v>
      </c>
      <c r="I28">
        <f t="shared" si="8"/>
        <v>-0.32415695045951015</v>
      </c>
      <c r="J28">
        <f t="shared" si="9"/>
        <v>1.6166490065313919</v>
      </c>
      <c r="K28">
        <f t="shared" si="10"/>
        <v>-1.7541669507613535</v>
      </c>
      <c r="M28">
        <f t="shared" si="11"/>
        <v>2.9739884444681926E-17</v>
      </c>
      <c r="N28">
        <f t="shared" si="12"/>
        <v>1.9542521989402036E-16</v>
      </c>
      <c r="O28">
        <f t="shared" si="13"/>
        <v>3.1238534876706825</v>
      </c>
      <c r="P28">
        <f t="shared" si="14"/>
        <v>-7.2670390993237316E-16</v>
      </c>
      <c r="R28">
        <f t="shared" si="4"/>
        <v>4.4177959691303732</v>
      </c>
      <c r="T28">
        <f t="shared" si="5"/>
        <v>4.219572324808496</v>
      </c>
      <c r="U28">
        <f t="shared" si="15"/>
        <v>4.960335289937464</v>
      </c>
      <c r="V28">
        <f t="shared" si="16"/>
        <v>3.9292613168246088E-2</v>
      </c>
      <c r="Z28">
        <f>(D28-D18)^2</f>
        <v>0</v>
      </c>
    </row>
    <row r="29" spans="2:26" x14ac:dyDescent="0.25">
      <c r="B29">
        <f>240-360</f>
        <v>-120</v>
      </c>
      <c r="C29">
        <f t="shared" si="1"/>
        <v>-2.0943951023931953</v>
      </c>
      <c r="D29">
        <f>D17</f>
        <v>-815.73156246999997</v>
      </c>
      <c r="E29">
        <f t="shared" si="0"/>
        <v>9.3909833321959013E-4</v>
      </c>
      <c r="F29">
        <f t="shared" si="3"/>
        <v>8.8190567945581239E-7</v>
      </c>
      <c r="G29">
        <f t="shared" si="6"/>
        <v>1.461294285322452</v>
      </c>
      <c r="H29">
        <f t="shared" si="7"/>
        <v>-1.0332910984606549</v>
      </c>
      <c r="I29">
        <f t="shared" si="8"/>
        <v>-1.0332910984606565</v>
      </c>
      <c r="J29">
        <f t="shared" si="9"/>
        <v>2.0665821969213107</v>
      </c>
      <c r="K29">
        <f t="shared" si="10"/>
        <v>-1.0332910984606538</v>
      </c>
      <c r="M29">
        <f t="shared" si="11"/>
        <v>4.1627743341192167E-17</v>
      </c>
      <c r="N29">
        <f t="shared" si="12"/>
        <v>2.4976641130455552E-16</v>
      </c>
      <c r="O29">
        <f t="shared" si="13"/>
        <v>3.3481363938333302</v>
      </c>
      <c r="P29">
        <f t="shared" si="14"/>
        <v>-5.6197310938556716E-16</v>
      </c>
      <c r="R29">
        <f t="shared" si="4"/>
        <v>4.7349798968340417</v>
      </c>
      <c r="T29">
        <f t="shared" si="5"/>
        <v>4.4579939800034936</v>
      </c>
      <c r="U29">
        <f t="shared" si="15"/>
        <v>6.0791965453851979</v>
      </c>
      <c r="V29">
        <f t="shared" si="16"/>
        <v>7.6721198122459353E-2</v>
      </c>
      <c r="Z29">
        <f>(D29-D17)^2</f>
        <v>0</v>
      </c>
    </row>
    <row r="30" spans="2:26" x14ac:dyDescent="0.25">
      <c r="B30">
        <f>250-360</f>
        <v>-110</v>
      </c>
      <c r="C30">
        <f t="shared" si="1"/>
        <v>-1.9198621771937625</v>
      </c>
      <c r="D30">
        <f>D16</f>
        <v>-815.73165328000005</v>
      </c>
      <c r="E30">
        <f t="shared" si="0"/>
        <v>8.4828833314531948E-4</v>
      </c>
      <c r="F30">
        <f t="shared" si="3"/>
        <v>7.1959309615046451E-7</v>
      </c>
      <c r="G30">
        <f t="shared" si="6"/>
        <v>1.3199883863930864</v>
      </c>
      <c r="H30">
        <f t="shared" si="7"/>
        <v>-0.63846455601063967</v>
      </c>
      <c r="I30">
        <f t="shared" si="8"/>
        <v>-1.4300100003018432</v>
      </c>
      <c r="J30">
        <f t="shared" si="9"/>
        <v>1.6166490065313921</v>
      </c>
      <c r="K30">
        <f t="shared" si="10"/>
        <v>0.32415695045951032</v>
      </c>
      <c r="M30">
        <f t="shared" si="11"/>
        <v>5.4780440894979997E-17</v>
      </c>
      <c r="N30">
        <f t="shared" si="12"/>
        <v>2.9406575642199385E-16</v>
      </c>
      <c r="O30">
        <f t="shared" si="13"/>
        <v>3.1238534876706829</v>
      </c>
      <c r="P30">
        <f t="shared" si="14"/>
        <v>-3.0959088064672504E-16</v>
      </c>
      <c r="R30">
        <f t="shared" si="4"/>
        <v>4.4177959691303741</v>
      </c>
      <c r="T30">
        <f t="shared" si="5"/>
        <v>4.219572324808496</v>
      </c>
      <c r="U30">
        <f t="shared" si="15"/>
        <v>4.960335289937464</v>
      </c>
      <c r="V30">
        <f t="shared" si="16"/>
        <v>3.9292613168246442E-2</v>
      </c>
      <c r="Z30">
        <f>(D30-D16)^2</f>
        <v>0</v>
      </c>
    </row>
    <row r="31" spans="2:26" x14ac:dyDescent="0.25">
      <c r="B31">
        <f>260-360</f>
        <v>-100</v>
      </c>
      <c r="C31">
        <f t="shared" si="1"/>
        <v>-1.7453292519943295</v>
      </c>
      <c r="D31">
        <f>D15</f>
        <v>-815.73206232999996</v>
      </c>
      <c r="E31">
        <f t="shared" si="0"/>
        <v>4.3923833322878636E-4</v>
      </c>
      <c r="F31">
        <f t="shared" si="3"/>
        <v>1.9293031337760236E-7</v>
      </c>
      <c r="G31">
        <f t="shared" si="6"/>
        <v>0.68348163715854293</v>
      </c>
      <c r="H31">
        <f t="shared" si="7"/>
        <v>-0.16784641855963156</v>
      </c>
      <c r="I31">
        <f t="shared" si="8"/>
        <v>-0.90829655148097654</v>
      </c>
      <c r="J31">
        <f t="shared" si="9"/>
        <v>0.48329450045128919</v>
      </c>
      <c r="K31">
        <f t="shared" si="10"/>
        <v>0.74045013292134498</v>
      </c>
      <c r="M31">
        <f t="shared" si="11"/>
        <v>6.8798339046459704E-17</v>
      </c>
      <c r="N31">
        <f t="shared" si="12"/>
        <v>3.2298010043646905E-16</v>
      </c>
      <c r="O31">
        <f t="shared" si="13"/>
        <v>2.511101192765127</v>
      </c>
      <c r="P31">
        <f t="shared" si="14"/>
        <v>-8.7649673458784541E-17</v>
      </c>
      <c r="R31">
        <f t="shared" si="4"/>
        <v>3.5512333632996991</v>
      </c>
      <c r="T31">
        <f t="shared" si="5"/>
        <v>3.1456115500276383</v>
      </c>
      <c r="U31">
        <f t="shared" si="15"/>
        <v>1.3299169309227359</v>
      </c>
      <c r="V31">
        <f t="shared" si="16"/>
        <v>0.16452905540211457</v>
      </c>
      <c r="Z31">
        <f>(D31-D15)^2</f>
        <v>0</v>
      </c>
    </row>
    <row r="32" spans="2:26" x14ac:dyDescent="0.25">
      <c r="B32">
        <f>270-360</f>
        <v>-90</v>
      </c>
      <c r="C32">
        <f t="shared" si="1"/>
        <v>-1.5707963267948966</v>
      </c>
      <c r="D32">
        <f>D14</f>
        <v>-815.73260720999997</v>
      </c>
      <c r="E32">
        <f t="shared" si="0"/>
        <v>-1.0564166677795583E-4</v>
      </c>
      <c r="F32">
        <f t="shared" si="3"/>
        <v>1.1160161759624656E-8</v>
      </c>
      <c r="G32">
        <f t="shared" si="6"/>
        <v>-0.16438487695459289</v>
      </c>
      <c r="H32">
        <f t="shared" si="7"/>
        <v>-1.4240839104478285E-17</v>
      </c>
      <c r="I32">
        <f t="shared" si="8"/>
        <v>0.23247532243821772</v>
      </c>
      <c r="J32">
        <f t="shared" si="9"/>
        <v>4.2722517313434849E-17</v>
      </c>
      <c r="K32">
        <f t="shared" si="10"/>
        <v>-0.23247532243821772</v>
      </c>
      <c r="M32">
        <f t="shared" si="11"/>
        <v>8.3255511053697316E-17</v>
      </c>
      <c r="N32">
        <f t="shared" si="12"/>
        <v>3.3302194672956573E-16</v>
      </c>
      <c r="O32">
        <f t="shared" si="13"/>
        <v>1.6740659916969236</v>
      </c>
      <c r="P32">
        <f t="shared" si="14"/>
        <v>1.7547332521562879E-21</v>
      </c>
      <c r="R32">
        <f t="shared" si="4"/>
        <v>2.3674868297653551</v>
      </c>
      <c r="T32">
        <f t="shared" si="5"/>
        <v>1.7150291100099366</v>
      </c>
      <c r="U32">
        <f t="shared" si="15"/>
        <v>7.6929787839573105E-2</v>
      </c>
      <c r="V32">
        <f t="shared" si="16"/>
        <v>0.42570107606844015</v>
      </c>
      <c r="Z32">
        <f>(D32-D14)^2</f>
        <v>0</v>
      </c>
    </row>
    <row r="33" spans="2:26" x14ac:dyDescent="0.25">
      <c r="B33">
        <f>280-360</f>
        <v>-80</v>
      </c>
      <c r="C33">
        <f t="shared" si="1"/>
        <v>-1.3962634015954636</v>
      </c>
      <c r="D33">
        <f>D13</f>
        <v>-815.73304698000004</v>
      </c>
      <c r="E33">
        <f t="shared" si="0"/>
        <v>-5.4541166684884956E-4</v>
      </c>
      <c r="F33">
        <f t="shared" si="3"/>
        <v>2.9747388633484048E-7</v>
      </c>
      <c r="G33">
        <f t="shared" si="6"/>
        <v>-0.84869382014764172</v>
      </c>
      <c r="H33">
        <f t="shared" si="7"/>
        <v>-0.20841850083593474</v>
      </c>
      <c r="I33">
        <f t="shared" si="8"/>
        <v>1.12785132503056</v>
      </c>
      <c r="J33">
        <f t="shared" si="9"/>
        <v>0.6001171553775142</v>
      </c>
      <c r="K33">
        <f t="shared" si="10"/>
        <v>-0.91943282419462502</v>
      </c>
      <c r="M33">
        <f t="shared" si="11"/>
        <v>9.7712683060934929E-17</v>
      </c>
      <c r="N33">
        <f t="shared" si="12"/>
        <v>3.2298010043646905E-16</v>
      </c>
      <c r="O33">
        <f t="shared" si="13"/>
        <v>0.83703079062872021</v>
      </c>
      <c r="P33">
        <f t="shared" si="14"/>
        <v>-8.7649673458784664E-17</v>
      </c>
      <c r="R33">
        <f t="shared" si="4"/>
        <v>1.1837402962310113</v>
      </c>
      <c r="T33">
        <f t="shared" si="5"/>
        <v>0.56041297482380514</v>
      </c>
      <c r="U33">
        <f t="shared" si="15"/>
        <v>2.0505619413461105</v>
      </c>
      <c r="V33">
        <f t="shared" si="16"/>
        <v>0.38853694961268248</v>
      </c>
      <c r="Z33">
        <f>(D33-D13)^2</f>
        <v>0</v>
      </c>
    </row>
    <row r="34" spans="2:26" x14ac:dyDescent="0.25">
      <c r="B34">
        <f>290-360</f>
        <v>-70</v>
      </c>
      <c r="C34">
        <f t="shared" si="1"/>
        <v>-1.2217304763960306</v>
      </c>
      <c r="D34">
        <f>D12</f>
        <v>-815.73322815999995</v>
      </c>
      <c r="E34">
        <f t="shared" si="0"/>
        <v>-7.2659166676203313E-4</v>
      </c>
      <c r="F34">
        <f t="shared" si="3"/>
        <v>5.279354502080294E-7</v>
      </c>
      <c r="G34">
        <f t="shared" si="6"/>
        <v>-1.1306209508030307</v>
      </c>
      <c r="H34">
        <f t="shared" si="7"/>
        <v>-0.54686951098357428</v>
      </c>
      <c r="I34">
        <f t="shared" si="8"/>
        <v>1.2248587054747291</v>
      </c>
      <c r="J34">
        <f t="shared" si="9"/>
        <v>1.3847222109838944</v>
      </c>
      <c r="K34">
        <f t="shared" si="10"/>
        <v>-0.27765292734083186</v>
      </c>
      <c r="M34">
        <f t="shared" si="11"/>
        <v>1.1173058121241464E-16</v>
      </c>
      <c r="N34">
        <f t="shared" si="12"/>
        <v>2.9406575642199385E-16</v>
      </c>
      <c r="O34">
        <f t="shared" si="13"/>
        <v>0.22427849572316508</v>
      </c>
      <c r="P34">
        <f t="shared" si="14"/>
        <v>-3.0959088064672519E-16</v>
      </c>
      <c r="R34">
        <f t="shared" si="4"/>
        <v>0.31717769040033644</v>
      </c>
      <c r="T34">
        <f t="shared" si="5"/>
        <v>8.4724885051741694E-2</v>
      </c>
      <c r="U34">
        <f t="shared" si="15"/>
        <v>3.6391911741303611</v>
      </c>
      <c r="V34">
        <f t="shared" si="16"/>
        <v>5.4034306714431678E-2</v>
      </c>
      <c r="Z34">
        <f>(D34-D12)^2</f>
        <v>0</v>
      </c>
    </row>
    <row r="35" spans="2:26" x14ac:dyDescent="0.25">
      <c r="B35">
        <f>300-360</f>
        <v>-60</v>
      </c>
      <c r="C35">
        <f t="shared" si="1"/>
        <v>-1.0471975511965976</v>
      </c>
      <c r="D35">
        <f>D11</f>
        <v>-815.73326042999997</v>
      </c>
      <c r="E35">
        <f t="shared" si="0"/>
        <v>-7.588616667817405E-4</v>
      </c>
      <c r="F35">
        <f t="shared" si="3"/>
        <v>5.7587102931076136E-7</v>
      </c>
      <c r="G35">
        <f t="shared" si="6"/>
        <v>-1.1808350390918312</v>
      </c>
      <c r="H35">
        <f t="shared" si="7"/>
        <v>-0.83497646360451594</v>
      </c>
      <c r="I35">
        <f t="shared" si="8"/>
        <v>0.83497646360451538</v>
      </c>
      <c r="J35">
        <f t="shared" si="9"/>
        <v>1.6699529272090317</v>
      </c>
      <c r="K35">
        <f t="shared" si="10"/>
        <v>0.83497646360451661</v>
      </c>
      <c r="M35">
        <f t="shared" si="11"/>
        <v>1.2488327876620246E-16</v>
      </c>
      <c r="N35">
        <f t="shared" si="12"/>
        <v>2.4976641130455542E-16</v>
      </c>
      <c r="O35">
        <f t="shared" si="13"/>
        <v>-4.4104394820714151E-6</v>
      </c>
      <c r="P35">
        <f t="shared" si="14"/>
        <v>-5.6197310938556765E-16</v>
      </c>
      <c r="R35">
        <f t="shared" si="4"/>
        <v>-6.2373033318360807E-6</v>
      </c>
      <c r="T35">
        <f t="shared" si="5"/>
        <v>0</v>
      </c>
      <c r="U35">
        <f t="shared" si="15"/>
        <v>3.9696231167641631</v>
      </c>
      <c r="V35">
        <f t="shared" si="16"/>
        <v>3.8903952853333475E-11</v>
      </c>
      <c r="Z35">
        <f>(D35-D11)^2</f>
        <v>0</v>
      </c>
    </row>
    <row r="36" spans="2:26" x14ac:dyDescent="0.25">
      <c r="B36">
        <f>310-360</f>
        <v>-50</v>
      </c>
      <c r="C36">
        <f t="shared" si="1"/>
        <v>-0.87266462599716477</v>
      </c>
      <c r="D36">
        <f>D22</f>
        <v>-815.73322815999995</v>
      </c>
      <c r="E36">
        <f t="shared" si="0"/>
        <v>-7.2659166676203313E-4</v>
      </c>
      <c r="F36">
        <f t="shared" si="3"/>
        <v>5.279354502080294E-7</v>
      </c>
      <c r="G36">
        <f t="shared" si="6"/>
        <v>-1.1306209508030307</v>
      </c>
      <c r="H36">
        <f t="shared" si="7"/>
        <v>-1.027778488008126</v>
      </c>
      <c r="I36">
        <f t="shared" si="8"/>
        <v>0.27765292734083241</v>
      </c>
      <c r="J36">
        <f t="shared" si="9"/>
        <v>1.3847222109838941</v>
      </c>
      <c r="K36">
        <f t="shared" si="10"/>
        <v>1.5025116328155617</v>
      </c>
      <c r="M36">
        <f t="shared" si="11"/>
        <v>1.3677113766271266E-16</v>
      </c>
      <c r="N36">
        <f t="shared" si="12"/>
        <v>1.9542521989402036E-16</v>
      </c>
      <c r="O36">
        <f t="shared" si="13"/>
        <v>0.22427849572316524</v>
      </c>
      <c r="P36">
        <f t="shared" si="14"/>
        <v>-7.2670390993237316E-16</v>
      </c>
      <c r="R36">
        <f t="shared" si="4"/>
        <v>0.31717769040033594</v>
      </c>
      <c r="T36">
        <f t="shared" si="5"/>
        <v>8.4724885051741694E-2</v>
      </c>
      <c r="U36">
        <f t="shared" si="15"/>
        <v>3.6391911741303611</v>
      </c>
      <c r="V36">
        <f t="shared" si="16"/>
        <v>5.4034306714431449E-2</v>
      </c>
      <c r="Z36">
        <f>(D36-D10)^2</f>
        <v>0</v>
      </c>
    </row>
    <row r="37" spans="2:26" x14ac:dyDescent="0.25">
      <c r="B37">
        <f>320-360</f>
        <v>-40</v>
      </c>
      <c r="C37">
        <f t="shared" si="1"/>
        <v>-0.69813170079773179</v>
      </c>
      <c r="D37">
        <f>D21</f>
        <v>-815.73304698000004</v>
      </c>
      <c r="E37">
        <f t="shared" si="0"/>
        <v>-5.4541166684884956E-4</v>
      </c>
      <c r="F37">
        <f t="shared" si="3"/>
        <v>2.9747388633484048E-7</v>
      </c>
      <c r="G37">
        <f t="shared" si="6"/>
        <v>-0.84869382014764172</v>
      </c>
      <c r="H37">
        <f t="shared" si="7"/>
        <v>-0.91943282419462524</v>
      </c>
      <c r="I37">
        <f t="shared" si="8"/>
        <v>-0.20841850083593474</v>
      </c>
      <c r="J37">
        <f t="shared" si="9"/>
        <v>0.60011715537751342</v>
      </c>
      <c r="K37">
        <f t="shared" si="10"/>
        <v>1.12785132503056</v>
      </c>
      <c r="M37">
        <f t="shared" si="11"/>
        <v>1.4703295132492168E-16</v>
      </c>
      <c r="N37">
        <f t="shared" si="12"/>
        <v>1.3759653186506991E-16</v>
      </c>
      <c r="O37">
        <f t="shared" si="13"/>
        <v>0.83703079062872132</v>
      </c>
      <c r="P37">
        <f t="shared" si="14"/>
        <v>-7.2670390993237316E-16</v>
      </c>
      <c r="R37">
        <f t="shared" si="4"/>
        <v>1.1837402962310117</v>
      </c>
      <c r="T37">
        <f t="shared" si="5"/>
        <v>0.56041297482380514</v>
      </c>
      <c r="U37">
        <f t="shared" si="15"/>
        <v>2.0505619413461105</v>
      </c>
      <c r="V37">
        <f t="shared" si="16"/>
        <v>0.38853694961268304</v>
      </c>
      <c r="Z37">
        <f>(D37-D9)^2</f>
        <v>0</v>
      </c>
    </row>
    <row r="38" spans="2:26" x14ac:dyDescent="0.25">
      <c r="B38">
        <f>330-360</f>
        <v>-30</v>
      </c>
      <c r="C38">
        <f t="shared" si="1"/>
        <v>-0.52359877559829882</v>
      </c>
      <c r="D38">
        <f>D20</f>
        <v>-815.73260720999997</v>
      </c>
      <c r="E38">
        <f t="shared" si="0"/>
        <v>-1.0564166677795583E-4</v>
      </c>
      <c r="F38">
        <f t="shared" si="3"/>
        <v>1.1160161759624656E-8</v>
      </c>
      <c r="G38">
        <f t="shared" si="6"/>
        <v>-0.16438487695459289</v>
      </c>
      <c r="H38">
        <f t="shared" si="7"/>
        <v>-0.20132953498447509</v>
      </c>
      <c r="I38">
        <f t="shared" si="8"/>
        <v>-0.11623766121910888</v>
      </c>
      <c r="J38">
        <f t="shared" si="9"/>
        <v>-1.4240839104478285E-17</v>
      </c>
      <c r="K38">
        <f t="shared" si="10"/>
        <v>0.11623766121910881</v>
      </c>
      <c r="M38">
        <f t="shared" si="11"/>
        <v>1.553569197374315E-16</v>
      </c>
      <c r="N38">
        <f t="shared" si="12"/>
        <v>8.3255340454534797E-17</v>
      </c>
      <c r="O38">
        <f t="shared" si="13"/>
        <v>1.6740659916969243</v>
      </c>
      <c r="P38">
        <f t="shared" si="14"/>
        <v>-5.6197310938556745E-16</v>
      </c>
      <c r="R38">
        <f t="shared" si="4"/>
        <v>2.3674868297653551</v>
      </c>
      <c r="T38">
        <f t="shared" si="5"/>
        <v>1.7150291100099366</v>
      </c>
      <c r="U38">
        <f t="shared" si="15"/>
        <v>7.6929787839573105E-2</v>
      </c>
      <c r="V38">
        <f t="shared" si="16"/>
        <v>0.42570107606844015</v>
      </c>
      <c r="Z38">
        <f>(D38-D8)^2</f>
        <v>0</v>
      </c>
    </row>
    <row r="39" spans="2:26" x14ac:dyDescent="0.25">
      <c r="B39">
        <f>340-360</f>
        <v>-20</v>
      </c>
      <c r="C39">
        <f t="shared" si="1"/>
        <v>-0.3490658503988659</v>
      </c>
      <c r="D39">
        <f>D19</f>
        <v>-815.73206232999996</v>
      </c>
      <c r="E39">
        <f t="shared" si="0"/>
        <v>4.3923833322878636E-4</v>
      </c>
      <c r="F39">
        <f t="shared" si="3"/>
        <v>1.9293031337760236E-7</v>
      </c>
      <c r="G39">
        <f t="shared" si="6"/>
        <v>0.68348163715854293</v>
      </c>
      <c r="H39">
        <f t="shared" si="7"/>
        <v>0.90829655148097654</v>
      </c>
      <c r="I39">
        <f t="shared" si="8"/>
        <v>0.74045013292134487</v>
      </c>
      <c r="J39">
        <f t="shared" si="9"/>
        <v>0.48329450045128919</v>
      </c>
      <c r="K39">
        <f t="shared" si="10"/>
        <v>0.16784641855963167</v>
      </c>
      <c r="M39">
        <f t="shared" si="11"/>
        <v>1.6149012333215928E-16</v>
      </c>
      <c r="N39">
        <f t="shared" si="12"/>
        <v>3.8955995337096389E-17</v>
      </c>
      <c r="O39">
        <f t="shared" si="13"/>
        <v>2.511101192765127</v>
      </c>
      <c r="P39">
        <f t="shared" si="14"/>
        <v>-3.0959088064672504E-16</v>
      </c>
      <c r="R39">
        <f t="shared" si="4"/>
        <v>3.5512333632996977</v>
      </c>
      <c r="T39">
        <f t="shared" si="5"/>
        <v>3.1456115500276383</v>
      </c>
      <c r="U39">
        <f t="shared" si="15"/>
        <v>1.3299169309227359</v>
      </c>
      <c r="V39">
        <f t="shared" si="16"/>
        <v>0.16452905540211349</v>
      </c>
      <c r="Z39">
        <f>(D39-D7)^2</f>
        <v>0</v>
      </c>
    </row>
    <row r="40" spans="2:26" x14ac:dyDescent="0.25">
      <c r="B40">
        <f>350-360</f>
        <v>-10</v>
      </c>
      <c r="C40">
        <f t="shared" si="1"/>
        <v>-0.17453292519943295</v>
      </c>
      <c r="D40">
        <f>D18</f>
        <v>-815.73165328000005</v>
      </c>
      <c r="E40">
        <f t="shared" si="0"/>
        <v>8.4828833314531948E-4</v>
      </c>
      <c r="F40">
        <f t="shared" si="3"/>
        <v>7.1959309615046451E-7</v>
      </c>
      <c r="G40">
        <f t="shared" si="6"/>
        <v>1.3199883863930864</v>
      </c>
      <c r="H40">
        <f t="shared" si="7"/>
        <v>1.8383854198437386</v>
      </c>
      <c r="I40">
        <f t="shared" si="8"/>
        <v>1.7541669507613535</v>
      </c>
      <c r="J40">
        <f t="shared" si="9"/>
        <v>1.6166490065313919</v>
      </c>
      <c r="K40">
        <f t="shared" si="10"/>
        <v>1.4300100003018432</v>
      </c>
      <c r="M40">
        <f t="shared" si="11"/>
        <v>1.6524620782142999E-16</v>
      </c>
      <c r="N40">
        <f t="shared" si="12"/>
        <v>1.0041651322621172E-17</v>
      </c>
      <c r="O40">
        <f t="shared" si="13"/>
        <v>3.1238534876706829</v>
      </c>
      <c r="P40">
        <f t="shared" si="14"/>
        <v>-8.7649673458784578E-17</v>
      </c>
      <c r="R40">
        <f t="shared" si="4"/>
        <v>4.4177959691303741</v>
      </c>
      <c r="T40">
        <f t="shared" si="5"/>
        <v>4.219572324808496</v>
      </c>
      <c r="U40">
        <f t="shared" si="15"/>
        <v>4.960335289937464</v>
      </c>
      <c r="V40">
        <f t="shared" si="16"/>
        <v>3.9292613168246442E-2</v>
      </c>
      <c r="Z40">
        <f>(D40-D6)^2</f>
        <v>0</v>
      </c>
    </row>
    <row r="41" spans="2:26" x14ac:dyDescent="0.25">
      <c r="B41">
        <f>-180</f>
        <v>-180</v>
      </c>
      <c r="C41">
        <f t="shared" si="1"/>
        <v>-3.1415926535897931</v>
      </c>
      <c r="M41">
        <f t="shared" si="11"/>
        <v>-2.4371313006521209E-23</v>
      </c>
      <c r="N41">
        <f t="shared" si="12"/>
        <v>-1.9497047549061607E-22</v>
      </c>
      <c r="O41">
        <f t="shared" si="13"/>
        <v>-4.4104394820714151E-6</v>
      </c>
      <c r="P41">
        <f t="shared" si="14"/>
        <v>1.7547332521562879E-21</v>
      </c>
      <c r="R41">
        <f t="shared" si="4"/>
        <v>-6.2373033315711618E-6</v>
      </c>
      <c r="T41">
        <f>T23</f>
        <v>0</v>
      </c>
    </row>
    <row r="42" spans="2:26" x14ac:dyDescent="0.25">
      <c r="B42" t="s">
        <v>4</v>
      </c>
      <c r="D42">
        <f>AVERAGE(D5:D40)</f>
        <v>-815.73250156833319</v>
      </c>
      <c r="F42">
        <f>SQRT(AVERAGE(F5:F40))</f>
        <v>6.4264833076546721E-4</v>
      </c>
      <c r="G42" t="s">
        <v>10</v>
      </c>
      <c r="H42" s="2">
        <f>AVERAGE(H5:H40)</f>
        <v>4.9343245538895844E-17</v>
      </c>
      <c r="I42" s="2">
        <f t="shared" ref="I42:K42" si="18">AVERAGE(I5:I40)</f>
        <v>-9.8686491077791687E-17</v>
      </c>
      <c r="J42" s="2">
        <f t="shared" si="18"/>
        <v>0.99217507256821003</v>
      </c>
      <c r="K42" s="2">
        <f t="shared" si="18"/>
        <v>2.2204460492503131E-16</v>
      </c>
    </row>
    <row r="43" spans="2:26" x14ac:dyDescent="0.25">
      <c r="B43" t="s">
        <v>5</v>
      </c>
      <c r="D43">
        <f>MIN(D4:D40)</f>
        <v>-815.73326042999997</v>
      </c>
      <c r="F43" s="4">
        <f>F42*$A$1</f>
        <v>1.6872731924247342</v>
      </c>
      <c r="G43" s="2">
        <f>SUM(H43:K43)</f>
        <v>0.9844113746257328</v>
      </c>
      <c r="H43">
        <f t="shared" ref="H43:K43" si="19">H42^2</f>
        <v>2.4347558803117647E-33</v>
      </c>
      <c r="I43">
        <f t="shared" si="19"/>
        <v>9.7390235212470588E-33</v>
      </c>
      <c r="J43">
        <f t="shared" si="19"/>
        <v>0.9844113746257328</v>
      </c>
      <c r="K43">
        <f t="shared" si="19"/>
        <v>4.9303806576313238E-32</v>
      </c>
    </row>
    <row r="44" spans="2:26" x14ac:dyDescent="0.25">
      <c r="B44" t="s">
        <v>6</v>
      </c>
      <c r="D44">
        <f>MAX(D4:D40)</f>
        <v>-815.73156246999997</v>
      </c>
    </row>
    <row r="45" spans="2:26" x14ac:dyDescent="0.25">
      <c r="B45" t="s">
        <v>67</v>
      </c>
      <c r="D45" s="1">
        <f>D44-D43</f>
        <v>1.6979600000013306E-3</v>
      </c>
      <c r="E45" s="4">
        <f>D45*$A$1</f>
        <v>4.4579939800034936</v>
      </c>
      <c r="G45" t="s">
        <v>63</v>
      </c>
      <c r="H45">
        <f>H42*$F$42</f>
        <v>3.1710354380121998E-20</v>
      </c>
      <c r="I45">
        <f t="shared" ref="I45:K45" si="20">I42*$F$42</f>
        <v>-6.3420708760243996E-20</v>
      </c>
      <c r="J45">
        <f t="shared" si="20"/>
        <v>6.376196542130665E-4</v>
      </c>
      <c r="K45">
        <f t="shared" si="20"/>
        <v>1.4269659471054901E-19</v>
      </c>
    </row>
    <row r="46" spans="2:26" x14ac:dyDescent="0.25">
      <c r="H46" s="7">
        <f>$A$1*H45</f>
        <v>8.3255535425010312E-17</v>
      </c>
      <c r="I46" s="7">
        <f t="shared" ref="I46:K46" si="21">$A$1*I45</f>
        <v>-1.6651107085002062E-16</v>
      </c>
      <c r="J46" s="7">
        <f t="shared" si="21"/>
        <v>1.6740704021364061</v>
      </c>
      <c r="K46" s="7">
        <f t="shared" si="21"/>
        <v>3.7464990941254643E-16</v>
      </c>
      <c r="L46" t="s">
        <v>53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3" max="13" width="12" bestFit="1" customWidth="1"/>
    <col min="14" max="14" width="11" bestFit="1" customWidth="1"/>
    <col min="16" max="16" width="12" bestFit="1" customWidth="1"/>
  </cols>
  <sheetData>
    <row r="1" spans="1:27" x14ac:dyDescent="0.25">
      <c r="A1" s="3">
        <v>2625.5</v>
      </c>
      <c r="B1" t="s">
        <v>14</v>
      </c>
      <c r="R1" t="s">
        <v>17</v>
      </c>
      <c r="T1" t="s">
        <v>60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18</v>
      </c>
      <c r="T2" t="s">
        <v>53</v>
      </c>
      <c r="U2" s="1" t="s">
        <v>64</v>
      </c>
      <c r="V2" s="1" t="s">
        <v>65</v>
      </c>
      <c r="X2" s="1" t="s">
        <v>66</v>
      </c>
      <c r="AA2" s="1" t="s">
        <v>61</v>
      </c>
    </row>
    <row r="3" spans="1:27" x14ac:dyDescent="0.25">
      <c r="F3">
        <f>SUM(F5:F40)</f>
        <v>5.8115905945618377E-5</v>
      </c>
      <c r="U3">
        <f>SUM(U5:U40)</f>
        <v>400.60748318861039</v>
      </c>
      <c r="V3">
        <f>SUM(V5:V40)</f>
        <v>19.500164247128485</v>
      </c>
      <c r="X3" s="8">
        <f>1-V3/U3</f>
        <v>0.9513235147483563</v>
      </c>
      <c r="AA3" s="1" t="s">
        <v>62</v>
      </c>
    </row>
    <row r="4" spans="1:27" x14ac:dyDescent="0.25">
      <c r="A4" t="s">
        <v>2</v>
      </c>
      <c r="B4" s="4">
        <v>179.95616000000001</v>
      </c>
      <c r="C4">
        <f>B4*PI()/180</f>
        <v>3.140827501245719</v>
      </c>
      <c r="D4">
        <v>-815.73326042999997</v>
      </c>
      <c r="E4">
        <f t="shared" ref="E4:E22" si="0">D4-$D$42</f>
        <v>-1.5864433331671535E-3</v>
      </c>
      <c r="Z4">
        <f>SUM(Z5:Z40)</f>
        <v>0</v>
      </c>
      <c r="AA4" s="6">
        <f>0.5*SQRT(Z4/F3)</f>
        <v>0</v>
      </c>
    </row>
    <row r="5" spans="1:27" x14ac:dyDescent="0.25">
      <c r="B5">
        <v>0</v>
      </c>
      <c r="C5">
        <f t="shared" ref="C5:C41" si="1">B5*PI()/180</f>
        <v>0</v>
      </c>
      <c r="D5">
        <f t="shared" ref="D5:D11" si="2">D17</f>
        <v>-815.72937457</v>
      </c>
      <c r="E5">
        <f t="shared" si="0"/>
        <v>2.2994166668013349E-3</v>
      </c>
      <c r="F5">
        <f t="shared" ref="F5:F40" si="3">E5^2</f>
        <v>5.2873170075637611E-6</v>
      </c>
      <c r="G5">
        <f>E5/$F$42</f>
        <v>1.8097618091382353</v>
      </c>
      <c r="H5">
        <f>COS(C5)*SQRT(2)*G5</f>
        <v>2.5593896951481612</v>
      </c>
      <c r="I5">
        <f>SQRT(2)*COS(2*C5)*G5</f>
        <v>2.5593896951481612</v>
      </c>
      <c r="J5">
        <f>COS(3*C5)*SQRT(2)*G5</f>
        <v>2.5593896951481612</v>
      </c>
      <c r="K5">
        <f>COS(4*C5)*SQRT(2)*G5</f>
        <v>2.5593896951481612</v>
      </c>
      <c r="M5">
        <f>H$46*(COS($C5)-COS($C$4))</f>
        <v>0</v>
      </c>
      <c r="N5">
        <f>I$46*(COS(2*$C5)-COS(2*$C$4))</f>
        <v>-4.3365488722829808E-22</v>
      </c>
      <c r="O5">
        <f>J$46*(COS(3*$C5)-COS(3*$C$4))</f>
        <v>6.5799578670589405</v>
      </c>
      <c r="P5">
        <f>K$46*(COS(4*$C5)-COS(4*$C$4))</f>
        <v>2.312824711239376E-21</v>
      </c>
      <c r="R5">
        <f t="shared" ref="R5:R41" si="4">SUM(M5:P5)*SQRT(2)</f>
        <v>9.3054656554382973</v>
      </c>
      <c r="T5">
        <f t="shared" ref="T5:T40" si="5">(D5-$D$43)*$A$1</f>
        <v>10.202325429917266</v>
      </c>
      <c r="U5">
        <f>(E5*$A$1)^2</f>
        <v>36.446799284218152</v>
      </c>
      <c r="V5">
        <f>(R5-T5)^2</f>
        <v>0.80435745507846723</v>
      </c>
      <c r="Z5">
        <f>(D5-D5)^2</f>
        <v>0</v>
      </c>
    </row>
    <row r="6" spans="1:27" x14ac:dyDescent="0.25">
      <c r="B6">
        <v>10</v>
      </c>
      <c r="C6">
        <f t="shared" si="1"/>
        <v>0.17453292519943295</v>
      </c>
      <c r="D6">
        <f t="shared" si="2"/>
        <v>-815.73012642000003</v>
      </c>
      <c r="E6">
        <f t="shared" si="0"/>
        <v>1.5475666667725818E-3</v>
      </c>
      <c r="F6">
        <f t="shared" si="3"/>
        <v>2.3949625881055994E-6</v>
      </c>
      <c r="G6">
        <f t="shared" ref="G6:G40" si="6">E6/$F$42</f>
        <v>1.2180163304271436</v>
      </c>
      <c r="H6">
        <f t="shared" ref="H6:H40" si="7">COS(C6)*SQRT(2)*G6</f>
        <v>1.6963660332705501</v>
      </c>
      <c r="I6">
        <f t="shared" ref="I6:I40" si="8">SQRT(2)*COS(2*C6)*G6</f>
        <v>1.6186536293408307</v>
      </c>
      <c r="J6">
        <f t="shared" ref="J6:J40" si="9">COS(3*C6)*SQRT(2)*G6</f>
        <v>1.4917592539618474</v>
      </c>
      <c r="K6">
        <f t="shared" ref="K6:K40" si="10">COS(4*C6)*SQRT(2)*G6</f>
        <v>1.3195385285178389</v>
      </c>
      <c r="M6">
        <f t="shared" ref="M6:M41" si="11">H$46*(COS($C6)-COS($C$4))</f>
        <v>0</v>
      </c>
      <c r="N6">
        <f t="shared" ref="N6:N41" si="12">I$46*(COS(2*$C6)-COS(2*$C$4))</f>
        <v>2.2334720992701082E-17</v>
      </c>
      <c r="O6">
        <f t="shared" ref="O6:O41" si="13">J$46*(COS(3*$C6)-COS(3*$C$4))</f>
        <v>6.1391836872585408</v>
      </c>
      <c r="P6">
        <f t="shared" ref="P6:P41" si="14">K$46*(COS(4*$C6)-COS(4*$C$4))</f>
        <v>-1.1552657958605988E-16</v>
      </c>
      <c r="R6">
        <f t="shared" si="4"/>
        <v>8.6821168324206948</v>
      </c>
      <c r="T6">
        <f t="shared" si="5"/>
        <v>8.228343254841775</v>
      </c>
      <c r="U6">
        <f t="shared" ref="U6:U40" si="15">(E6*$A$1)^2</f>
        <v>16.509076459199569</v>
      </c>
      <c r="V6">
        <f t="shared" ref="V6:V40" si="16">(R6-T6)^2</f>
        <v>0.20591045970877192</v>
      </c>
      <c r="Z6">
        <f>(D6-D40)^2</f>
        <v>0</v>
      </c>
    </row>
    <row r="7" spans="1:27" x14ac:dyDescent="0.25">
      <c r="B7">
        <v>20</v>
      </c>
      <c r="C7">
        <f t="shared" si="1"/>
        <v>0.3490658503988659</v>
      </c>
      <c r="D7">
        <f t="shared" si="2"/>
        <v>-815.73100823000004</v>
      </c>
      <c r="E7">
        <f t="shared" si="0"/>
        <v>6.6575666676271794E-4</v>
      </c>
      <c r="F7">
        <f t="shared" si="3"/>
        <v>4.4323193933900469E-7</v>
      </c>
      <c r="G7">
        <f t="shared" si="6"/>
        <v>0.52398549905371949</v>
      </c>
      <c r="H7">
        <f t="shared" si="7"/>
        <v>0.6963379788740871</v>
      </c>
      <c r="I7">
        <f t="shared" si="8"/>
        <v>0.5676599213933019</v>
      </c>
      <c r="J7">
        <f t="shared" si="9"/>
        <v>0.37051369962430242</v>
      </c>
      <c r="K7">
        <f t="shared" si="10"/>
        <v>0.12867805748078509</v>
      </c>
      <c r="M7">
        <f t="shared" si="11"/>
        <v>0</v>
      </c>
      <c r="N7">
        <f t="shared" si="12"/>
        <v>8.6646235653191116E-17</v>
      </c>
      <c r="O7">
        <f t="shared" si="13"/>
        <v>4.9349662333793489</v>
      </c>
      <c r="P7">
        <f t="shared" si="14"/>
        <v>-4.0805600409875393E-16</v>
      </c>
      <c r="R7">
        <f t="shared" si="4"/>
        <v>6.9790961770983442</v>
      </c>
      <c r="T7">
        <f t="shared" si="5"/>
        <v>5.9131510998158774</v>
      </c>
      <c r="U7">
        <f t="shared" si="15"/>
        <v>3.0553086766565789</v>
      </c>
      <c r="V7">
        <f t="shared" si="16"/>
        <v>1.1362389077827242</v>
      </c>
      <c r="Z7">
        <f>(D7-D39)^2</f>
        <v>0</v>
      </c>
    </row>
    <row r="8" spans="1:27" x14ac:dyDescent="0.25">
      <c r="B8">
        <v>30</v>
      </c>
      <c r="C8">
        <f t="shared" si="1"/>
        <v>0.52359877559829882</v>
      </c>
      <c r="D8">
        <f t="shared" si="2"/>
        <v>-815.73188301000005</v>
      </c>
      <c r="E8">
        <f t="shared" si="0"/>
        <v>-2.0902333324102074E-4</v>
      </c>
      <c r="F8">
        <f t="shared" si="3"/>
        <v>4.3690753839186803E-8</v>
      </c>
      <c r="G8">
        <f t="shared" si="6"/>
        <v>-0.16451235271100031</v>
      </c>
      <c r="H8">
        <f t="shared" si="7"/>
        <v>-0.20148566026336184</v>
      </c>
      <c r="I8">
        <f t="shared" si="8"/>
        <v>-0.11632780019090146</v>
      </c>
      <c r="J8">
        <f t="shared" si="9"/>
        <v>-1.4251882466680158E-17</v>
      </c>
      <c r="K8">
        <f t="shared" si="10"/>
        <v>0.11632780019090139</v>
      </c>
      <c r="M8">
        <f t="shared" si="11"/>
        <v>0</v>
      </c>
      <c r="N8">
        <f t="shared" si="12"/>
        <v>1.8517719252165719E-16</v>
      </c>
      <c r="O8">
        <f t="shared" si="13"/>
        <v>3.2899745996997587</v>
      </c>
      <c r="P8">
        <f t="shared" si="14"/>
        <v>-7.4070819188146648E-16</v>
      </c>
      <c r="R8">
        <f t="shared" si="4"/>
        <v>4.652726698758392</v>
      </c>
      <c r="T8">
        <f t="shared" si="5"/>
        <v>3.6164162098060615</v>
      </c>
      <c r="U8">
        <f t="shared" si="15"/>
        <v>0.3011712998246629</v>
      </c>
      <c r="V8">
        <f t="shared" si="16"/>
        <v>1.0739394295126183</v>
      </c>
      <c r="Z8">
        <f>(D8-D38)^2</f>
        <v>0</v>
      </c>
    </row>
    <row r="9" spans="1:27" x14ac:dyDescent="0.25">
      <c r="B9">
        <v>40</v>
      </c>
      <c r="C9">
        <f t="shared" si="1"/>
        <v>0.69813170079773179</v>
      </c>
      <c r="D9">
        <f t="shared" si="2"/>
        <v>-815.73261419000005</v>
      </c>
      <c r="E9">
        <f t="shared" si="0"/>
        <v>-9.4020333324351668E-4</v>
      </c>
      <c r="F9">
        <f t="shared" si="3"/>
        <v>8.8398230784221927E-7</v>
      </c>
      <c r="G9">
        <f t="shared" si="6"/>
        <v>-0.73998945467137289</v>
      </c>
      <c r="H9">
        <f t="shared" si="7"/>
        <v>-0.8016679019347418</v>
      </c>
      <c r="I9">
        <f t="shared" si="8"/>
        <v>-0.18172336019859139</v>
      </c>
      <c r="J9">
        <f t="shared" si="9"/>
        <v>0.52325156140466289</v>
      </c>
      <c r="K9">
        <f t="shared" si="10"/>
        <v>0.98339126213333306</v>
      </c>
      <c r="M9">
        <f t="shared" si="11"/>
        <v>0</v>
      </c>
      <c r="N9">
        <f t="shared" si="12"/>
        <v>3.0604330403771161E-16</v>
      </c>
      <c r="O9">
        <f t="shared" si="13"/>
        <v>1.6449829660201678</v>
      </c>
      <c r="P9">
        <f t="shared" si="14"/>
        <v>-9.5783148725340795E-16</v>
      </c>
      <c r="R9">
        <f t="shared" si="4"/>
        <v>2.3263572204184406</v>
      </c>
      <c r="T9">
        <f t="shared" si="5"/>
        <v>1.6967031197995084</v>
      </c>
      <c r="U9">
        <f t="shared" si="15"/>
        <v>6.0935112645289546</v>
      </c>
      <c r="V9">
        <f t="shared" si="16"/>
        <v>0.39646428642623643</v>
      </c>
      <c r="Z9">
        <f>(D9-D37)^2</f>
        <v>0</v>
      </c>
    </row>
    <row r="10" spans="1:27" x14ac:dyDescent="0.25">
      <c r="B10">
        <v>50</v>
      </c>
      <c r="C10">
        <f t="shared" si="1"/>
        <v>0.87266462599716477</v>
      </c>
      <c r="D10">
        <f t="shared" si="2"/>
        <v>-815.73309457000005</v>
      </c>
      <c r="E10">
        <f t="shared" si="0"/>
        <v>-1.4205833332425755E-3</v>
      </c>
      <c r="F10">
        <f t="shared" si="3"/>
        <v>2.0180570066865862E-6</v>
      </c>
      <c r="G10">
        <f t="shared" si="6"/>
        <v>-1.1180737707607606</v>
      </c>
      <c r="H10">
        <f t="shared" si="7"/>
        <v>-1.0163726125699866</v>
      </c>
      <c r="I10">
        <f t="shared" si="8"/>
        <v>0.27457164597404504</v>
      </c>
      <c r="J10">
        <f t="shared" si="9"/>
        <v>1.3693551165766968</v>
      </c>
      <c r="K10">
        <f t="shared" si="10"/>
        <v>1.4858373584186897</v>
      </c>
      <c r="M10">
        <f t="shared" si="11"/>
        <v>0</v>
      </c>
      <c r="N10">
        <f t="shared" si="12"/>
        <v>4.346663333586917E-16</v>
      </c>
      <c r="O10">
        <f t="shared" si="13"/>
        <v>0.44076551214097537</v>
      </c>
      <c r="P10">
        <f t="shared" si="14"/>
        <v>-9.5783148725340795E-16</v>
      </c>
      <c r="R10">
        <f t="shared" si="4"/>
        <v>0.62333656509608981</v>
      </c>
      <c r="T10">
        <f t="shared" si="5"/>
        <v>0.43546542980197955</v>
      </c>
      <c r="U10">
        <f t="shared" si="15"/>
        <v>13.910971965856563</v>
      </c>
      <c r="V10">
        <f t="shared" si="16"/>
        <v>3.5295563476697885E-2</v>
      </c>
      <c r="Z10">
        <f>(D10-D36)^2</f>
        <v>0</v>
      </c>
    </row>
    <row r="11" spans="1:27" x14ac:dyDescent="0.25">
      <c r="B11">
        <v>60</v>
      </c>
      <c r="C11">
        <f t="shared" si="1"/>
        <v>1.0471975511965976</v>
      </c>
      <c r="D11">
        <f t="shared" si="2"/>
        <v>-815.73326042999997</v>
      </c>
      <c r="E11">
        <f t="shared" si="0"/>
        <v>-1.5864433331671535E-3</v>
      </c>
      <c r="F11">
        <f t="shared" si="3"/>
        <v>2.5168024493505078E-6</v>
      </c>
      <c r="G11">
        <f t="shared" si="6"/>
        <v>-1.2486143108294414</v>
      </c>
      <c r="H11">
        <f t="shared" si="7"/>
        <v>-0.88290364627406581</v>
      </c>
      <c r="I11">
        <f t="shared" si="8"/>
        <v>0.88290364627406526</v>
      </c>
      <c r="J11">
        <f t="shared" si="9"/>
        <v>1.7658072925481314</v>
      </c>
      <c r="K11">
        <f t="shared" si="10"/>
        <v>0.88290364627406659</v>
      </c>
      <c r="M11">
        <f t="shared" si="11"/>
        <v>0</v>
      </c>
      <c r="N11">
        <f t="shared" si="12"/>
        <v>5.5553244487474608E-16</v>
      </c>
      <c r="O11">
        <f t="shared" si="13"/>
        <v>-8.6676594241183731E-6</v>
      </c>
      <c r="P11">
        <f t="shared" si="14"/>
        <v>-7.4070819188146668E-16</v>
      </c>
      <c r="R11">
        <f t="shared" si="4"/>
        <v>-1.2257921511881054E-5</v>
      </c>
      <c r="T11">
        <f t="shared" si="5"/>
        <v>0</v>
      </c>
      <c r="U11">
        <f t="shared" si="15"/>
        <v>17.348949113186002</v>
      </c>
      <c r="V11">
        <f t="shared" si="16"/>
        <v>1.5025663979143629E-10</v>
      </c>
      <c r="Z11">
        <f>(D11-D35)^2</f>
        <v>0</v>
      </c>
    </row>
    <row r="12" spans="1:27" x14ac:dyDescent="0.25">
      <c r="B12">
        <v>70</v>
      </c>
      <c r="C12">
        <f t="shared" si="1"/>
        <v>1.2217304763960306</v>
      </c>
      <c r="D12">
        <f>D22</f>
        <v>-815.73309457000005</v>
      </c>
      <c r="E12">
        <f t="shared" si="0"/>
        <v>-1.4205833332425755E-3</v>
      </c>
      <c r="F12">
        <f t="shared" si="3"/>
        <v>2.0180570066865862E-6</v>
      </c>
      <c r="G12">
        <f t="shared" si="6"/>
        <v>-1.1180737707607606</v>
      </c>
      <c r="H12">
        <f t="shared" si="7"/>
        <v>-0.54080057142512583</v>
      </c>
      <c r="I12">
        <f t="shared" si="8"/>
        <v>1.2112657124446444</v>
      </c>
      <c r="J12">
        <f t="shared" si="9"/>
        <v>1.3693551165766973</v>
      </c>
      <c r="K12">
        <f t="shared" si="10"/>
        <v>-0.27457164597404454</v>
      </c>
      <c r="M12">
        <f t="shared" si="11"/>
        <v>0</v>
      </c>
      <c r="N12">
        <f t="shared" si="12"/>
        <v>6.5406340174321211E-16</v>
      </c>
      <c r="O12">
        <f t="shared" si="13"/>
        <v>0.44076551214097498</v>
      </c>
      <c r="P12">
        <f t="shared" si="14"/>
        <v>-4.0805600409875412E-16</v>
      </c>
      <c r="R12">
        <f t="shared" si="4"/>
        <v>0.62333656509609037</v>
      </c>
      <c r="T12">
        <f t="shared" si="5"/>
        <v>0.43546542980197955</v>
      </c>
      <c r="U12">
        <f t="shared" si="15"/>
        <v>13.910971965856563</v>
      </c>
      <c r="V12">
        <f t="shared" si="16"/>
        <v>3.5295563476698093E-2</v>
      </c>
      <c r="Z12">
        <f>(D12-D34)^2</f>
        <v>0</v>
      </c>
    </row>
    <row r="13" spans="1:27" x14ac:dyDescent="0.25">
      <c r="B13">
        <v>80</v>
      </c>
      <c r="C13">
        <f t="shared" si="1"/>
        <v>1.3962634015954636</v>
      </c>
      <c r="D13">
        <f>D21</f>
        <v>-815.73261419000005</v>
      </c>
      <c r="E13">
        <f t="shared" si="0"/>
        <v>-9.4020333324351668E-4</v>
      </c>
      <c r="F13">
        <f t="shared" si="3"/>
        <v>8.8398230784221927E-7</v>
      </c>
      <c r="G13">
        <f t="shared" si="6"/>
        <v>-0.73998945467137289</v>
      </c>
      <c r="H13">
        <f t="shared" si="7"/>
        <v>-0.18172336019859139</v>
      </c>
      <c r="I13">
        <f t="shared" si="8"/>
        <v>0.98339126213333306</v>
      </c>
      <c r="J13">
        <f t="shared" si="9"/>
        <v>0.52325156140466367</v>
      </c>
      <c r="K13">
        <f t="shared" si="10"/>
        <v>-0.80166790193474158</v>
      </c>
      <c r="M13">
        <f t="shared" si="11"/>
        <v>0</v>
      </c>
      <c r="N13">
        <f t="shared" si="12"/>
        <v>7.1837491640370223E-16</v>
      </c>
      <c r="O13">
        <f t="shared" si="13"/>
        <v>1.6449829660201656</v>
      </c>
      <c r="P13">
        <f t="shared" si="14"/>
        <v>-1.1552657958605998E-16</v>
      </c>
      <c r="R13">
        <f t="shared" si="4"/>
        <v>2.3263572204184393</v>
      </c>
      <c r="T13">
        <f t="shared" si="5"/>
        <v>1.6967031197995084</v>
      </c>
      <c r="U13">
        <f t="shared" si="15"/>
        <v>6.0935112645289546</v>
      </c>
      <c r="V13">
        <f t="shared" si="16"/>
        <v>0.39646428642623477</v>
      </c>
      <c r="Z13">
        <f>(D13-D33)^2</f>
        <v>0</v>
      </c>
    </row>
    <row r="14" spans="1:27" x14ac:dyDescent="0.25">
      <c r="B14">
        <v>90</v>
      </c>
      <c r="C14">
        <f t="shared" si="1"/>
        <v>1.5707963267948966</v>
      </c>
      <c r="D14">
        <f>D20</f>
        <v>-815.73188301000005</v>
      </c>
      <c r="E14">
        <f t="shared" si="0"/>
        <v>-2.0902333324102074E-4</v>
      </c>
      <c r="F14">
        <f t="shared" si="3"/>
        <v>4.3690753839186803E-8</v>
      </c>
      <c r="G14">
        <f t="shared" si="6"/>
        <v>-0.16451235271100031</v>
      </c>
      <c r="H14">
        <f t="shared" si="7"/>
        <v>-1.4251882466680158E-17</v>
      </c>
      <c r="I14">
        <f t="shared" si="8"/>
        <v>0.23265560038180289</v>
      </c>
      <c r="J14">
        <f t="shared" si="9"/>
        <v>4.2755647400040469E-17</v>
      </c>
      <c r="K14">
        <f t="shared" si="10"/>
        <v>-0.23265560038180289</v>
      </c>
      <c r="M14">
        <f t="shared" si="11"/>
        <v>0</v>
      </c>
      <c r="N14">
        <f t="shared" si="12"/>
        <v>7.4071007105129052E-16</v>
      </c>
      <c r="O14">
        <f t="shared" si="13"/>
        <v>3.2899745996997574</v>
      </c>
      <c r="P14">
        <f t="shared" si="14"/>
        <v>2.312824711239376E-21</v>
      </c>
      <c r="R14">
        <f t="shared" si="4"/>
        <v>4.6527266987583928</v>
      </c>
      <c r="T14">
        <f t="shared" si="5"/>
        <v>3.6164162098060615</v>
      </c>
      <c r="U14">
        <f t="shared" si="15"/>
        <v>0.3011712998246629</v>
      </c>
      <c r="V14">
        <f t="shared" si="16"/>
        <v>1.0739394295126201</v>
      </c>
      <c r="Z14">
        <f>(D14-D32)^2</f>
        <v>0</v>
      </c>
    </row>
    <row r="15" spans="1:27" x14ac:dyDescent="0.25">
      <c r="B15">
        <v>100</v>
      </c>
      <c r="C15">
        <f t="shared" si="1"/>
        <v>1.7453292519943295</v>
      </c>
      <c r="D15">
        <f>D19</f>
        <v>-815.73100823000004</v>
      </c>
      <c r="E15">
        <f t="shared" si="0"/>
        <v>6.6575666676271794E-4</v>
      </c>
      <c r="F15">
        <f t="shared" si="3"/>
        <v>4.4323193933900469E-7</v>
      </c>
      <c r="G15">
        <f t="shared" si="6"/>
        <v>0.52398549905371949</v>
      </c>
      <c r="H15">
        <f t="shared" si="7"/>
        <v>-0.12867805748078501</v>
      </c>
      <c r="I15">
        <f t="shared" si="8"/>
        <v>-0.6963379788740871</v>
      </c>
      <c r="J15">
        <f t="shared" si="9"/>
        <v>0.37051369962430242</v>
      </c>
      <c r="K15">
        <f t="shared" si="10"/>
        <v>0.56765992139330212</v>
      </c>
      <c r="M15">
        <f t="shared" si="11"/>
        <v>0</v>
      </c>
      <c r="N15">
        <f t="shared" si="12"/>
        <v>7.1837491640370223E-16</v>
      </c>
      <c r="O15">
        <f t="shared" si="13"/>
        <v>4.9349662333793489</v>
      </c>
      <c r="P15">
        <f t="shared" si="14"/>
        <v>-1.1552657958605983E-16</v>
      </c>
      <c r="R15">
        <f t="shared" si="4"/>
        <v>6.979096177098346</v>
      </c>
      <c r="T15">
        <f t="shared" si="5"/>
        <v>5.9131510998158774</v>
      </c>
      <c r="U15">
        <f t="shared" si="15"/>
        <v>3.0553086766565789</v>
      </c>
      <c r="V15">
        <f t="shared" si="16"/>
        <v>1.136238907782728</v>
      </c>
      <c r="Z15">
        <f>(D15-D31)^2</f>
        <v>0</v>
      </c>
    </row>
    <row r="16" spans="1:27" x14ac:dyDescent="0.25">
      <c r="B16">
        <v>110</v>
      </c>
      <c r="C16">
        <f t="shared" si="1"/>
        <v>1.9198621771937625</v>
      </c>
      <c r="D16">
        <f>D18</f>
        <v>-815.73012642000003</v>
      </c>
      <c r="E16">
        <f t="shared" si="0"/>
        <v>1.5475666667725818E-3</v>
      </c>
      <c r="F16">
        <f t="shared" si="3"/>
        <v>2.3949625881055994E-6</v>
      </c>
      <c r="G16">
        <f t="shared" si="6"/>
        <v>1.2180163304271436</v>
      </c>
      <c r="H16">
        <f t="shared" si="7"/>
        <v>-0.58914174066702074</v>
      </c>
      <c r="I16">
        <f t="shared" si="8"/>
        <v>-1.3195385285178389</v>
      </c>
      <c r="J16">
        <f t="shared" si="9"/>
        <v>1.4917592539618476</v>
      </c>
      <c r="K16">
        <f t="shared" si="10"/>
        <v>0.2991151008229917</v>
      </c>
      <c r="M16">
        <f t="shared" si="11"/>
        <v>0</v>
      </c>
      <c r="N16">
        <f t="shared" si="12"/>
        <v>6.5406340174321221E-16</v>
      </c>
      <c r="O16">
        <f t="shared" si="13"/>
        <v>6.1391836872585408</v>
      </c>
      <c r="P16">
        <f t="shared" si="14"/>
        <v>-4.0805600409875393E-16</v>
      </c>
      <c r="R16">
        <f t="shared" si="4"/>
        <v>8.6821168324206965</v>
      </c>
      <c r="T16">
        <f t="shared" si="5"/>
        <v>8.228343254841775</v>
      </c>
      <c r="U16">
        <f t="shared" si="15"/>
        <v>16.509076459199569</v>
      </c>
      <c r="V16">
        <f t="shared" si="16"/>
        <v>0.20591045970877356</v>
      </c>
      <c r="Z16">
        <f>(D16-D30)^2</f>
        <v>0</v>
      </c>
    </row>
    <row r="17" spans="2:26" x14ac:dyDescent="0.25">
      <c r="B17">
        <v>120</v>
      </c>
      <c r="C17">
        <f t="shared" si="1"/>
        <v>2.0943951023931953</v>
      </c>
      <c r="D17">
        <v>-815.72937457</v>
      </c>
      <c r="E17">
        <f t="shared" si="0"/>
        <v>2.2994166668013349E-3</v>
      </c>
      <c r="F17">
        <f t="shared" si="3"/>
        <v>5.2873170075637611E-6</v>
      </c>
      <c r="G17">
        <f t="shared" si="6"/>
        <v>1.8097618091382353</v>
      </c>
      <c r="H17">
        <f t="shared" si="7"/>
        <v>-1.2796948475740799</v>
      </c>
      <c r="I17">
        <f t="shared" si="8"/>
        <v>-1.2796948475740817</v>
      </c>
      <c r="J17">
        <f t="shared" si="9"/>
        <v>2.5593896951481612</v>
      </c>
      <c r="K17">
        <f t="shared" si="10"/>
        <v>-1.2796948475740786</v>
      </c>
      <c r="M17">
        <f t="shared" si="11"/>
        <v>0</v>
      </c>
      <c r="N17">
        <f t="shared" si="12"/>
        <v>5.5553244487474627E-16</v>
      </c>
      <c r="O17">
        <f t="shared" si="13"/>
        <v>6.5799578670589405</v>
      </c>
      <c r="P17">
        <f t="shared" si="14"/>
        <v>-7.4070819188146618E-16</v>
      </c>
      <c r="R17">
        <f t="shared" si="4"/>
        <v>9.3054656554382973</v>
      </c>
      <c r="T17">
        <f t="shared" si="5"/>
        <v>10.202325429917266</v>
      </c>
      <c r="U17">
        <f t="shared" si="15"/>
        <v>36.446799284218152</v>
      </c>
      <c r="V17">
        <f t="shared" si="16"/>
        <v>0.80435745507846723</v>
      </c>
      <c r="Z17">
        <f>(D17-D29)^2</f>
        <v>0</v>
      </c>
    </row>
    <row r="18" spans="2:26" x14ac:dyDescent="0.25">
      <c r="B18">
        <v>130</v>
      </c>
      <c r="C18">
        <f t="shared" si="1"/>
        <v>2.2689280275926285</v>
      </c>
      <c r="D18">
        <v>-815.73012642000003</v>
      </c>
      <c r="E18">
        <f t="shared" si="0"/>
        <v>1.5475666667725818E-3</v>
      </c>
      <c r="F18">
        <f t="shared" si="3"/>
        <v>2.3949625881055994E-6</v>
      </c>
      <c r="G18">
        <f t="shared" si="6"/>
        <v>1.2180163304271436</v>
      </c>
      <c r="H18">
        <f t="shared" si="7"/>
        <v>-1.1072242926035296</v>
      </c>
      <c r="I18">
        <f t="shared" si="8"/>
        <v>-0.29911510082299153</v>
      </c>
      <c r="J18">
        <f t="shared" si="9"/>
        <v>1.4917592539618474</v>
      </c>
      <c r="K18">
        <f t="shared" si="10"/>
        <v>-1.6186536293408307</v>
      </c>
      <c r="M18">
        <f t="shared" si="11"/>
        <v>0</v>
      </c>
      <c r="N18">
        <f t="shared" si="12"/>
        <v>4.346663333586917E-16</v>
      </c>
      <c r="O18">
        <f t="shared" si="13"/>
        <v>6.1391836872585408</v>
      </c>
      <c r="P18">
        <f t="shared" si="14"/>
        <v>-9.5783148725340795E-16</v>
      </c>
      <c r="R18">
        <f t="shared" si="4"/>
        <v>8.682116832420693</v>
      </c>
      <c r="T18">
        <f t="shared" si="5"/>
        <v>8.228343254841775</v>
      </c>
      <c r="U18">
        <f t="shared" si="15"/>
        <v>16.509076459199569</v>
      </c>
      <c r="V18">
        <f t="shared" si="16"/>
        <v>0.20591045970877031</v>
      </c>
      <c r="Z18">
        <f>(D18-D28)^2</f>
        <v>0</v>
      </c>
    </row>
    <row r="19" spans="2:26" x14ac:dyDescent="0.25">
      <c r="B19">
        <v>140</v>
      </c>
      <c r="C19">
        <f t="shared" si="1"/>
        <v>2.4434609527920612</v>
      </c>
      <c r="D19">
        <v>-815.73100823000004</v>
      </c>
      <c r="E19">
        <f t="shared" si="0"/>
        <v>6.6575666676271794E-4</v>
      </c>
      <c r="F19">
        <f t="shared" si="3"/>
        <v>4.4323193933900469E-7</v>
      </c>
      <c r="G19">
        <f t="shared" si="6"/>
        <v>0.52398549905371949</v>
      </c>
      <c r="H19">
        <f t="shared" si="7"/>
        <v>-0.5676599213933019</v>
      </c>
      <c r="I19">
        <f t="shared" si="8"/>
        <v>0.12867805748078476</v>
      </c>
      <c r="J19">
        <f t="shared" si="9"/>
        <v>0.37051369962430275</v>
      </c>
      <c r="K19">
        <f t="shared" si="10"/>
        <v>-0.69633797887408722</v>
      </c>
      <c r="M19">
        <f t="shared" si="11"/>
        <v>0</v>
      </c>
      <c r="N19">
        <f t="shared" si="12"/>
        <v>3.0604330403771181E-16</v>
      </c>
      <c r="O19">
        <f t="shared" si="13"/>
        <v>4.9349662333793507</v>
      </c>
      <c r="P19">
        <f t="shared" si="14"/>
        <v>-9.5783148725340815E-16</v>
      </c>
      <c r="R19">
        <f t="shared" si="4"/>
        <v>6.979096177098346</v>
      </c>
      <c r="T19">
        <f t="shared" si="5"/>
        <v>5.9131510998158774</v>
      </c>
      <c r="U19">
        <f t="shared" si="15"/>
        <v>3.0553086766565789</v>
      </c>
      <c r="V19">
        <f t="shared" si="16"/>
        <v>1.136238907782728</v>
      </c>
      <c r="Z19">
        <f>(D19-D27)^2</f>
        <v>0</v>
      </c>
    </row>
    <row r="20" spans="2:26" x14ac:dyDescent="0.25">
      <c r="B20">
        <v>150</v>
      </c>
      <c r="C20">
        <f t="shared" si="1"/>
        <v>2.6179938779914944</v>
      </c>
      <c r="D20">
        <v>-815.73188301000005</v>
      </c>
      <c r="E20">
        <f t="shared" si="0"/>
        <v>-2.0902333324102074E-4</v>
      </c>
      <c r="F20">
        <f t="shared" si="3"/>
        <v>4.3690753839186803E-8</v>
      </c>
      <c r="G20">
        <f t="shared" si="6"/>
        <v>-0.16451235271100031</v>
      </c>
      <c r="H20">
        <f t="shared" si="7"/>
        <v>0.20148566026336184</v>
      </c>
      <c r="I20">
        <f t="shared" si="8"/>
        <v>-0.11632780019090146</v>
      </c>
      <c r="J20">
        <f t="shared" si="9"/>
        <v>-7.1259412333400779E-17</v>
      </c>
      <c r="K20">
        <f t="shared" si="10"/>
        <v>0.1163278001909014</v>
      </c>
      <c r="M20">
        <f t="shared" si="11"/>
        <v>0</v>
      </c>
      <c r="N20">
        <f t="shared" si="12"/>
        <v>1.8517719252165719E-16</v>
      </c>
      <c r="O20">
        <f t="shared" si="13"/>
        <v>3.2899745996997591</v>
      </c>
      <c r="P20">
        <f t="shared" si="14"/>
        <v>-7.4070819188146648E-16</v>
      </c>
      <c r="R20">
        <f t="shared" si="4"/>
        <v>4.6527266987583928</v>
      </c>
      <c r="T20">
        <f t="shared" si="5"/>
        <v>3.6164162098060615</v>
      </c>
      <c r="U20">
        <f t="shared" si="15"/>
        <v>0.3011712998246629</v>
      </c>
      <c r="V20">
        <f t="shared" si="16"/>
        <v>1.0739394295126201</v>
      </c>
      <c r="Z20">
        <f>(D20-D26)^2</f>
        <v>0</v>
      </c>
    </row>
    <row r="21" spans="2:26" x14ac:dyDescent="0.25">
      <c r="B21">
        <v>160</v>
      </c>
      <c r="C21">
        <f t="shared" si="1"/>
        <v>2.7925268031909272</v>
      </c>
      <c r="D21">
        <v>-815.73261419000005</v>
      </c>
      <c r="E21">
        <f t="shared" si="0"/>
        <v>-9.4020333324351668E-4</v>
      </c>
      <c r="F21">
        <f t="shared" si="3"/>
        <v>8.8398230784221927E-7</v>
      </c>
      <c r="G21">
        <f t="shared" si="6"/>
        <v>-0.73998945467137289</v>
      </c>
      <c r="H21">
        <f t="shared" si="7"/>
        <v>0.98339126213333306</v>
      </c>
      <c r="I21">
        <f t="shared" si="8"/>
        <v>-0.80166790193474158</v>
      </c>
      <c r="J21">
        <f t="shared" si="9"/>
        <v>0.52325156140466234</v>
      </c>
      <c r="K21">
        <f t="shared" si="10"/>
        <v>-0.18172336019859067</v>
      </c>
      <c r="M21">
        <f t="shared" si="11"/>
        <v>0</v>
      </c>
      <c r="N21">
        <f t="shared" si="12"/>
        <v>8.664623565319119E-17</v>
      </c>
      <c r="O21">
        <f t="shared" si="13"/>
        <v>1.6449829660201696</v>
      </c>
      <c r="P21">
        <f t="shared" si="14"/>
        <v>-4.0805600409875422E-16</v>
      </c>
      <c r="R21">
        <f t="shared" si="4"/>
        <v>2.3263572204184437</v>
      </c>
      <c r="T21">
        <f t="shared" si="5"/>
        <v>1.6967031197995084</v>
      </c>
      <c r="U21">
        <f t="shared" si="15"/>
        <v>6.0935112645289546</v>
      </c>
      <c r="V21">
        <f t="shared" si="16"/>
        <v>0.39646428642624038</v>
      </c>
      <c r="Z21">
        <f>(D21-D25)^2</f>
        <v>0</v>
      </c>
    </row>
    <row r="22" spans="2:26" x14ac:dyDescent="0.25">
      <c r="B22">
        <v>170</v>
      </c>
      <c r="C22">
        <f t="shared" si="1"/>
        <v>2.9670597283903604</v>
      </c>
      <c r="D22">
        <v>-815.73309457000005</v>
      </c>
      <c r="E22">
        <f t="shared" si="0"/>
        <v>-1.4205833332425755E-3</v>
      </c>
      <c r="F22">
        <f t="shared" si="3"/>
        <v>2.0180570066865862E-6</v>
      </c>
      <c r="G22">
        <f t="shared" si="6"/>
        <v>-1.1180737707607606</v>
      </c>
      <c r="H22">
        <f t="shared" si="7"/>
        <v>1.5571731839951122</v>
      </c>
      <c r="I22">
        <f t="shared" si="8"/>
        <v>-1.4858373584186897</v>
      </c>
      <c r="J22">
        <f t="shared" si="9"/>
        <v>1.3693551165766973</v>
      </c>
      <c r="K22">
        <f t="shared" si="10"/>
        <v>-1.2112657124446449</v>
      </c>
      <c r="M22">
        <f t="shared" si="11"/>
        <v>0</v>
      </c>
      <c r="N22">
        <f t="shared" si="12"/>
        <v>2.2334720992701082E-17</v>
      </c>
      <c r="O22">
        <f t="shared" si="13"/>
        <v>0.44076551214097498</v>
      </c>
      <c r="P22">
        <f t="shared" si="14"/>
        <v>-1.1552657958605976E-16</v>
      </c>
      <c r="R22">
        <f t="shared" si="4"/>
        <v>0.62333656509608981</v>
      </c>
      <c r="T22">
        <f t="shared" si="5"/>
        <v>0.43546542980197955</v>
      </c>
      <c r="U22">
        <f t="shared" si="15"/>
        <v>13.910971965856563</v>
      </c>
      <c r="V22">
        <f t="shared" si="16"/>
        <v>3.5295563476697885E-2</v>
      </c>
      <c r="Z22">
        <f>(D22-D24)^2</f>
        <v>0</v>
      </c>
    </row>
    <row r="23" spans="2:26" x14ac:dyDescent="0.25">
      <c r="B23">
        <v>180</v>
      </c>
      <c r="C23">
        <f t="shared" si="1"/>
        <v>3.1415926535897931</v>
      </c>
      <c r="D23">
        <f>D4</f>
        <v>-815.73326042999997</v>
      </c>
      <c r="E23">
        <f t="shared" ref="E23:E40" si="17">D23-$D$42</f>
        <v>-1.5864433331671535E-3</v>
      </c>
      <c r="F23">
        <f t="shared" si="3"/>
        <v>2.5168024493505078E-6</v>
      </c>
      <c r="G23">
        <f t="shared" si="6"/>
        <v>-1.2486143108294414</v>
      </c>
      <c r="H23">
        <f t="shared" si="7"/>
        <v>1.7658072925481314</v>
      </c>
      <c r="I23">
        <f t="shared" si="8"/>
        <v>-1.7658072925481314</v>
      </c>
      <c r="J23">
        <f t="shared" si="9"/>
        <v>1.7658072925481314</v>
      </c>
      <c r="K23">
        <f t="shared" si="10"/>
        <v>-1.7658072925481314</v>
      </c>
      <c r="M23">
        <f t="shared" si="11"/>
        <v>0</v>
      </c>
      <c r="N23">
        <f t="shared" si="12"/>
        <v>-4.3365488722829808E-22</v>
      </c>
      <c r="O23">
        <f t="shared" si="13"/>
        <v>-8.6676594241183731E-6</v>
      </c>
      <c r="P23">
        <f t="shared" si="14"/>
        <v>2.312824711239376E-21</v>
      </c>
      <c r="R23">
        <f t="shared" si="4"/>
        <v>-1.2257921511619172E-5</v>
      </c>
      <c r="T23">
        <f t="shared" si="5"/>
        <v>0</v>
      </c>
      <c r="U23">
        <f t="shared" si="15"/>
        <v>17.348949113186002</v>
      </c>
      <c r="V23">
        <f t="shared" si="16"/>
        <v>1.5025663978501602E-10</v>
      </c>
      <c r="Z23">
        <f t="shared" ref="Z23" si="18">(D23-D23)^2</f>
        <v>0</v>
      </c>
    </row>
    <row r="24" spans="2:26" x14ac:dyDescent="0.25">
      <c r="B24">
        <f>190-360</f>
        <v>-170</v>
      </c>
      <c r="C24">
        <f t="shared" si="1"/>
        <v>-2.9670597283903604</v>
      </c>
      <c r="D24">
        <f>D22</f>
        <v>-815.73309457000005</v>
      </c>
      <c r="E24">
        <f t="shared" si="17"/>
        <v>-1.4205833332425755E-3</v>
      </c>
      <c r="F24">
        <f t="shared" si="3"/>
        <v>2.0180570066865862E-6</v>
      </c>
      <c r="G24">
        <f t="shared" si="6"/>
        <v>-1.1180737707607606</v>
      </c>
      <c r="H24">
        <f t="shared" si="7"/>
        <v>1.5571731839951122</v>
      </c>
      <c r="I24">
        <f t="shared" si="8"/>
        <v>-1.4858373584186897</v>
      </c>
      <c r="J24">
        <f t="shared" si="9"/>
        <v>1.3693551165766973</v>
      </c>
      <c r="K24">
        <f t="shared" si="10"/>
        <v>-1.2112657124446449</v>
      </c>
      <c r="M24">
        <f t="shared" si="11"/>
        <v>0</v>
      </c>
      <c r="N24">
        <f t="shared" si="12"/>
        <v>2.2334720992701082E-17</v>
      </c>
      <c r="O24">
        <f t="shared" si="13"/>
        <v>0.44076551214097498</v>
      </c>
      <c r="P24">
        <f t="shared" si="14"/>
        <v>-1.1552657958605976E-16</v>
      </c>
      <c r="R24">
        <f t="shared" si="4"/>
        <v>0.62333656509608981</v>
      </c>
      <c r="T24">
        <f t="shared" si="5"/>
        <v>0.43546542980197955</v>
      </c>
      <c r="U24">
        <f t="shared" si="15"/>
        <v>13.910971965856563</v>
      </c>
      <c r="V24">
        <f t="shared" si="16"/>
        <v>3.5295563476697885E-2</v>
      </c>
      <c r="Z24">
        <f>(D24-D22)^2</f>
        <v>0</v>
      </c>
    </row>
    <row r="25" spans="2:26" x14ac:dyDescent="0.25">
      <c r="B25">
        <f>200-360</f>
        <v>-160</v>
      </c>
      <c r="C25">
        <f t="shared" si="1"/>
        <v>-2.7925268031909272</v>
      </c>
      <c r="D25">
        <f>D21</f>
        <v>-815.73261419000005</v>
      </c>
      <c r="E25">
        <f t="shared" si="17"/>
        <v>-9.4020333324351668E-4</v>
      </c>
      <c r="F25">
        <f t="shared" si="3"/>
        <v>8.8398230784221927E-7</v>
      </c>
      <c r="G25">
        <f t="shared" si="6"/>
        <v>-0.73998945467137289</v>
      </c>
      <c r="H25">
        <f t="shared" si="7"/>
        <v>0.98339126213333306</v>
      </c>
      <c r="I25">
        <f t="shared" si="8"/>
        <v>-0.80166790193474158</v>
      </c>
      <c r="J25">
        <f t="shared" si="9"/>
        <v>0.52325156140466234</v>
      </c>
      <c r="K25">
        <f t="shared" si="10"/>
        <v>-0.18172336019859067</v>
      </c>
      <c r="M25">
        <f t="shared" si="11"/>
        <v>0</v>
      </c>
      <c r="N25">
        <f t="shared" si="12"/>
        <v>8.664623565319119E-17</v>
      </c>
      <c r="O25">
        <f t="shared" si="13"/>
        <v>1.6449829660201696</v>
      </c>
      <c r="P25">
        <f t="shared" si="14"/>
        <v>-4.0805600409875422E-16</v>
      </c>
      <c r="R25">
        <f t="shared" si="4"/>
        <v>2.3263572204184437</v>
      </c>
      <c r="T25">
        <f t="shared" si="5"/>
        <v>1.6967031197995084</v>
      </c>
      <c r="U25">
        <f t="shared" si="15"/>
        <v>6.0935112645289546</v>
      </c>
      <c r="V25">
        <f t="shared" si="16"/>
        <v>0.39646428642624038</v>
      </c>
      <c r="Z25">
        <f>(D25-D21)^2</f>
        <v>0</v>
      </c>
    </row>
    <row r="26" spans="2:26" x14ac:dyDescent="0.25">
      <c r="B26">
        <f>210-360</f>
        <v>-150</v>
      </c>
      <c r="C26">
        <f t="shared" si="1"/>
        <v>-2.6179938779914944</v>
      </c>
      <c r="D26">
        <f>D20</f>
        <v>-815.73188301000005</v>
      </c>
      <c r="E26">
        <f t="shared" si="17"/>
        <v>-2.0902333324102074E-4</v>
      </c>
      <c r="F26">
        <f t="shared" si="3"/>
        <v>4.3690753839186803E-8</v>
      </c>
      <c r="G26">
        <f t="shared" si="6"/>
        <v>-0.16451235271100031</v>
      </c>
      <c r="H26">
        <f t="shared" si="7"/>
        <v>0.20148566026336184</v>
      </c>
      <c r="I26">
        <f t="shared" si="8"/>
        <v>-0.11632780019090146</v>
      </c>
      <c r="J26">
        <f t="shared" si="9"/>
        <v>-7.1259412333400779E-17</v>
      </c>
      <c r="K26">
        <f t="shared" si="10"/>
        <v>0.1163278001909014</v>
      </c>
      <c r="M26">
        <f t="shared" si="11"/>
        <v>0</v>
      </c>
      <c r="N26">
        <f t="shared" si="12"/>
        <v>1.8517719252165719E-16</v>
      </c>
      <c r="O26">
        <f t="shared" si="13"/>
        <v>3.2899745996997591</v>
      </c>
      <c r="P26">
        <f t="shared" si="14"/>
        <v>-7.4070819188146648E-16</v>
      </c>
      <c r="R26">
        <f t="shared" si="4"/>
        <v>4.6527266987583928</v>
      </c>
      <c r="T26">
        <f t="shared" si="5"/>
        <v>3.6164162098060615</v>
      </c>
      <c r="U26">
        <f t="shared" si="15"/>
        <v>0.3011712998246629</v>
      </c>
      <c r="V26">
        <f t="shared" si="16"/>
        <v>1.0739394295126201</v>
      </c>
      <c r="Z26">
        <f>(D26-D20)^2</f>
        <v>0</v>
      </c>
    </row>
    <row r="27" spans="2:26" x14ac:dyDescent="0.25">
      <c r="B27">
        <f>220-360</f>
        <v>-140</v>
      </c>
      <c r="C27">
        <f t="shared" si="1"/>
        <v>-2.4434609527920612</v>
      </c>
      <c r="D27">
        <f>D19</f>
        <v>-815.73100823000004</v>
      </c>
      <c r="E27">
        <f t="shared" si="17"/>
        <v>6.6575666676271794E-4</v>
      </c>
      <c r="F27">
        <f t="shared" si="3"/>
        <v>4.4323193933900469E-7</v>
      </c>
      <c r="G27">
        <f t="shared" si="6"/>
        <v>0.52398549905371949</v>
      </c>
      <c r="H27">
        <f t="shared" si="7"/>
        <v>-0.5676599213933019</v>
      </c>
      <c r="I27">
        <f t="shared" si="8"/>
        <v>0.12867805748078476</v>
      </c>
      <c r="J27">
        <f t="shared" si="9"/>
        <v>0.37051369962430275</v>
      </c>
      <c r="K27">
        <f t="shared" si="10"/>
        <v>-0.69633797887408722</v>
      </c>
      <c r="M27">
        <f t="shared" si="11"/>
        <v>0</v>
      </c>
      <c r="N27">
        <f t="shared" si="12"/>
        <v>3.0604330403771181E-16</v>
      </c>
      <c r="O27">
        <f t="shared" si="13"/>
        <v>4.9349662333793507</v>
      </c>
      <c r="P27">
        <f t="shared" si="14"/>
        <v>-9.5783148725340815E-16</v>
      </c>
      <c r="R27">
        <f t="shared" si="4"/>
        <v>6.979096177098346</v>
      </c>
      <c r="T27">
        <f t="shared" si="5"/>
        <v>5.9131510998158774</v>
      </c>
      <c r="U27">
        <f t="shared" si="15"/>
        <v>3.0553086766565789</v>
      </c>
      <c r="V27">
        <f t="shared" si="16"/>
        <v>1.136238907782728</v>
      </c>
      <c r="Z27">
        <f>(D27-D19)^2</f>
        <v>0</v>
      </c>
    </row>
    <row r="28" spans="2:26" x14ac:dyDescent="0.25">
      <c r="B28">
        <f>230-360</f>
        <v>-130</v>
      </c>
      <c r="C28">
        <f t="shared" si="1"/>
        <v>-2.2689280275926285</v>
      </c>
      <c r="D28">
        <f>D18</f>
        <v>-815.73012642000003</v>
      </c>
      <c r="E28">
        <f t="shared" si="17"/>
        <v>1.5475666667725818E-3</v>
      </c>
      <c r="F28">
        <f t="shared" si="3"/>
        <v>2.3949625881055994E-6</v>
      </c>
      <c r="G28">
        <f t="shared" si="6"/>
        <v>1.2180163304271436</v>
      </c>
      <c r="H28">
        <f t="shared" si="7"/>
        <v>-1.1072242926035296</v>
      </c>
      <c r="I28">
        <f t="shared" si="8"/>
        <v>-0.29911510082299153</v>
      </c>
      <c r="J28">
        <f t="shared" si="9"/>
        <v>1.4917592539618474</v>
      </c>
      <c r="K28">
        <f t="shared" si="10"/>
        <v>-1.6186536293408307</v>
      </c>
      <c r="M28">
        <f t="shared" si="11"/>
        <v>0</v>
      </c>
      <c r="N28">
        <f t="shared" si="12"/>
        <v>4.346663333586917E-16</v>
      </c>
      <c r="O28">
        <f t="shared" si="13"/>
        <v>6.1391836872585408</v>
      </c>
      <c r="P28">
        <f t="shared" si="14"/>
        <v>-9.5783148725340795E-16</v>
      </c>
      <c r="R28">
        <f t="shared" si="4"/>
        <v>8.682116832420693</v>
      </c>
      <c r="T28">
        <f t="shared" si="5"/>
        <v>8.228343254841775</v>
      </c>
      <c r="U28">
        <f t="shared" si="15"/>
        <v>16.509076459199569</v>
      </c>
      <c r="V28">
        <f t="shared" si="16"/>
        <v>0.20591045970877031</v>
      </c>
      <c r="Z28">
        <f>(D28-D18)^2</f>
        <v>0</v>
      </c>
    </row>
    <row r="29" spans="2:26" x14ac:dyDescent="0.25">
      <c r="B29">
        <f>240-360</f>
        <v>-120</v>
      </c>
      <c r="C29">
        <f t="shared" si="1"/>
        <v>-2.0943951023931953</v>
      </c>
      <c r="D29">
        <f>D17</f>
        <v>-815.72937457</v>
      </c>
      <c r="E29">
        <f t="shared" si="17"/>
        <v>2.2994166668013349E-3</v>
      </c>
      <c r="F29">
        <f t="shared" si="3"/>
        <v>5.2873170075637611E-6</v>
      </c>
      <c r="G29">
        <f t="shared" si="6"/>
        <v>1.8097618091382353</v>
      </c>
      <c r="H29">
        <f t="shared" si="7"/>
        <v>-1.2796948475740799</v>
      </c>
      <c r="I29">
        <f t="shared" si="8"/>
        <v>-1.2796948475740817</v>
      </c>
      <c r="J29">
        <f t="shared" si="9"/>
        <v>2.5593896951481612</v>
      </c>
      <c r="K29">
        <f t="shared" si="10"/>
        <v>-1.2796948475740786</v>
      </c>
      <c r="M29">
        <f t="shared" si="11"/>
        <v>0</v>
      </c>
      <c r="N29">
        <f t="shared" si="12"/>
        <v>5.5553244487474627E-16</v>
      </c>
      <c r="O29">
        <f t="shared" si="13"/>
        <v>6.5799578670589405</v>
      </c>
      <c r="P29">
        <f t="shared" si="14"/>
        <v>-7.4070819188146618E-16</v>
      </c>
      <c r="R29">
        <f t="shared" si="4"/>
        <v>9.3054656554382973</v>
      </c>
      <c r="T29">
        <f t="shared" si="5"/>
        <v>10.202325429917266</v>
      </c>
      <c r="U29">
        <f t="shared" si="15"/>
        <v>36.446799284218152</v>
      </c>
      <c r="V29">
        <f t="shared" si="16"/>
        <v>0.80435745507846723</v>
      </c>
      <c r="Z29">
        <f>(D29-D17)^2</f>
        <v>0</v>
      </c>
    </row>
    <row r="30" spans="2:26" x14ac:dyDescent="0.25">
      <c r="B30">
        <f>250-360</f>
        <v>-110</v>
      </c>
      <c r="C30">
        <f t="shared" si="1"/>
        <v>-1.9198621771937625</v>
      </c>
      <c r="D30">
        <f>D16</f>
        <v>-815.73012642000003</v>
      </c>
      <c r="E30">
        <f t="shared" si="17"/>
        <v>1.5475666667725818E-3</v>
      </c>
      <c r="F30">
        <f t="shared" si="3"/>
        <v>2.3949625881055994E-6</v>
      </c>
      <c r="G30">
        <f t="shared" si="6"/>
        <v>1.2180163304271436</v>
      </c>
      <c r="H30">
        <f t="shared" si="7"/>
        <v>-0.58914174066702074</v>
      </c>
      <c r="I30">
        <f t="shared" si="8"/>
        <v>-1.3195385285178389</v>
      </c>
      <c r="J30">
        <f t="shared" si="9"/>
        <v>1.4917592539618476</v>
      </c>
      <c r="K30">
        <f t="shared" si="10"/>
        <v>0.2991151008229917</v>
      </c>
      <c r="M30">
        <f t="shared" si="11"/>
        <v>0</v>
      </c>
      <c r="N30">
        <f t="shared" si="12"/>
        <v>6.5406340174321221E-16</v>
      </c>
      <c r="O30">
        <f t="shared" si="13"/>
        <v>6.1391836872585408</v>
      </c>
      <c r="P30">
        <f t="shared" si="14"/>
        <v>-4.0805600409875393E-16</v>
      </c>
      <c r="R30">
        <f t="shared" si="4"/>
        <v>8.6821168324206965</v>
      </c>
      <c r="T30">
        <f t="shared" si="5"/>
        <v>8.228343254841775</v>
      </c>
      <c r="U30">
        <f t="shared" si="15"/>
        <v>16.509076459199569</v>
      </c>
      <c r="V30">
        <f t="shared" si="16"/>
        <v>0.20591045970877356</v>
      </c>
      <c r="Z30">
        <f>(D30-D16)^2</f>
        <v>0</v>
      </c>
    </row>
    <row r="31" spans="2:26" x14ac:dyDescent="0.25">
      <c r="B31">
        <f>260-360</f>
        <v>-100</v>
      </c>
      <c r="C31">
        <f t="shared" si="1"/>
        <v>-1.7453292519943295</v>
      </c>
      <c r="D31">
        <f>D15</f>
        <v>-815.73100823000004</v>
      </c>
      <c r="E31">
        <f t="shared" si="17"/>
        <v>6.6575666676271794E-4</v>
      </c>
      <c r="F31">
        <f t="shared" si="3"/>
        <v>4.4323193933900469E-7</v>
      </c>
      <c r="G31">
        <f t="shared" si="6"/>
        <v>0.52398549905371949</v>
      </c>
      <c r="H31">
        <f t="shared" si="7"/>
        <v>-0.12867805748078501</v>
      </c>
      <c r="I31">
        <f t="shared" si="8"/>
        <v>-0.6963379788740871</v>
      </c>
      <c r="J31">
        <f t="shared" si="9"/>
        <v>0.37051369962430242</v>
      </c>
      <c r="K31">
        <f t="shared" si="10"/>
        <v>0.56765992139330212</v>
      </c>
      <c r="M31">
        <f t="shared" si="11"/>
        <v>0</v>
      </c>
      <c r="N31">
        <f t="shared" si="12"/>
        <v>7.1837491640370223E-16</v>
      </c>
      <c r="O31">
        <f t="shared" si="13"/>
        <v>4.9349662333793489</v>
      </c>
      <c r="P31">
        <f t="shared" si="14"/>
        <v>-1.1552657958605983E-16</v>
      </c>
      <c r="R31">
        <f t="shared" si="4"/>
        <v>6.979096177098346</v>
      </c>
      <c r="T31">
        <f t="shared" si="5"/>
        <v>5.9131510998158774</v>
      </c>
      <c r="U31">
        <f t="shared" si="15"/>
        <v>3.0553086766565789</v>
      </c>
      <c r="V31">
        <f t="shared" si="16"/>
        <v>1.136238907782728</v>
      </c>
      <c r="Z31">
        <f>(D31-D15)^2</f>
        <v>0</v>
      </c>
    </row>
    <row r="32" spans="2:26" x14ac:dyDescent="0.25">
      <c r="B32">
        <f>270-360</f>
        <v>-90</v>
      </c>
      <c r="C32">
        <f t="shared" si="1"/>
        <v>-1.5707963267948966</v>
      </c>
      <c r="D32">
        <f>D14</f>
        <v>-815.73188301000005</v>
      </c>
      <c r="E32">
        <f t="shared" si="17"/>
        <v>-2.0902333324102074E-4</v>
      </c>
      <c r="F32">
        <f t="shared" si="3"/>
        <v>4.3690753839186803E-8</v>
      </c>
      <c r="G32">
        <f t="shared" si="6"/>
        <v>-0.16451235271100031</v>
      </c>
      <c r="H32">
        <f t="shared" si="7"/>
        <v>-1.4251882466680158E-17</v>
      </c>
      <c r="I32">
        <f t="shared" si="8"/>
        <v>0.23265560038180289</v>
      </c>
      <c r="J32">
        <f t="shared" si="9"/>
        <v>4.2755647400040469E-17</v>
      </c>
      <c r="K32">
        <f t="shared" si="10"/>
        <v>-0.23265560038180289</v>
      </c>
      <c r="M32">
        <f t="shared" si="11"/>
        <v>0</v>
      </c>
      <c r="N32">
        <f t="shared" si="12"/>
        <v>7.4071007105129052E-16</v>
      </c>
      <c r="O32">
        <f t="shared" si="13"/>
        <v>3.2899745996997574</v>
      </c>
      <c r="P32">
        <f t="shared" si="14"/>
        <v>2.312824711239376E-21</v>
      </c>
      <c r="R32">
        <f t="shared" si="4"/>
        <v>4.6527266987583928</v>
      </c>
      <c r="T32">
        <f t="shared" si="5"/>
        <v>3.6164162098060615</v>
      </c>
      <c r="U32">
        <f t="shared" si="15"/>
        <v>0.3011712998246629</v>
      </c>
      <c r="V32">
        <f t="shared" si="16"/>
        <v>1.0739394295126201</v>
      </c>
      <c r="Z32">
        <f>(D32-D14)^2</f>
        <v>0</v>
      </c>
    </row>
    <row r="33" spans="2:26" x14ac:dyDescent="0.25">
      <c r="B33">
        <f>280-360</f>
        <v>-80</v>
      </c>
      <c r="C33">
        <f t="shared" si="1"/>
        <v>-1.3962634015954636</v>
      </c>
      <c r="D33">
        <f>D13</f>
        <v>-815.73261419000005</v>
      </c>
      <c r="E33">
        <f t="shared" si="17"/>
        <v>-9.4020333324351668E-4</v>
      </c>
      <c r="F33">
        <f t="shared" si="3"/>
        <v>8.8398230784221927E-7</v>
      </c>
      <c r="G33">
        <f t="shared" si="6"/>
        <v>-0.73998945467137289</v>
      </c>
      <c r="H33">
        <f t="shared" si="7"/>
        <v>-0.18172336019859139</v>
      </c>
      <c r="I33">
        <f t="shared" si="8"/>
        <v>0.98339126213333306</v>
      </c>
      <c r="J33">
        <f t="shared" si="9"/>
        <v>0.52325156140466367</v>
      </c>
      <c r="K33">
        <f t="shared" si="10"/>
        <v>-0.80166790193474158</v>
      </c>
      <c r="M33">
        <f t="shared" si="11"/>
        <v>0</v>
      </c>
      <c r="N33">
        <f t="shared" si="12"/>
        <v>7.1837491640370223E-16</v>
      </c>
      <c r="O33">
        <f t="shared" si="13"/>
        <v>1.6449829660201656</v>
      </c>
      <c r="P33">
        <f t="shared" si="14"/>
        <v>-1.1552657958605998E-16</v>
      </c>
      <c r="R33">
        <f t="shared" si="4"/>
        <v>2.3263572204184393</v>
      </c>
      <c r="T33">
        <f t="shared" si="5"/>
        <v>1.6967031197995084</v>
      </c>
      <c r="U33">
        <f t="shared" si="15"/>
        <v>6.0935112645289546</v>
      </c>
      <c r="V33">
        <f t="shared" si="16"/>
        <v>0.39646428642623477</v>
      </c>
      <c r="Z33">
        <f>(D33-D13)^2</f>
        <v>0</v>
      </c>
    </row>
    <row r="34" spans="2:26" x14ac:dyDescent="0.25">
      <c r="B34">
        <f>290-360</f>
        <v>-70</v>
      </c>
      <c r="C34">
        <f t="shared" si="1"/>
        <v>-1.2217304763960306</v>
      </c>
      <c r="D34">
        <f>D12</f>
        <v>-815.73309457000005</v>
      </c>
      <c r="E34">
        <f t="shared" si="17"/>
        <v>-1.4205833332425755E-3</v>
      </c>
      <c r="F34">
        <f t="shared" si="3"/>
        <v>2.0180570066865862E-6</v>
      </c>
      <c r="G34">
        <f t="shared" si="6"/>
        <v>-1.1180737707607606</v>
      </c>
      <c r="H34">
        <f t="shared" si="7"/>
        <v>-0.54080057142512583</v>
      </c>
      <c r="I34">
        <f t="shared" si="8"/>
        <v>1.2112657124446444</v>
      </c>
      <c r="J34">
        <f t="shared" si="9"/>
        <v>1.3693551165766973</v>
      </c>
      <c r="K34">
        <f t="shared" si="10"/>
        <v>-0.27457164597404454</v>
      </c>
      <c r="M34">
        <f t="shared" si="11"/>
        <v>0</v>
      </c>
      <c r="N34">
        <f t="shared" si="12"/>
        <v>6.5406340174321211E-16</v>
      </c>
      <c r="O34">
        <f t="shared" si="13"/>
        <v>0.44076551214097498</v>
      </c>
      <c r="P34">
        <f t="shared" si="14"/>
        <v>-4.0805600409875412E-16</v>
      </c>
      <c r="R34">
        <f t="shared" si="4"/>
        <v>0.62333656509609037</v>
      </c>
      <c r="T34">
        <f t="shared" si="5"/>
        <v>0.43546542980197955</v>
      </c>
      <c r="U34">
        <f t="shared" si="15"/>
        <v>13.910971965856563</v>
      </c>
      <c r="V34">
        <f t="shared" si="16"/>
        <v>3.5295563476698093E-2</v>
      </c>
      <c r="Z34">
        <f>(D34-D12)^2</f>
        <v>0</v>
      </c>
    </row>
    <row r="35" spans="2:26" x14ac:dyDescent="0.25">
      <c r="B35">
        <f>300-360</f>
        <v>-60</v>
      </c>
      <c r="C35">
        <f t="shared" si="1"/>
        <v>-1.0471975511965976</v>
      </c>
      <c r="D35">
        <f>D11</f>
        <v>-815.73326042999997</v>
      </c>
      <c r="E35">
        <f t="shared" si="17"/>
        <v>-1.5864433331671535E-3</v>
      </c>
      <c r="F35">
        <f t="shared" si="3"/>
        <v>2.5168024493505078E-6</v>
      </c>
      <c r="G35">
        <f t="shared" si="6"/>
        <v>-1.2486143108294414</v>
      </c>
      <c r="H35">
        <f t="shared" si="7"/>
        <v>-0.88290364627406581</v>
      </c>
      <c r="I35">
        <f t="shared" si="8"/>
        <v>0.88290364627406526</v>
      </c>
      <c r="J35">
        <f t="shared" si="9"/>
        <v>1.7658072925481314</v>
      </c>
      <c r="K35">
        <f t="shared" si="10"/>
        <v>0.88290364627406659</v>
      </c>
      <c r="M35">
        <f t="shared" si="11"/>
        <v>0</v>
      </c>
      <c r="N35">
        <f t="shared" si="12"/>
        <v>5.5553244487474608E-16</v>
      </c>
      <c r="O35">
        <f t="shared" si="13"/>
        <v>-8.6676594241183731E-6</v>
      </c>
      <c r="P35">
        <f t="shared" si="14"/>
        <v>-7.4070819188146668E-16</v>
      </c>
      <c r="R35">
        <f t="shared" si="4"/>
        <v>-1.2257921511881054E-5</v>
      </c>
      <c r="T35">
        <f t="shared" si="5"/>
        <v>0</v>
      </c>
      <c r="U35">
        <f t="shared" si="15"/>
        <v>17.348949113186002</v>
      </c>
      <c r="V35">
        <f t="shared" si="16"/>
        <v>1.5025663979143629E-10</v>
      </c>
      <c r="Z35">
        <f>(D35-D11)^2</f>
        <v>0</v>
      </c>
    </row>
    <row r="36" spans="2:26" x14ac:dyDescent="0.25">
      <c r="B36">
        <f>310-360</f>
        <v>-50</v>
      </c>
      <c r="C36">
        <f t="shared" si="1"/>
        <v>-0.87266462599716477</v>
      </c>
      <c r="D36">
        <f>D22</f>
        <v>-815.73309457000005</v>
      </c>
      <c r="E36">
        <f t="shared" si="17"/>
        <v>-1.4205833332425755E-3</v>
      </c>
      <c r="F36">
        <f t="shared" si="3"/>
        <v>2.0180570066865862E-6</v>
      </c>
      <c r="G36">
        <f t="shared" si="6"/>
        <v>-1.1180737707607606</v>
      </c>
      <c r="H36">
        <f t="shared" si="7"/>
        <v>-1.0163726125699866</v>
      </c>
      <c r="I36">
        <f t="shared" si="8"/>
        <v>0.27457164597404504</v>
      </c>
      <c r="J36">
        <f t="shared" si="9"/>
        <v>1.3693551165766968</v>
      </c>
      <c r="K36">
        <f t="shared" si="10"/>
        <v>1.4858373584186897</v>
      </c>
      <c r="M36">
        <f t="shared" si="11"/>
        <v>0</v>
      </c>
      <c r="N36">
        <f t="shared" si="12"/>
        <v>4.346663333586917E-16</v>
      </c>
      <c r="O36">
        <f t="shared" si="13"/>
        <v>0.44076551214097537</v>
      </c>
      <c r="P36">
        <f t="shared" si="14"/>
        <v>-9.5783148725340795E-16</v>
      </c>
      <c r="R36">
        <f t="shared" si="4"/>
        <v>0.62333656509608981</v>
      </c>
      <c r="T36">
        <f t="shared" si="5"/>
        <v>0.43546542980197955</v>
      </c>
      <c r="U36">
        <f t="shared" si="15"/>
        <v>13.910971965856563</v>
      </c>
      <c r="V36">
        <f t="shared" si="16"/>
        <v>3.5295563476697885E-2</v>
      </c>
      <c r="Z36">
        <f>(D36-D10)^2</f>
        <v>0</v>
      </c>
    </row>
    <row r="37" spans="2:26" x14ac:dyDescent="0.25">
      <c r="B37">
        <f>320-360</f>
        <v>-40</v>
      </c>
      <c r="C37">
        <f t="shared" si="1"/>
        <v>-0.69813170079773179</v>
      </c>
      <c r="D37">
        <f>D21</f>
        <v>-815.73261419000005</v>
      </c>
      <c r="E37">
        <f t="shared" si="17"/>
        <v>-9.4020333324351668E-4</v>
      </c>
      <c r="F37">
        <f t="shared" si="3"/>
        <v>8.8398230784221927E-7</v>
      </c>
      <c r="G37">
        <f t="shared" si="6"/>
        <v>-0.73998945467137289</v>
      </c>
      <c r="H37">
        <f t="shared" si="7"/>
        <v>-0.8016679019347418</v>
      </c>
      <c r="I37">
        <f t="shared" si="8"/>
        <v>-0.18172336019859139</v>
      </c>
      <c r="J37">
        <f t="shared" si="9"/>
        <v>0.52325156140466289</v>
      </c>
      <c r="K37">
        <f t="shared" si="10"/>
        <v>0.98339126213333306</v>
      </c>
      <c r="M37">
        <f t="shared" si="11"/>
        <v>0</v>
      </c>
      <c r="N37">
        <f t="shared" si="12"/>
        <v>3.0604330403771161E-16</v>
      </c>
      <c r="O37">
        <f t="shared" si="13"/>
        <v>1.6449829660201678</v>
      </c>
      <c r="P37">
        <f t="shared" si="14"/>
        <v>-9.5783148725340795E-16</v>
      </c>
      <c r="R37">
        <f t="shared" si="4"/>
        <v>2.3263572204184406</v>
      </c>
      <c r="T37">
        <f t="shared" si="5"/>
        <v>1.6967031197995084</v>
      </c>
      <c r="U37">
        <f t="shared" si="15"/>
        <v>6.0935112645289546</v>
      </c>
      <c r="V37">
        <f t="shared" si="16"/>
        <v>0.39646428642623643</v>
      </c>
      <c r="Z37">
        <f>(D37-D9)^2</f>
        <v>0</v>
      </c>
    </row>
    <row r="38" spans="2:26" x14ac:dyDescent="0.25">
      <c r="B38">
        <f>330-360</f>
        <v>-30</v>
      </c>
      <c r="C38">
        <f t="shared" si="1"/>
        <v>-0.52359877559829882</v>
      </c>
      <c r="D38">
        <f>D20</f>
        <v>-815.73188301000005</v>
      </c>
      <c r="E38">
        <f t="shared" si="17"/>
        <v>-2.0902333324102074E-4</v>
      </c>
      <c r="F38">
        <f t="shared" si="3"/>
        <v>4.3690753839186803E-8</v>
      </c>
      <c r="G38">
        <f t="shared" si="6"/>
        <v>-0.16451235271100031</v>
      </c>
      <c r="H38">
        <f t="shared" si="7"/>
        <v>-0.20148566026336184</v>
      </c>
      <c r="I38">
        <f t="shared" si="8"/>
        <v>-0.11632780019090146</v>
      </c>
      <c r="J38">
        <f t="shared" si="9"/>
        <v>-1.4251882466680158E-17</v>
      </c>
      <c r="K38">
        <f t="shared" si="10"/>
        <v>0.11632780019090139</v>
      </c>
      <c r="M38">
        <f t="shared" si="11"/>
        <v>0</v>
      </c>
      <c r="N38">
        <f t="shared" si="12"/>
        <v>1.8517719252165719E-16</v>
      </c>
      <c r="O38">
        <f t="shared" si="13"/>
        <v>3.2899745996997587</v>
      </c>
      <c r="P38">
        <f t="shared" si="14"/>
        <v>-7.4070819188146648E-16</v>
      </c>
      <c r="R38">
        <f t="shared" si="4"/>
        <v>4.652726698758392</v>
      </c>
      <c r="T38">
        <f t="shared" si="5"/>
        <v>3.6164162098060615</v>
      </c>
      <c r="U38">
        <f t="shared" si="15"/>
        <v>0.3011712998246629</v>
      </c>
      <c r="V38">
        <f t="shared" si="16"/>
        <v>1.0739394295126183</v>
      </c>
      <c r="Z38">
        <f>(D38-D8)^2</f>
        <v>0</v>
      </c>
    </row>
    <row r="39" spans="2:26" x14ac:dyDescent="0.25">
      <c r="B39">
        <f>340-360</f>
        <v>-20</v>
      </c>
      <c r="C39">
        <f t="shared" si="1"/>
        <v>-0.3490658503988659</v>
      </c>
      <c r="D39">
        <f>D19</f>
        <v>-815.73100823000004</v>
      </c>
      <c r="E39">
        <f t="shared" si="17"/>
        <v>6.6575666676271794E-4</v>
      </c>
      <c r="F39">
        <f t="shared" si="3"/>
        <v>4.4323193933900469E-7</v>
      </c>
      <c r="G39">
        <f t="shared" si="6"/>
        <v>0.52398549905371949</v>
      </c>
      <c r="H39">
        <f t="shared" si="7"/>
        <v>0.6963379788740871</v>
      </c>
      <c r="I39">
        <f t="shared" si="8"/>
        <v>0.5676599213933019</v>
      </c>
      <c r="J39">
        <f t="shared" si="9"/>
        <v>0.37051369962430242</v>
      </c>
      <c r="K39">
        <f t="shared" si="10"/>
        <v>0.12867805748078509</v>
      </c>
      <c r="M39">
        <f t="shared" si="11"/>
        <v>0</v>
      </c>
      <c r="N39">
        <f t="shared" si="12"/>
        <v>8.6646235653191116E-17</v>
      </c>
      <c r="O39">
        <f t="shared" si="13"/>
        <v>4.9349662333793489</v>
      </c>
      <c r="P39">
        <f t="shared" si="14"/>
        <v>-4.0805600409875393E-16</v>
      </c>
      <c r="R39">
        <f t="shared" si="4"/>
        <v>6.9790961770983442</v>
      </c>
      <c r="T39">
        <f t="shared" si="5"/>
        <v>5.9131510998158774</v>
      </c>
      <c r="U39">
        <f t="shared" si="15"/>
        <v>3.0553086766565789</v>
      </c>
      <c r="V39">
        <f t="shared" si="16"/>
        <v>1.1362389077827242</v>
      </c>
      <c r="Z39">
        <f>(D39-D7)^2</f>
        <v>0</v>
      </c>
    </row>
    <row r="40" spans="2:26" x14ac:dyDescent="0.25">
      <c r="B40">
        <f>350-360</f>
        <v>-10</v>
      </c>
      <c r="C40">
        <f t="shared" si="1"/>
        <v>-0.17453292519943295</v>
      </c>
      <c r="D40">
        <f>D18</f>
        <v>-815.73012642000003</v>
      </c>
      <c r="E40">
        <f t="shared" si="17"/>
        <v>1.5475666667725818E-3</v>
      </c>
      <c r="F40">
        <f t="shared" si="3"/>
        <v>2.3949625881055994E-6</v>
      </c>
      <c r="G40">
        <f t="shared" si="6"/>
        <v>1.2180163304271436</v>
      </c>
      <c r="H40">
        <f t="shared" si="7"/>
        <v>1.6963660332705501</v>
      </c>
      <c r="I40">
        <f t="shared" si="8"/>
        <v>1.6186536293408307</v>
      </c>
      <c r="J40">
        <f t="shared" si="9"/>
        <v>1.4917592539618474</v>
      </c>
      <c r="K40">
        <f t="shared" si="10"/>
        <v>1.3195385285178389</v>
      </c>
      <c r="M40">
        <f t="shared" si="11"/>
        <v>0</v>
      </c>
      <c r="N40">
        <f t="shared" si="12"/>
        <v>2.2334720992701082E-17</v>
      </c>
      <c r="O40">
        <f t="shared" si="13"/>
        <v>6.1391836872585408</v>
      </c>
      <c r="P40">
        <f t="shared" si="14"/>
        <v>-1.1552657958605988E-16</v>
      </c>
      <c r="R40">
        <f t="shared" si="4"/>
        <v>8.6821168324206948</v>
      </c>
      <c r="T40">
        <f t="shared" si="5"/>
        <v>8.228343254841775</v>
      </c>
      <c r="U40">
        <f t="shared" si="15"/>
        <v>16.509076459199569</v>
      </c>
      <c r="V40">
        <f t="shared" si="16"/>
        <v>0.20591045970877192</v>
      </c>
      <c r="Z40">
        <f>(D40-D6)^2</f>
        <v>0</v>
      </c>
    </row>
    <row r="41" spans="2:26" x14ac:dyDescent="0.25">
      <c r="B41">
        <f>-180</f>
        <v>-180</v>
      </c>
      <c r="C41">
        <f t="shared" si="1"/>
        <v>-3.1415926535897931</v>
      </c>
      <c r="M41">
        <f t="shared" si="11"/>
        <v>0</v>
      </c>
      <c r="N41">
        <f t="shared" si="12"/>
        <v>-4.3365488722829808E-22</v>
      </c>
      <c r="O41">
        <f t="shared" si="13"/>
        <v>-8.6676594241183731E-6</v>
      </c>
      <c r="P41">
        <f t="shared" si="14"/>
        <v>2.312824711239376E-21</v>
      </c>
      <c r="R41">
        <f t="shared" si="4"/>
        <v>-1.2257921511619172E-5</v>
      </c>
      <c r="T41">
        <f>T23</f>
        <v>0</v>
      </c>
    </row>
    <row r="42" spans="2:26" x14ac:dyDescent="0.25">
      <c r="B42" t="s">
        <v>4</v>
      </c>
      <c r="D42">
        <f>AVERAGE(D5:D40)</f>
        <v>-815.73167398666681</v>
      </c>
      <c r="F42">
        <f>SQRT(AVERAGE(F5:F40))</f>
        <v>1.2705631510128183E-3</v>
      </c>
      <c r="G42" t="s">
        <v>10</v>
      </c>
      <c r="H42" s="2">
        <f>AVERAGE(H5:H40)</f>
        <v>0</v>
      </c>
      <c r="I42" s="2">
        <f t="shared" ref="I42:K42" si="19">AVERAGE(I5:I40)</f>
        <v>-1.1102230246251565E-16</v>
      </c>
      <c r="J42" s="2">
        <f t="shared" si="19"/>
        <v>0.9862463542359432</v>
      </c>
      <c r="K42" s="2">
        <f t="shared" si="19"/>
        <v>1.4802973661668753E-16</v>
      </c>
    </row>
    <row r="43" spans="2:26" x14ac:dyDescent="0.25">
      <c r="B43" t="s">
        <v>5</v>
      </c>
      <c r="D43">
        <f>MIN(D4:D40)</f>
        <v>-815.73326042999997</v>
      </c>
      <c r="F43" s="4">
        <f>F42*$A$1</f>
        <v>3.3358635529841543</v>
      </c>
      <c r="G43" s="2">
        <f>SUM(H43:K43)</f>
        <v>0.97268187124368954</v>
      </c>
      <c r="H43">
        <f t="shared" ref="H43:K43" si="20">H42^2</f>
        <v>0</v>
      </c>
      <c r="I43">
        <f t="shared" si="20"/>
        <v>1.2325951644078309E-32</v>
      </c>
      <c r="J43">
        <f t="shared" si="20"/>
        <v>0.97268187124368954</v>
      </c>
      <c r="K43">
        <f t="shared" si="20"/>
        <v>2.1912802922805882E-32</v>
      </c>
    </row>
    <row r="44" spans="2:26" x14ac:dyDescent="0.25">
      <c r="B44" t="s">
        <v>6</v>
      </c>
      <c r="D44">
        <f>MAX(D4:D40)</f>
        <v>-815.72937457</v>
      </c>
    </row>
    <row r="45" spans="2:26" x14ac:dyDescent="0.25">
      <c r="B45" t="s">
        <v>67</v>
      </c>
      <c r="D45" s="1">
        <f>D44-D43</f>
        <v>3.8858599999684884E-3</v>
      </c>
      <c r="E45" s="4">
        <f>D45*$A$1</f>
        <v>10.202325429917266</v>
      </c>
      <c r="G45" t="s">
        <v>63</v>
      </c>
      <c r="H45">
        <f>H42*$F$42</f>
        <v>0</v>
      </c>
      <c r="I45">
        <f t="shared" ref="I45:K45" si="21">I42*$F$42</f>
        <v>-1.4106084644947207E-19</v>
      </c>
      <c r="J45">
        <f t="shared" si="21"/>
        <v>1.2530882755129242E-3</v>
      </c>
      <c r="K45">
        <f t="shared" si="21"/>
        <v>1.8808112859929609E-19</v>
      </c>
    </row>
    <row r="46" spans="2:26" x14ac:dyDescent="0.25">
      <c r="H46">
        <f>$A$1*H45</f>
        <v>0</v>
      </c>
      <c r="I46">
        <f t="shared" ref="I46:K46" si="22">$A$1*I45</f>
        <v>-3.7035525235308889E-16</v>
      </c>
      <c r="J46">
        <f t="shared" si="22"/>
        <v>3.2899832673591822</v>
      </c>
      <c r="K46">
        <f t="shared" si="22"/>
        <v>4.9380700313745185E-16</v>
      </c>
      <c r="L46" t="s">
        <v>53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2025-01-20T21:59:04Z</dcterms:modified>
</cp:coreProperties>
</file>