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CO_projectors\"/>
    </mc:Choice>
  </mc:AlternateContent>
  <xr:revisionPtr revIDLastSave="0" documentId="13_ncr:1_{9672B99F-53CD-4C66-A9E6-0D1335CA7BF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4" r:id="rId1"/>
    <sheet name="coeffs_bar_chart" sheetId="12" r:id="rId2"/>
    <sheet name="predict_norms" sheetId="6" r:id="rId3"/>
    <sheet name="a125" sheetId="11" r:id="rId4"/>
    <sheet name="a140" sheetId="9" r:id="rId5"/>
    <sheet name="a155" sheetId="8" r:id="rId6"/>
    <sheet name="a165" sheetId="7" r:id="rId7"/>
    <sheet name="part_relax" sheetId="5" r:id="rId8"/>
    <sheet name="opt_angle_no_relax" sheetId="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2" i="5" l="1"/>
  <c r="U22" i="5"/>
  <c r="V21" i="5"/>
  <c r="U21" i="5"/>
  <c r="V20" i="5"/>
  <c r="U20" i="5"/>
  <c r="V19" i="5"/>
  <c r="U19" i="5"/>
  <c r="V18" i="5"/>
  <c r="U18" i="5"/>
  <c r="V17" i="5"/>
  <c r="U17" i="5"/>
  <c r="V16" i="5"/>
  <c r="U16" i="5"/>
  <c r="V15" i="5"/>
  <c r="U15" i="5"/>
  <c r="V14" i="5"/>
  <c r="U14" i="5"/>
  <c r="V13" i="5"/>
  <c r="U13" i="5"/>
  <c r="V12" i="5"/>
  <c r="U12" i="5"/>
  <c r="V11" i="5"/>
  <c r="U11" i="5"/>
  <c r="V10" i="5"/>
  <c r="U10" i="5"/>
  <c r="V9" i="5"/>
  <c r="U9" i="5"/>
  <c r="V8" i="5"/>
  <c r="U8" i="5"/>
  <c r="V7" i="5"/>
  <c r="U7" i="5"/>
  <c r="V6" i="5"/>
  <c r="U6" i="5"/>
  <c r="V5" i="5"/>
  <c r="V3" i="5" s="1"/>
  <c r="U5" i="5"/>
  <c r="U3" i="5" s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U3" i="1" s="1"/>
  <c r="V7" i="1"/>
  <c r="U7" i="1"/>
  <c r="V6" i="1"/>
  <c r="U6" i="1"/>
  <c r="V5" i="1"/>
  <c r="U5" i="1"/>
  <c r="V3" i="1"/>
  <c r="X3" i="1" s="1"/>
  <c r="V22" i="11"/>
  <c r="T22" i="11"/>
  <c r="K22" i="11"/>
  <c r="J22" i="11"/>
  <c r="I22" i="11"/>
  <c r="H22" i="11"/>
  <c r="V21" i="11"/>
  <c r="T21" i="11"/>
  <c r="K21" i="11"/>
  <c r="J21" i="11"/>
  <c r="I21" i="11"/>
  <c r="H21" i="11"/>
  <c r="V20" i="11"/>
  <c r="T20" i="11"/>
  <c r="K20" i="11"/>
  <c r="J20" i="11"/>
  <c r="I20" i="11"/>
  <c r="H20" i="11"/>
  <c r="V19" i="11"/>
  <c r="T19" i="11"/>
  <c r="K19" i="11"/>
  <c r="J19" i="11"/>
  <c r="I19" i="11"/>
  <c r="H19" i="11"/>
  <c r="V18" i="11"/>
  <c r="T18" i="11"/>
  <c r="K18" i="11"/>
  <c r="J18" i="11"/>
  <c r="I18" i="11"/>
  <c r="H18" i="11"/>
  <c r="V17" i="11"/>
  <c r="T17" i="11"/>
  <c r="K17" i="11"/>
  <c r="J17" i="11"/>
  <c r="I17" i="11"/>
  <c r="H17" i="11"/>
  <c r="V16" i="11"/>
  <c r="T16" i="11"/>
  <c r="K16" i="11"/>
  <c r="J16" i="11"/>
  <c r="I16" i="11"/>
  <c r="H16" i="11"/>
  <c r="V15" i="11"/>
  <c r="T15" i="11"/>
  <c r="K15" i="11"/>
  <c r="J15" i="11"/>
  <c r="I15" i="11"/>
  <c r="H15" i="11"/>
  <c r="V14" i="11"/>
  <c r="T14" i="11"/>
  <c r="T23" i="11" s="1"/>
  <c r="K14" i="11"/>
  <c r="J14" i="11"/>
  <c r="I14" i="11"/>
  <c r="H14" i="11"/>
  <c r="V13" i="11"/>
  <c r="T13" i="11"/>
  <c r="K13" i="11"/>
  <c r="J13" i="11"/>
  <c r="I13" i="11"/>
  <c r="H13" i="11"/>
  <c r="V12" i="11"/>
  <c r="T12" i="11"/>
  <c r="K12" i="11"/>
  <c r="J12" i="11"/>
  <c r="I12" i="11"/>
  <c r="H12" i="11"/>
  <c r="V11" i="11"/>
  <c r="T11" i="11"/>
  <c r="K11" i="11"/>
  <c r="J11" i="11"/>
  <c r="I11" i="11"/>
  <c r="H11" i="11"/>
  <c r="V10" i="11"/>
  <c r="T10" i="11"/>
  <c r="K10" i="11"/>
  <c r="J10" i="11"/>
  <c r="I10" i="11"/>
  <c r="H10" i="11"/>
  <c r="V9" i="11"/>
  <c r="V4" i="11" s="1"/>
  <c r="W4" i="11" s="1"/>
  <c r="T9" i="11"/>
  <c r="K9" i="11"/>
  <c r="J9" i="11"/>
  <c r="I9" i="11"/>
  <c r="H9" i="11"/>
  <c r="V8" i="11"/>
  <c r="T8" i="11"/>
  <c r="K8" i="11"/>
  <c r="J8" i="11"/>
  <c r="I8" i="11"/>
  <c r="H8" i="11"/>
  <c r="V7" i="11"/>
  <c r="T7" i="11"/>
  <c r="K7" i="11"/>
  <c r="J7" i="11"/>
  <c r="I7" i="11"/>
  <c r="H7" i="11"/>
  <c r="V6" i="11"/>
  <c r="T6" i="11"/>
  <c r="K6" i="11"/>
  <c r="J6" i="11"/>
  <c r="I6" i="11"/>
  <c r="H6" i="11"/>
  <c r="V5" i="11"/>
  <c r="T5" i="11"/>
  <c r="K5" i="11"/>
  <c r="K24" i="11" s="1"/>
  <c r="J5" i="11"/>
  <c r="J24" i="11" s="1"/>
  <c r="I5" i="11"/>
  <c r="I24" i="11" s="1"/>
  <c r="H5" i="11"/>
  <c r="H24" i="11" s="1"/>
  <c r="V22" i="9"/>
  <c r="T22" i="9"/>
  <c r="K22" i="9"/>
  <c r="J22" i="9"/>
  <c r="I22" i="9"/>
  <c r="H22" i="9"/>
  <c r="V21" i="9"/>
  <c r="T21" i="9"/>
  <c r="K21" i="9"/>
  <c r="J21" i="9"/>
  <c r="I21" i="9"/>
  <c r="H21" i="9"/>
  <c r="V20" i="9"/>
  <c r="T20" i="9"/>
  <c r="K20" i="9"/>
  <c r="J20" i="9"/>
  <c r="I20" i="9"/>
  <c r="H20" i="9"/>
  <c r="V19" i="9"/>
  <c r="T19" i="9"/>
  <c r="K19" i="9"/>
  <c r="J19" i="9"/>
  <c r="I19" i="9"/>
  <c r="H19" i="9"/>
  <c r="V18" i="9"/>
  <c r="T18" i="9"/>
  <c r="K18" i="9"/>
  <c r="J18" i="9"/>
  <c r="I18" i="9"/>
  <c r="H18" i="9"/>
  <c r="V17" i="9"/>
  <c r="T17" i="9"/>
  <c r="K17" i="9"/>
  <c r="J17" i="9"/>
  <c r="I17" i="9"/>
  <c r="H17" i="9"/>
  <c r="V16" i="9"/>
  <c r="T16" i="9"/>
  <c r="K16" i="9"/>
  <c r="J16" i="9"/>
  <c r="I16" i="9"/>
  <c r="H16" i="9"/>
  <c r="V15" i="9"/>
  <c r="T15" i="9"/>
  <c r="K15" i="9"/>
  <c r="J15" i="9"/>
  <c r="I15" i="9"/>
  <c r="H15" i="9"/>
  <c r="V14" i="9"/>
  <c r="T14" i="9"/>
  <c r="T23" i="9" s="1"/>
  <c r="K14" i="9"/>
  <c r="J14" i="9"/>
  <c r="I14" i="9"/>
  <c r="H14" i="9"/>
  <c r="V13" i="9"/>
  <c r="T13" i="9"/>
  <c r="K13" i="9"/>
  <c r="J13" i="9"/>
  <c r="I13" i="9"/>
  <c r="H13" i="9"/>
  <c r="V12" i="9"/>
  <c r="T12" i="9"/>
  <c r="K12" i="9"/>
  <c r="J12" i="9"/>
  <c r="I12" i="9"/>
  <c r="H12" i="9"/>
  <c r="V11" i="9"/>
  <c r="T11" i="9"/>
  <c r="K11" i="9"/>
  <c r="J11" i="9"/>
  <c r="I11" i="9"/>
  <c r="H11" i="9"/>
  <c r="V10" i="9"/>
  <c r="V4" i="9" s="1"/>
  <c r="W4" i="9" s="1"/>
  <c r="T10" i="9"/>
  <c r="K10" i="9"/>
  <c r="J10" i="9"/>
  <c r="I10" i="9"/>
  <c r="H10" i="9"/>
  <c r="V9" i="9"/>
  <c r="T9" i="9"/>
  <c r="K9" i="9"/>
  <c r="J9" i="9"/>
  <c r="I9" i="9"/>
  <c r="H9" i="9"/>
  <c r="V8" i="9"/>
  <c r="T8" i="9"/>
  <c r="K8" i="9"/>
  <c r="J8" i="9"/>
  <c r="I8" i="9"/>
  <c r="H8" i="9"/>
  <c r="V7" i="9"/>
  <c r="T7" i="9"/>
  <c r="K7" i="9"/>
  <c r="J7" i="9"/>
  <c r="I7" i="9"/>
  <c r="H7" i="9"/>
  <c r="V6" i="9"/>
  <c r="T6" i="9"/>
  <c r="K6" i="9"/>
  <c r="J6" i="9"/>
  <c r="I6" i="9"/>
  <c r="H6" i="9"/>
  <c r="V5" i="9"/>
  <c r="T5" i="9"/>
  <c r="K5" i="9"/>
  <c r="K24" i="9" s="1"/>
  <c r="J5" i="9"/>
  <c r="J24" i="9" s="1"/>
  <c r="I5" i="9"/>
  <c r="I24" i="9" s="1"/>
  <c r="H5" i="9"/>
  <c r="H24" i="9" s="1"/>
  <c r="V22" i="8"/>
  <c r="T22" i="8"/>
  <c r="K22" i="8"/>
  <c r="J22" i="8"/>
  <c r="I22" i="8"/>
  <c r="H22" i="8"/>
  <c r="V21" i="8"/>
  <c r="T21" i="8"/>
  <c r="K21" i="8"/>
  <c r="J21" i="8"/>
  <c r="I21" i="8"/>
  <c r="H21" i="8"/>
  <c r="V20" i="8"/>
  <c r="T20" i="8"/>
  <c r="K20" i="8"/>
  <c r="J20" i="8"/>
  <c r="I20" i="8"/>
  <c r="H20" i="8"/>
  <c r="V19" i="8"/>
  <c r="T19" i="8"/>
  <c r="K19" i="8"/>
  <c r="J19" i="8"/>
  <c r="I19" i="8"/>
  <c r="H19" i="8"/>
  <c r="V18" i="8"/>
  <c r="T18" i="8"/>
  <c r="K18" i="8"/>
  <c r="J18" i="8"/>
  <c r="I18" i="8"/>
  <c r="H18" i="8"/>
  <c r="V17" i="8"/>
  <c r="T17" i="8"/>
  <c r="K17" i="8"/>
  <c r="J17" i="8"/>
  <c r="I17" i="8"/>
  <c r="H17" i="8"/>
  <c r="V16" i="8"/>
  <c r="T16" i="8"/>
  <c r="K16" i="8"/>
  <c r="J16" i="8"/>
  <c r="I16" i="8"/>
  <c r="H16" i="8"/>
  <c r="V15" i="8"/>
  <c r="T15" i="8"/>
  <c r="K15" i="8"/>
  <c r="J15" i="8"/>
  <c r="I15" i="8"/>
  <c r="H15" i="8"/>
  <c r="V14" i="8"/>
  <c r="T14" i="8"/>
  <c r="T23" i="8" s="1"/>
  <c r="K14" i="8"/>
  <c r="J14" i="8"/>
  <c r="I14" i="8"/>
  <c r="H14" i="8"/>
  <c r="V13" i="8"/>
  <c r="T13" i="8"/>
  <c r="K13" i="8"/>
  <c r="J13" i="8"/>
  <c r="I13" i="8"/>
  <c r="H13" i="8"/>
  <c r="V12" i="8"/>
  <c r="T12" i="8"/>
  <c r="K12" i="8"/>
  <c r="J12" i="8"/>
  <c r="I12" i="8"/>
  <c r="H12" i="8"/>
  <c r="V11" i="8"/>
  <c r="T11" i="8"/>
  <c r="K11" i="8"/>
  <c r="J11" i="8"/>
  <c r="I11" i="8"/>
  <c r="H11" i="8"/>
  <c r="V10" i="8"/>
  <c r="T10" i="8"/>
  <c r="K10" i="8"/>
  <c r="J10" i="8"/>
  <c r="I10" i="8"/>
  <c r="H10" i="8"/>
  <c r="V9" i="8"/>
  <c r="T9" i="8"/>
  <c r="K9" i="8"/>
  <c r="J9" i="8"/>
  <c r="I9" i="8"/>
  <c r="H9" i="8"/>
  <c r="V8" i="8"/>
  <c r="T8" i="8"/>
  <c r="K8" i="8"/>
  <c r="J8" i="8"/>
  <c r="I8" i="8"/>
  <c r="H8" i="8"/>
  <c r="V7" i="8"/>
  <c r="T7" i="8"/>
  <c r="K7" i="8"/>
  <c r="J7" i="8"/>
  <c r="I7" i="8"/>
  <c r="H7" i="8"/>
  <c r="V6" i="8"/>
  <c r="T6" i="8"/>
  <c r="K6" i="8"/>
  <c r="J6" i="8"/>
  <c r="I6" i="8"/>
  <c r="H6" i="8"/>
  <c r="V5" i="8"/>
  <c r="T5" i="8"/>
  <c r="K5" i="8"/>
  <c r="K24" i="8" s="1"/>
  <c r="J5" i="8"/>
  <c r="J24" i="8" s="1"/>
  <c r="I5" i="8"/>
  <c r="I24" i="8" s="1"/>
  <c r="H5" i="8"/>
  <c r="H24" i="8" s="1"/>
  <c r="V4" i="8"/>
  <c r="W4" i="8" s="1"/>
  <c r="V22" i="7"/>
  <c r="T22" i="7"/>
  <c r="K22" i="7"/>
  <c r="J22" i="7"/>
  <c r="I22" i="7"/>
  <c r="H22" i="7"/>
  <c r="V21" i="7"/>
  <c r="T21" i="7"/>
  <c r="K21" i="7"/>
  <c r="J21" i="7"/>
  <c r="I21" i="7"/>
  <c r="H21" i="7"/>
  <c r="V20" i="7"/>
  <c r="T20" i="7"/>
  <c r="K20" i="7"/>
  <c r="J20" i="7"/>
  <c r="I20" i="7"/>
  <c r="H20" i="7"/>
  <c r="V19" i="7"/>
  <c r="T19" i="7"/>
  <c r="K19" i="7"/>
  <c r="J19" i="7"/>
  <c r="I19" i="7"/>
  <c r="H19" i="7"/>
  <c r="V18" i="7"/>
  <c r="T18" i="7"/>
  <c r="K18" i="7"/>
  <c r="J18" i="7"/>
  <c r="I18" i="7"/>
  <c r="H18" i="7"/>
  <c r="V17" i="7"/>
  <c r="T17" i="7"/>
  <c r="K17" i="7"/>
  <c r="J17" i="7"/>
  <c r="I17" i="7"/>
  <c r="H17" i="7"/>
  <c r="V16" i="7"/>
  <c r="T16" i="7"/>
  <c r="K16" i="7"/>
  <c r="J16" i="7"/>
  <c r="I16" i="7"/>
  <c r="H16" i="7"/>
  <c r="V15" i="7"/>
  <c r="T15" i="7"/>
  <c r="K15" i="7"/>
  <c r="J15" i="7"/>
  <c r="I15" i="7"/>
  <c r="H15" i="7"/>
  <c r="V14" i="7"/>
  <c r="T14" i="7"/>
  <c r="T23" i="7" s="1"/>
  <c r="K14" i="7"/>
  <c r="J14" i="7"/>
  <c r="I14" i="7"/>
  <c r="H14" i="7"/>
  <c r="V13" i="7"/>
  <c r="T13" i="7"/>
  <c r="K13" i="7"/>
  <c r="J13" i="7"/>
  <c r="I13" i="7"/>
  <c r="H13" i="7"/>
  <c r="V12" i="7"/>
  <c r="T12" i="7"/>
  <c r="K12" i="7"/>
  <c r="J12" i="7"/>
  <c r="I12" i="7"/>
  <c r="H12" i="7"/>
  <c r="V11" i="7"/>
  <c r="T11" i="7"/>
  <c r="K11" i="7"/>
  <c r="J11" i="7"/>
  <c r="I11" i="7"/>
  <c r="H11" i="7"/>
  <c r="V10" i="7"/>
  <c r="T10" i="7"/>
  <c r="K10" i="7"/>
  <c r="J10" i="7"/>
  <c r="I10" i="7"/>
  <c r="H10" i="7"/>
  <c r="V9" i="7"/>
  <c r="V4" i="7" s="1"/>
  <c r="W4" i="7" s="1"/>
  <c r="T9" i="7"/>
  <c r="K9" i="7"/>
  <c r="J9" i="7"/>
  <c r="I9" i="7"/>
  <c r="H9" i="7"/>
  <c r="V8" i="7"/>
  <c r="T8" i="7"/>
  <c r="K8" i="7"/>
  <c r="J8" i="7"/>
  <c r="I8" i="7"/>
  <c r="H8" i="7"/>
  <c r="V7" i="7"/>
  <c r="T7" i="7"/>
  <c r="K7" i="7"/>
  <c r="J7" i="7"/>
  <c r="I7" i="7"/>
  <c r="H7" i="7"/>
  <c r="V6" i="7"/>
  <c r="T6" i="7"/>
  <c r="K6" i="7"/>
  <c r="J6" i="7"/>
  <c r="I6" i="7"/>
  <c r="H6" i="7"/>
  <c r="V5" i="7"/>
  <c r="T5" i="7"/>
  <c r="K5" i="7"/>
  <c r="K24" i="7" s="1"/>
  <c r="J5" i="7"/>
  <c r="J24" i="7" s="1"/>
  <c r="I5" i="7"/>
  <c r="I24" i="7" s="1"/>
  <c r="H5" i="7"/>
  <c r="H24" i="7" s="1"/>
  <c r="Z5" i="5"/>
  <c r="Z5" i="1"/>
  <c r="F3" i="11"/>
  <c r="F3" i="9"/>
  <c r="F3" i="8"/>
  <c r="F3" i="7"/>
  <c r="B23" i="11"/>
  <c r="B22" i="11"/>
  <c r="B21" i="11"/>
  <c r="B20" i="11"/>
  <c r="B19" i="11"/>
  <c r="B18" i="11"/>
  <c r="B17" i="11"/>
  <c r="B16" i="11"/>
  <c r="B15" i="11"/>
  <c r="B23" i="9"/>
  <c r="B22" i="9"/>
  <c r="B21" i="9"/>
  <c r="B20" i="9"/>
  <c r="B19" i="9"/>
  <c r="B18" i="9"/>
  <c r="B17" i="9"/>
  <c r="B16" i="9"/>
  <c r="B15" i="9"/>
  <c r="B23" i="8"/>
  <c r="B22" i="8"/>
  <c r="B21" i="8"/>
  <c r="B20" i="8"/>
  <c r="B19" i="8"/>
  <c r="B18" i="8"/>
  <c r="B17" i="8"/>
  <c r="B16" i="8"/>
  <c r="B15" i="8"/>
  <c r="B23" i="7"/>
  <c r="B22" i="7"/>
  <c r="B21" i="7"/>
  <c r="B20" i="7"/>
  <c r="B19" i="7"/>
  <c r="B18" i="7"/>
  <c r="B17" i="7"/>
  <c r="B16" i="7"/>
  <c r="B15" i="7"/>
  <c r="B23" i="5"/>
  <c r="B22" i="5"/>
  <c r="B21" i="5"/>
  <c r="B20" i="5"/>
  <c r="B19" i="5"/>
  <c r="B18" i="5"/>
  <c r="B17" i="5"/>
  <c r="B16" i="5"/>
  <c r="B15" i="5"/>
  <c r="B23" i="1"/>
  <c r="B22" i="1"/>
  <c r="B21" i="1"/>
  <c r="B20" i="1"/>
  <c r="B19" i="1"/>
  <c r="B18" i="1"/>
  <c r="B17" i="1"/>
  <c r="B16" i="1"/>
  <c r="B15" i="1"/>
  <c r="D4" i="7"/>
  <c r="D4" i="8"/>
  <c r="D4" i="9"/>
  <c r="X3" i="5" l="1"/>
  <c r="H27" i="11"/>
  <c r="H28" i="11" s="1"/>
  <c r="H25" i="11"/>
  <c r="J27" i="11"/>
  <c r="J28" i="11" s="1"/>
  <c r="J25" i="11"/>
  <c r="K27" i="11"/>
  <c r="K28" i="11" s="1"/>
  <c r="K25" i="11"/>
  <c r="I25" i="11"/>
  <c r="I27" i="11"/>
  <c r="I28" i="11" s="1"/>
  <c r="H27" i="9"/>
  <c r="H28" i="9" s="1"/>
  <c r="H25" i="9"/>
  <c r="J27" i="9"/>
  <c r="J28" i="9" s="1"/>
  <c r="J25" i="9"/>
  <c r="K27" i="9"/>
  <c r="K28" i="9" s="1"/>
  <c r="K25" i="9"/>
  <c r="I27" i="9"/>
  <c r="I28" i="9" s="1"/>
  <c r="I25" i="9"/>
  <c r="H27" i="8"/>
  <c r="H28" i="8" s="1"/>
  <c r="H25" i="8"/>
  <c r="J27" i="8"/>
  <c r="J28" i="8" s="1"/>
  <c r="J25" i="8"/>
  <c r="K27" i="8"/>
  <c r="K28" i="8" s="1"/>
  <c r="K25" i="8"/>
  <c r="I27" i="8"/>
  <c r="I28" i="8" s="1"/>
  <c r="I25" i="8"/>
  <c r="J27" i="7"/>
  <c r="J28" i="7" s="1"/>
  <c r="J25" i="7"/>
  <c r="H27" i="7"/>
  <c r="H28" i="7" s="1"/>
  <c r="H25" i="7"/>
  <c r="K27" i="7"/>
  <c r="K28" i="7" s="1"/>
  <c r="K25" i="7"/>
  <c r="I27" i="7"/>
  <c r="I28" i="7" s="1"/>
  <c r="I25" i="7"/>
  <c r="D4" i="11"/>
  <c r="C23" i="11"/>
  <c r="D22" i="11"/>
  <c r="C22" i="11"/>
  <c r="D21" i="11"/>
  <c r="C21" i="11"/>
  <c r="D20" i="11"/>
  <c r="C20" i="11"/>
  <c r="D19" i="11"/>
  <c r="C19" i="11"/>
  <c r="D18" i="11"/>
  <c r="C18" i="11"/>
  <c r="D17" i="11"/>
  <c r="C17" i="11"/>
  <c r="D16" i="11"/>
  <c r="C16" i="11"/>
  <c r="D15" i="11"/>
  <c r="C15" i="11"/>
  <c r="C14" i="11"/>
  <c r="C13" i="11"/>
  <c r="C12" i="11"/>
  <c r="C11" i="11"/>
  <c r="C10" i="11"/>
  <c r="C9" i="11"/>
  <c r="C8" i="11"/>
  <c r="C7" i="11"/>
  <c r="C6" i="11"/>
  <c r="C5" i="11"/>
  <c r="C4" i="11"/>
  <c r="C23" i="9"/>
  <c r="D22" i="9"/>
  <c r="C22" i="9"/>
  <c r="D21" i="9"/>
  <c r="C21" i="9"/>
  <c r="D20" i="9"/>
  <c r="C20" i="9"/>
  <c r="D19" i="9"/>
  <c r="C19" i="9"/>
  <c r="D18" i="9"/>
  <c r="C18" i="9"/>
  <c r="D17" i="9"/>
  <c r="C17" i="9"/>
  <c r="D16" i="9"/>
  <c r="C16" i="9"/>
  <c r="D15" i="9"/>
  <c r="C15" i="9"/>
  <c r="C14" i="9"/>
  <c r="C13" i="9"/>
  <c r="C12" i="9"/>
  <c r="C11" i="9"/>
  <c r="C10" i="9"/>
  <c r="C9" i="9"/>
  <c r="C8" i="9"/>
  <c r="C7" i="9"/>
  <c r="C6" i="9"/>
  <c r="C5" i="9"/>
  <c r="C4" i="9"/>
  <c r="C23" i="8"/>
  <c r="D22" i="8"/>
  <c r="C22" i="8"/>
  <c r="D21" i="8"/>
  <c r="C21" i="8"/>
  <c r="D20" i="8"/>
  <c r="C20" i="8"/>
  <c r="D19" i="8"/>
  <c r="C19" i="8"/>
  <c r="D18" i="8"/>
  <c r="C18" i="8"/>
  <c r="D17" i="8"/>
  <c r="C17" i="8"/>
  <c r="D16" i="8"/>
  <c r="C16" i="8"/>
  <c r="D15" i="8"/>
  <c r="C15" i="8"/>
  <c r="C14" i="8"/>
  <c r="C13" i="8"/>
  <c r="C12" i="8"/>
  <c r="C11" i="8"/>
  <c r="C10" i="8"/>
  <c r="C9" i="8"/>
  <c r="C8" i="8"/>
  <c r="C7" i="8"/>
  <c r="C6" i="8"/>
  <c r="C5" i="8"/>
  <c r="C4" i="8"/>
  <c r="C23" i="7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D15" i="7"/>
  <c r="C15" i="7"/>
  <c r="C14" i="7"/>
  <c r="C13" i="7"/>
  <c r="C12" i="7"/>
  <c r="C11" i="7"/>
  <c r="C10" i="7"/>
  <c r="C9" i="7"/>
  <c r="C8" i="7"/>
  <c r="C7" i="7"/>
  <c r="C6" i="7"/>
  <c r="C5" i="7"/>
  <c r="C4" i="7"/>
  <c r="N7" i="11" l="1"/>
  <c r="N20" i="11"/>
  <c r="N8" i="11"/>
  <c r="N9" i="11"/>
  <c r="N22" i="11"/>
  <c r="N10" i="11"/>
  <c r="N11" i="11"/>
  <c r="N12" i="11"/>
  <c r="N5" i="11"/>
  <c r="N13" i="11"/>
  <c r="N23" i="11"/>
  <c r="N15" i="11"/>
  <c r="N14" i="11"/>
  <c r="N16" i="11"/>
  <c r="N17" i="11"/>
  <c r="N18" i="11"/>
  <c r="N6" i="11"/>
  <c r="N19" i="11"/>
  <c r="N21" i="11"/>
  <c r="P21" i="11"/>
  <c r="P9" i="11"/>
  <c r="P22" i="11"/>
  <c r="P10" i="11"/>
  <c r="P12" i="11"/>
  <c r="P13" i="11"/>
  <c r="P14" i="11"/>
  <c r="P6" i="11"/>
  <c r="P23" i="11"/>
  <c r="P15" i="11"/>
  <c r="P17" i="11"/>
  <c r="P5" i="11"/>
  <c r="P16" i="11"/>
  <c r="P19" i="11"/>
  <c r="P18" i="11"/>
  <c r="P7" i="11"/>
  <c r="P20" i="11"/>
  <c r="P8" i="11"/>
  <c r="P11" i="11"/>
  <c r="O20" i="11"/>
  <c r="O10" i="11"/>
  <c r="O21" i="11"/>
  <c r="O9" i="11"/>
  <c r="O22" i="11"/>
  <c r="O11" i="11"/>
  <c r="O12" i="11"/>
  <c r="O13" i="11"/>
  <c r="O18" i="11"/>
  <c r="O14" i="11"/>
  <c r="O16" i="11"/>
  <c r="O17" i="11"/>
  <c r="O5" i="11"/>
  <c r="O6" i="11"/>
  <c r="O23" i="11"/>
  <c r="O15" i="11"/>
  <c r="O19" i="11"/>
  <c r="O7" i="11"/>
  <c r="O8" i="11"/>
  <c r="M18" i="11"/>
  <c r="M19" i="11"/>
  <c r="R19" i="11" s="1"/>
  <c r="M7" i="11"/>
  <c r="M21" i="11"/>
  <c r="R21" i="11" s="1"/>
  <c r="M9" i="11"/>
  <c r="M16" i="11"/>
  <c r="M22" i="11"/>
  <c r="R22" i="11" s="1"/>
  <c r="M10" i="11"/>
  <c r="M11" i="11"/>
  <c r="R11" i="11" s="1"/>
  <c r="M12" i="11"/>
  <c r="M14" i="11"/>
  <c r="R14" i="11" s="1"/>
  <c r="R23" i="11" s="1"/>
  <c r="M15" i="11"/>
  <c r="M13" i="11"/>
  <c r="M23" i="11"/>
  <c r="M17" i="11"/>
  <c r="M5" i="11"/>
  <c r="R5" i="11" s="1"/>
  <c r="M6" i="11"/>
  <c r="M20" i="11"/>
  <c r="R20" i="11" s="1"/>
  <c r="M8" i="11"/>
  <c r="R8" i="11" s="1"/>
  <c r="N19" i="9"/>
  <c r="N7" i="9"/>
  <c r="N20" i="9"/>
  <c r="N8" i="9"/>
  <c r="N17" i="9"/>
  <c r="N21" i="9"/>
  <c r="N9" i="9"/>
  <c r="N22" i="9"/>
  <c r="N10" i="9"/>
  <c r="N11" i="9"/>
  <c r="N12" i="9"/>
  <c r="N13" i="9"/>
  <c r="N14" i="9"/>
  <c r="N23" i="9"/>
  <c r="N15" i="9"/>
  <c r="N5" i="9"/>
  <c r="N16" i="9"/>
  <c r="N18" i="9"/>
  <c r="N6" i="9"/>
  <c r="P21" i="9"/>
  <c r="P22" i="9"/>
  <c r="P10" i="9"/>
  <c r="P11" i="9"/>
  <c r="P19" i="9"/>
  <c r="P12" i="9"/>
  <c r="P13" i="9"/>
  <c r="P14" i="9"/>
  <c r="P23" i="9"/>
  <c r="P15" i="9"/>
  <c r="P7" i="9"/>
  <c r="P16" i="9"/>
  <c r="P17" i="9"/>
  <c r="P5" i="9"/>
  <c r="P18" i="9"/>
  <c r="P6" i="9"/>
  <c r="P20" i="9"/>
  <c r="P8" i="9"/>
  <c r="P9" i="9"/>
  <c r="O20" i="9"/>
  <c r="O8" i="9"/>
  <c r="O18" i="9"/>
  <c r="O21" i="9"/>
  <c r="O9" i="9"/>
  <c r="O22" i="9"/>
  <c r="O10" i="9"/>
  <c r="O11" i="9"/>
  <c r="O12" i="9"/>
  <c r="O13" i="9"/>
  <c r="O14" i="9"/>
  <c r="O23" i="9"/>
  <c r="O15" i="9"/>
  <c r="O16" i="9"/>
  <c r="O17" i="9"/>
  <c r="O5" i="9"/>
  <c r="O6" i="9"/>
  <c r="O19" i="9"/>
  <c r="O7" i="9"/>
  <c r="M18" i="9"/>
  <c r="R18" i="9" s="1"/>
  <c r="M6" i="9"/>
  <c r="M19" i="9"/>
  <c r="R19" i="9" s="1"/>
  <c r="M7" i="9"/>
  <c r="M20" i="9"/>
  <c r="R20" i="9" s="1"/>
  <c r="M8" i="9"/>
  <c r="M21" i="9"/>
  <c r="R21" i="9" s="1"/>
  <c r="M9" i="9"/>
  <c r="M22" i="9"/>
  <c r="R22" i="9" s="1"/>
  <c r="M10" i="9"/>
  <c r="M11" i="9"/>
  <c r="M12" i="9"/>
  <c r="M13" i="9"/>
  <c r="R13" i="9" s="1"/>
  <c r="M14" i="9"/>
  <c r="R14" i="9" s="1"/>
  <c r="R23" i="9" s="1"/>
  <c r="M23" i="9"/>
  <c r="M15" i="9"/>
  <c r="M17" i="9"/>
  <c r="R17" i="9" s="1"/>
  <c r="M5" i="9"/>
  <c r="M16" i="9"/>
  <c r="R16" i="9" s="1"/>
  <c r="N20" i="8"/>
  <c r="N8" i="8"/>
  <c r="N21" i="8"/>
  <c r="N9" i="8"/>
  <c r="N10" i="8"/>
  <c r="N11" i="8"/>
  <c r="N12" i="8"/>
  <c r="N13" i="8"/>
  <c r="N14" i="8"/>
  <c r="N17" i="8"/>
  <c r="N5" i="8"/>
  <c r="N23" i="8"/>
  <c r="N15" i="8"/>
  <c r="N16" i="8"/>
  <c r="N18" i="8"/>
  <c r="N6" i="8"/>
  <c r="N19" i="8"/>
  <c r="N7" i="8"/>
  <c r="N22" i="8"/>
  <c r="P22" i="8"/>
  <c r="P10" i="8"/>
  <c r="P11" i="8"/>
  <c r="P12" i="8"/>
  <c r="P13" i="8"/>
  <c r="P14" i="8"/>
  <c r="P23" i="8"/>
  <c r="P15" i="8"/>
  <c r="P16" i="8"/>
  <c r="P19" i="8"/>
  <c r="P17" i="8"/>
  <c r="P5" i="8"/>
  <c r="P18" i="8"/>
  <c r="P6" i="8"/>
  <c r="P7" i="8"/>
  <c r="P20" i="8"/>
  <c r="P8" i="8"/>
  <c r="P21" i="8"/>
  <c r="P9" i="8"/>
  <c r="O21" i="8"/>
  <c r="O9" i="8"/>
  <c r="O22" i="8"/>
  <c r="O10" i="8"/>
  <c r="O12" i="8"/>
  <c r="O13" i="8"/>
  <c r="O14" i="8"/>
  <c r="O23" i="8"/>
  <c r="O15" i="8"/>
  <c r="O16" i="8"/>
  <c r="O17" i="8"/>
  <c r="O5" i="8"/>
  <c r="O18" i="8"/>
  <c r="O6" i="8"/>
  <c r="O19" i="8"/>
  <c r="O7" i="8"/>
  <c r="O20" i="8"/>
  <c r="O8" i="8"/>
  <c r="O11" i="8"/>
  <c r="M19" i="8"/>
  <c r="M7" i="8"/>
  <c r="M20" i="8"/>
  <c r="M8" i="8"/>
  <c r="M22" i="8"/>
  <c r="M10" i="8"/>
  <c r="M11" i="8"/>
  <c r="M12" i="8"/>
  <c r="R12" i="8" s="1"/>
  <c r="M13" i="8"/>
  <c r="R13" i="8" s="1"/>
  <c r="M14" i="8"/>
  <c r="R14" i="8" s="1"/>
  <c r="R23" i="8" s="1"/>
  <c r="M23" i="8"/>
  <c r="M15" i="8"/>
  <c r="M16" i="8"/>
  <c r="M17" i="8"/>
  <c r="M5" i="8"/>
  <c r="M18" i="8"/>
  <c r="M6" i="8"/>
  <c r="M21" i="8"/>
  <c r="R21" i="8" s="1"/>
  <c r="M9" i="8"/>
  <c r="R9" i="8" s="1"/>
  <c r="O12" i="7"/>
  <c r="O13" i="7"/>
  <c r="O14" i="7"/>
  <c r="O23" i="7"/>
  <c r="O15" i="7"/>
  <c r="O16" i="7"/>
  <c r="O17" i="7"/>
  <c r="O5" i="7"/>
  <c r="O18" i="7"/>
  <c r="O6" i="7"/>
  <c r="O19" i="7"/>
  <c r="O7" i="7"/>
  <c r="O20" i="7"/>
  <c r="O8" i="7"/>
  <c r="O21" i="7"/>
  <c r="O9" i="7"/>
  <c r="O22" i="7"/>
  <c r="O10" i="7"/>
  <c r="O11" i="7"/>
  <c r="M21" i="7"/>
  <c r="M9" i="7"/>
  <c r="M22" i="7"/>
  <c r="M10" i="7"/>
  <c r="R10" i="7" s="1"/>
  <c r="M11" i="7"/>
  <c r="M23" i="7"/>
  <c r="M15" i="7"/>
  <c r="M12" i="7"/>
  <c r="R12" i="7" s="1"/>
  <c r="M13" i="7"/>
  <c r="M14" i="7"/>
  <c r="M16" i="7"/>
  <c r="M17" i="7"/>
  <c r="M5" i="7"/>
  <c r="M18" i="7"/>
  <c r="M6" i="7"/>
  <c r="M19" i="7"/>
  <c r="R19" i="7" s="1"/>
  <c r="M7" i="7"/>
  <c r="M20" i="7"/>
  <c r="M8" i="7"/>
  <c r="N21" i="7"/>
  <c r="N22" i="7"/>
  <c r="N10" i="7"/>
  <c r="N11" i="7"/>
  <c r="N12" i="7"/>
  <c r="N17" i="7"/>
  <c r="N5" i="7"/>
  <c r="N13" i="7"/>
  <c r="N14" i="7"/>
  <c r="N23" i="7"/>
  <c r="N15" i="7"/>
  <c r="N16" i="7"/>
  <c r="N18" i="7"/>
  <c r="N6" i="7"/>
  <c r="N19" i="7"/>
  <c r="N7" i="7"/>
  <c r="N20" i="7"/>
  <c r="N8" i="7"/>
  <c r="N9" i="7"/>
  <c r="P12" i="7"/>
  <c r="P13" i="7"/>
  <c r="P14" i="7"/>
  <c r="P19" i="7"/>
  <c r="P23" i="7"/>
  <c r="P15" i="7"/>
  <c r="P16" i="7"/>
  <c r="P17" i="7"/>
  <c r="P5" i="7"/>
  <c r="P6" i="7"/>
  <c r="P18" i="7"/>
  <c r="P7" i="7"/>
  <c r="P20" i="7"/>
  <c r="P8" i="7"/>
  <c r="P21" i="7"/>
  <c r="P9" i="7"/>
  <c r="P22" i="7"/>
  <c r="P10" i="7"/>
  <c r="P11" i="7"/>
  <c r="D24" i="11"/>
  <c r="E18" i="11" s="1"/>
  <c r="F18" i="11" s="1"/>
  <c r="D26" i="11"/>
  <c r="D25" i="11"/>
  <c r="D25" i="9"/>
  <c r="D26" i="9"/>
  <c r="D24" i="9"/>
  <c r="E17" i="9" s="1"/>
  <c r="D26" i="8"/>
  <c r="D25" i="8"/>
  <c r="D24" i="8"/>
  <c r="E19" i="8" s="1"/>
  <c r="D25" i="7"/>
  <c r="D26" i="7"/>
  <c r="D24" i="7"/>
  <c r="E18" i="7" s="1"/>
  <c r="E7" i="6"/>
  <c r="O7" i="6" s="1"/>
  <c r="C7" i="6"/>
  <c r="F7" i="6" s="1"/>
  <c r="E6" i="6"/>
  <c r="O6" i="6" s="1"/>
  <c r="C6" i="6"/>
  <c r="F6" i="6" s="1"/>
  <c r="E5" i="6"/>
  <c r="O5" i="6" s="1"/>
  <c r="C5" i="6"/>
  <c r="F5" i="6" s="1"/>
  <c r="E4" i="6"/>
  <c r="O4" i="6" s="1"/>
  <c r="C4" i="6"/>
  <c r="F4" i="6" s="1"/>
  <c r="E3" i="6"/>
  <c r="O3" i="6" s="1"/>
  <c r="C3" i="6"/>
  <c r="F3" i="6" s="1"/>
  <c r="C23" i="5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D14" i="5"/>
  <c r="C14" i="5"/>
  <c r="C13" i="5"/>
  <c r="C12" i="5"/>
  <c r="C11" i="5"/>
  <c r="C10" i="5"/>
  <c r="C9" i="5"/>
  <c r="C8" i="5"/>
  <c r="C7" i="5"/>
  <c r="C6" i="5"/>
  <c r="C5" i="5"/>
  <c r="C4" i="5"/>
  <c r="C23" i="1"/>
  <c r="Z15" i="5" l="1"/>
  <c r="Z13" i="5"/>
  <c r="Z22" i="5"/>
  <c r="Z6" i="5"/>
  <c r="Z17" i="5"/>
  <c r="Z11" i="5"/>
  <c r="Z16" i="5"/>
  <c r="Z12" i="5"/>
  <c r="Z18" i="5"/>
  <c r="Z10" i="5"/>
  <c r="Z19" i="5"/>
  <c r="Z9" i="5"/>
  <c r="Z14" i="5"/>
  <c r="Z20" i="5"/>
  <c r="Z8" i="5"/>
  <c r="Z21" i="5"/>
  <c r="Z7" i="5"/>
  <c r="R17" i="11"/>
  <c r="R7" i="11"/>
  <c r="R13" i="11"/>
  <c r="R18" i="11"/>
  <c r="R15" i="11"/>
  <c r="R12" i="11"/>
  <c r="R10" i="11"/>
  <c r="R16" i="11"/>
  <c r="R6" i="11"/>
  <c r="R9" i="11"/>
  <c r="R6" i="9"/>
  <c r="R11" i="9"/>
  <c r="R12" i="9"/>
  <c r="R10" i="9"/>
  <c r="R9" i="9"/>
  <c r="R5" i="9"/>
  <c r="R8" i="9"/>
  <c r="R15" i="9"/>
  <c r="R7" i="9"/>
  <c r="R5" i="8"/>
  <c r="R20" i="8"/>
  <c r="R17" i="8"/>
  <c r="R16" i="8"/>
  <c r="R15" i="8"/>
  <c r="R19" i="8"/>
  <c r="R7" i="8"/>
  <c r="R10" i="8"/>
  <c r="R6" i="8"/>
  <c r="R22" i="8"/>
  <c r="R11" i="8"/>
  <c r="R18" i="8"/>
  <c r="R8" i="8"/>
  <c r="R13" i="7"/>
  <c r="R8" i="7"/>
  <c r="R15" i="7"/>
  <c r="R20" i="7"/>
  <c r="R7" i="7"/>
  <c r="R11" i="7"/>
  <c r="R6" i="7"/>
  <c r="R9" i="7"/>
  <c r="R5" i="7"/>
  <c r="R21" i="7"/>
  <c r="R17" i="7"/>
  <c r="R22" i="7"/>
  <c r="R18" i="7"/>
  <c r="R16" i="7"/>
  <c r="R14" i="7"/>
  <c r="R23" i="7" s="1"/>
  <c r="D26" i="5"/>
  <c r="H6" i="6"/>
  <c r="L6" i="6" s="1"/>
  <c r="I6" i="6"/>
  <c r="M6" i="6" s="1"/>
  <c r="J6" i="6"/>
  <c r="N6" i="6" s="1"/>
  <c r="I4" i="6"/>
  <c r="M4" i="6" s="1"/>
  <c r="J4" i="6"/>
  <c r="N4" i="6" s="1"/>
  <c r="H4" i="6"/>
  <c r="L4" i="6" s="1"/>
  <c r="G4" i="6"/>
  <c r="K4" i="6" s="1"/>
  <c r="H5" i="6"/>
  <c r="L5" i="6" s="1"/>
  <c r="I5" i="6"/>
  <c r="M5" i="6" s="1"/>
  <c r="J5" i="6"/>
  <c r="N5" i="6" s="1"/>
  <c r="S3" i="6"/>
  <c r="W3" i="6" s="1"/>
  <c r="R3" i="6"/>
  <c r="V3" i="6" s="1"/>
  <c r="R5" i="6"/>
  <c r="V5" i="6" s="1"/>
  <c r="S5" i="6"/>
  <c r="W5" i="6" s="1"/>
  <c r="J3" i="6"/>
  <c r="N3" i="6" s="1"/>
  <c r="I3" i="6"/>
  <c r="M3" i="6" s="1"/>
  <c r="S4" i="6"/>
  <c r="W4" i="6" s="1"/>
  <c r="R4" i="6"/>
  <c r="V4" i="6" s="1"/>
  <c r="R6" i="6"/>
  <c r="V6" i="6" s="1"/>
  <c r="S6" i="6"/>
  <c r="W6" i="6" s="1"/>
  <c r="R7" i="6"/>
  <c r="V7" i="6" s="1"/>
  <c r="S7" i="6"/>
  <c r="W7" i="6" s="1"/>
  <c r="H7" i="6"/>
  <c r="L7" i="6" s="1"/>
  <c r="I7" i="6"/>
  <c r="M7" i="6" s="1"/>
  <c r="J7" i="6"/>
  <c r="N7" i="6" s="1"/>
  <c r="D27" i="7"/>
  <c r="D28" i="7" s="1"/>
  <c r="E18" i="8"/>
  <c r="F18" i="8" s="1"/>
  <c r="E22" i="8"/>
  <c r="F22" i="8" s="1"/>
  <c r="E20" i="8"/>
  <c r="F20" i="8" s="1"/>
  <c r="E15" i="8"/>
  <c r="F15" i="8" s="1"/>
  <c r="D27" i="9"/>
  <c r="D28" i="9" s="1"/>
  <c r="E18" i="9"/>
  <c r="F18" i="9" s="1"/>
  <c r="E16" i="9"/>
  <c r="F16" i="9" s="1"/>
  <c r="E19" i="9"/>
  <c r="F19" i="9" s="1"/>
  <c r="E11" i="11"/>
  <c r="F11" i="11" s="1"/>
  <c r="E10" i="11"/>
  <c r="F10" i="11" s="1"/>
  <c r="E16" i="11"/>
  <c r="F16" i="11" s="1"/>
  <c r="E4" i="11"/>
  <c r="E20" i="11"/>
  <c r="F20" i="11" s="1"/>
  <c r="E13" i="11"/>
  <c r="F13" i="11" s="1"/>
  <c r="E22" i="11"/>
  <c r="F22" i="11" s="1"/>
  <c r="E5" i="11"/>
  <c r="F5" i="11" s="1"/>
  <c r="E14" i="11"/>
  <c r="F14" i="11" s="1"/>
  <c r="E21" i="11"/>
  <c r="F21" i="11" s="1"/>
  <c r="E8" i="11"/>
  <c r="F8" i="11" s="1"/>
  <c r="E17" i="11"/>
  <c r="F17" i="11" s="1"/>
  <c r="E6" i="11"/>
  <c r="F6" i="11" s="1"/>
  <c r="E9" i="11"/>
  <c r="F9" i="11" s="1"/>
  <c r="E15" i="11"/>
  <c r="F15" i="11" s="1"/>
  <c r="E12" i="11"/>
  <c r="F12" i="11" s="1"/>
  <c r="E19" i="11"/>
  <c r="F19" i="11" s="1"/>
  <c r="E7" i="11"/>
  <c r="F7" i="11" s="1"/>
  <c r="D27" i="11"/>
  <c r="D28" i="11" s="1"/>
  <c r="F17" i="9"/>
  <c r="E22" i="9"/>
  <c r="E15" i="9"/>
  <c r="E14" i="9"/>
  <c r="E21" i="9"/>
  <c r="E20" i="9"/>
  <c r="E4" i="9"/>
  <c r="E12" i="9"/>
  <c r="E9" i="9"/>
  <c r="E6" i="9"/>
  <c r="E11" i="9"/>
  <c r="E8" i="9"/>
  <c r="E13" i="9"/>
  <c r="E10" i="9"/>
  <c r="E7" i="9"/>
  <c r="E5" i="9"/>
  <c r="F19" i="8"/>
  <c r="E8" i="8"/>
  <c r="E5" i="8"/>
  <c r="E12" i="8"/>
  <c r="E21" i="8"/>
  <c r="E17" i="8"/>
  <c r="E10" i="8"/>
  <c r="E7" i="8"/>
  <c r="E6" i="8"/>
  <c r="E13" i="8"/>
  <c r="E9" i="8"/>
  <c r="E11" i="8"/>
  <c r="E4" i="8"/>
  <c r="E14" i="8"/>
  <c r="D27" i="8"/>
  <c r="D28" i="8" s="1"/>
  <c r="E16" i="8"/>
  <c r="F18" i="7"/>
  <c r="E15" i="7"/>
  <c r="E22" i="7"/>
  <c r="E19" i="7"/>
  <c r="E8" i="7"/>
  <c r="E13" i="7"/>
  <c r="E10" i="7"/>
  <c r="E7" i="7"/>
  <c r="E11" i="7"/>
  <c r="E5" i="7"/>
  <c r="E9" i="7"/>
  <c r="E4" i="7"/>
  <c r="E12" i="7"/>
  <c r="E6" i="7"/>
  <c r="E21" i="7"/>
  <c r="E20" i="7"/>
  <c r="E14" i="7"/>
  <c r="E16" i="7"/>
  <c r="E17" i="7"/>
  <c r="Q5" i="6"/>
  <c r="U5" i="6" s="1"/>
  <c r="P5" i="6"/>
  <c r="T5" i="6" s="1"/>
  <c r="P3" i="6"/>
  <c r="T3" i="6" s="1"/>
  <c r="Q3" i="6"/>
  <c r="U3" i="6" s="1"/>
  <c r="G3" i="6"/>
  <c r="K3" i="6" s="1"/>
  <c r="H3" i="6"/>
  <c r="L3" i="6" s="1"/>
  <c r="Q6" i="6"/>
  <c r="U6" i="6" s="1"/>
  <c r="P6" i="6"/>
  <c r="T6" i="6" s="1"/>
  <c r="Q7" i="6"/>
  <c r="U7" i="6" s="1"/>
  <c r="P7" i="6"/>
  <c r="T7" i="6" s="1"/>
  <c r="Q4" i="6"/>
  <c r="U4" i="6" s="1"/>
  <c r="P4" i="6"/>
  <c r="T4" i="6" s="1"/>
  <c r="G6" i="6"/>
  <c r="K6" i="6" s="1"/>
  <c r="G7" i="6"/>
  <c r="K7" i="6" s="1"/>
  <c r="G5" i="6"/>
  <c r="D25" i="5"/>
  <c r="T15" i="5" s="1"/>
  <c r="D24" i="5"/>
  <c r="E19" i="5" s="1"/>
  <c r="D1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D22" i="1"/>
  <c r="D21" i="1"/>
  <c r="D20" i="1"/>
  <c r="D19" i="1"/>
  <c r="D18" i="1"/>
  <c r="D17" i="1"/>
  <c r="D16" i="1"/>
  <c r="D15" i="1"/>
  <c r="Z16" i="1" l="1"/>
  <c r="Z12" i="1"/>
  <c r="Z14" i="1"/>
  <c r="Z19" i="1"/>
  <c r="Z9" i="1"/>
  <c r="Z17" i="1"/>
  <c r="Z11" i="1"/>
  <c r="Z7" i="1"/>
  <c r="Z21" i="1"/>
  <c r="Z6" i="1"/>
  <c r="Z22" i="1"/>
  <c r="Z18" i="1"/>
  <c r="Z10" i="1"/>
  <c r="Z20" i="1"/>
  <c r="Z8" i="1"/>
  <c r="Z13" i="1"/>
  <c r="Z15" i="1"/>
  <c r="T16" i="5"/>
  <c r="T20" i="5"/>
  <c r="T17" i="5"/>
  <c r="T22" i="5"/>
  <c r="T18" i="5"/>
  <c r="T21" i="5"/>
  <c r="Z4" i="5"/>
  <c r="T14" i="5"/>
  <c r="T23" i="5" s="1"/>
  <c r="T11" i="5"/>
  <c r="T5" i="5"/>
  <c r="T10" i="5"/>
  <c r="T12" i="5"/>
  <c r="T6" i="5"/>
  <c r="T8" i="5"/>
  <c r="T13" i="5"/>
  <c r="T9" i="5"/>
  <c r="T7" i="5"/>
  <c r="T19" i="5"/>
  <c r="Z7" i="6"/>
  <c r="AA4" i="6"/>
  <c r="Z4" i="6"/>
  <c r="AA6" i="6"/>
  <c r="AA5" i="6"/>
  <c r="Z6" i="6"/>
  <c r="AA7" i="6"/>
  <c r="Z5" i="6"/>
  <c r="F24" i="11"/>
  <c r="F7" i="9"/>
  <c r="F10" i="9"/>
  <c r="F13" i="9"/>
  <c r="F9" i="9"/>
  <c r="F12" i="9"/>
  <c r="F5" i="9"/>
  <c r="F20" i="9"/>
  <c r="F8" i="9"/>
  <c r="F22" i="9"/>
  <c r="F11" i="9"/>
  <c r="F14" i="9"/>
  <c r="F15" i="9"/>
  <c r="F21" i="9"/>
  <c r="F6" i="9"/>
  <c r="F14" i="8"/>
  <c r="F5" i="8"/>
  <c r="F11" i="8"/>
  <c r="F16" i="8"/>
  <c r="F9" i="8"/>
  <c r="F13" i="8"/>
  <c r="F6" i="8"/>
  <c r="F7" i="8"/>
  <c r="F10" i="8"/>
  <c r="F12" i="8"/>
  <c r="F8" i="8"/>
  <c r="F17" i="8"/>
  <c r="F21" i="8"/>
  <c r="F12" i="7"/>
  <c r="F7" i="7"/>
  <c r="F9" i="7"/>
  <c r="F5" i="7"/>
  <c r="F17" i="7"/>
  <c r="F11" i="7"/>
  <c r="F10" i="7"/>
  <c r="F16" i="7"/>
  <c r="F13" i="7"/>
  <c r="F14" i="7"/>
  <c r="F8" i="7"/>
  <c r="F20" i="7"/>
  <c r="F19" i="7"/>
  <c r="F21" i="7"/>
  <c r="F22" i="7"/>
  <c r="F6" i="7"/>
  <c r="F15" i="7"/>
  <c r="Y7" i="6"/>
  <c r="Y4" i="6"/>
  <c r="Y6" i="6"/>
  <c r="Y5" i="6"/>
  <c r="K5" i="6"/>
  <c r="X5" i="6" s="1"/>
  <c r="X6" i="6"/>
  <c r="X4" i="6"/>
  <c r="X7" i="6"/>
  <c r="F19" i="5"/>
  <c r="E21" i="5"/>
  <c r="E15" i="5"/>
  <c r="E16" i="5"/>
  <c r="E17" i="5"/>
  <c r="D27" i="5"/>
  <c r="D28" i="5" s="1"/>
  <c r="E11" i="5"/>
  <c r="E8" i="5"/>
  <c r="E5" i="5"/>
  <c r="E4" i="5"/>
  <c r="E9" i="5"/>
  <c r="E6" i="5"/>
  <c r="E12" i="5"/>
  <c r="E18" i="5"/>
  <c r="E13" i="5"/>
  <c r="E10" i="5"/>
  <c r="E7" i="5"/>
  <c r="E22" i="5"/>
  <c r="E14" i="5"/>
  <c r="E20" i="5"/>
  <c r="D26" i="1"/>
  <c r="D25" i="1"/>
  <c r="T19" i="1" s="1"/>
  <c r="D24" i="1"/>
  <c r="E17" i="1" s="1"/>
  <c r="F17" i="1" s="1"/>
  <c r="T20" i="1" l="1"/>
  <c r="T18" i="1"/>
  <c r="Z4" i="1"/>
  <c r="T21" i="1"/>
  <c r="T14" i="1"/>
  <c r="T23" i="1" s="1"/>
  <c r="T9" i="1"/>
  <c r="T7" i="1"/>
  <c r="T12" i="1"/>
  <c r="T10" i="1"/>
  <c r="T8" i="1"/>
  <c r="T6" i="1"/>
  <c r="T11" i="1"/>
  <c r="T13" i="1"/>
  <c r="T5" i="1"/>
  <c r="T17" i="1"/>
  <c r="T16" i="1"/>
  <c r="T15" i="1"/>
  <c r="T22" i="1"/>
  <c r="F24" i="7"/>
  <c r="G10" i="7" s="1"/>
  <c r="F24" i="8"/>
  <c r="G17" i="8" s="1"/>
  <c r="F25" i="11"/>
  <c r="G15" i="11"/>
  <c r="G18" i="11"/>
  <c r="G19" i="11"/>
  <c r="G10" i="11"/>
  <c r="G21" i="11"/>
  <c r="G9" i="11"/>
  <c r="G22" i="11"/>
  <c r="G6" i="11"/>
  <c r="G14" i="11"/>
  <c r="G12" i="11"/>
  <c r="G5" i="11"/>
  <c r="G7" i="11"/>
  <c r="G11" i="11"/>
  <c r="G17" i="11"/>
  <c r="G20" i="11"/>
  <c r="G13" i="11"/>
  <c r="G8" i="11"/>
  <c r="G16" i="11"/>
  <c r="F24" i="9"/>
  <c r="F5" i="5"/>
  <c r="F20" i="5"/>
  <c r="F22" i="5"/>
  <c r="F21" i="5"/>
  <c r="F8" i="5"/>
  <c r="F14" i="5"/>
  <c r="F11" i="5"/>
  <c r="F7" i="5"/>
  <c r="F10" i="5"/>
  <c r="F18" i="5"/>
  <c r="F12" i="5"/>
  <c r="F13" i="5"/>
  <c r="F17" i="5"/>
  <c r="F6" i="5"/>
  <c r="F9" i="5"/>
  <c r="F16" i="5"/>
  <c r="F15" i="5"/>
  <c r="D27" i="1"/>
  <c r="D28" i="1" s="1"/>
  <c r="E9" i="1"/>
  <c r="F9" i="1" s="1"/>
  <c r="E10" i="1"/>
  <c r="F10" i="1" s="1"/>
  <c r="E11" i="1"/>
  <c r="F11" i="1" s="1"/>
  <c r="E4" i="1"/>
  <c r="E12" i="1"/>
  <c r="F12" i="1" s="1"/>
  <c r="E13" i="1"/>
  <c r="F13" i="1" s="1"/>
  <c r="E14" i="1"/>
  <c r="F14" i="1" s="1"/>
  <c r="E5" i="1"/>
  <c r="F5" i="1" s="1"/>
  <c r="E6" i="1"/>
  <c r="F6" i="1" s="1"/>
  <c r="E7" i="1"/>
  <c r="F7" i="1" s="1"/>
  <c r="E8" i="1"/>
  <c r="F8" i="1" s="1"/>
  <c r="E22" i="1"/>
  <c r="F22" i="1" s="1"/>
  <c r="E20" i="1"/>
  <c r="F20" i="1" s="1"/>
  <c r="E18" i="1"/>
  <c r="F18" i="1" s="1"/>
  <c r="E16" i="1"/>
  <c r="F16" i="1" s="1"/>
  <c r="E15" i="1"/>
  <c r="F15" i="1" s="1"/>
  <c r="E21" i="1"/>
  <c r="F21" i="1" s="1"/>
  <c r="E19" i="1"/>
  <c r="F19" i="1" s="1"/>
  <c r="F3" i="1" l="1"/>
  <c r="AA4" i="1" s="1"/>
  <c r="F3" i="5"/>
  <c r="AA4" i="5" s="1"/>
  <c r="G8" i="7"/>
  <c r="G21" i="7"/>
  <c r="F25" i="7"/>
  <c r="G7" i="7"/>
  <c r="G15" i="7"/>
  <c r="G18" i="7"/>
  <c r="G13" i="7"/>
  <c r="G6" i="7"/>
  <c r="G11" i="7"/>
  <c r="G20" i="7"/>
  <c r="G12" i="7"/>
  <c r="G19" i="7"/>
  <c r="G16" i="7"/>
  <c r="G9" i="7"/>
  <c r="G5" i="7"/>
  <c r="G22" i="7"/>
  <c r="G14" i="7"/>
  <c r="G17" i="7"/>
  <c r="G14" i="8"/>
  <c r="G7" i="8"/>
  <c r="G6" i="8"/>
  <c r="G5" i="8"/>
  <c r="G10" i="8"/>
  <c r="G11" i="8"/>
  <c r="G22" i="8"/>
  <c r="G18" i="8"/>
  <c r="G21" i="8"/>
  <c r="G15" i="8"/>
  <c r="G20" i="8"/>
  <c r="G16" i="8"/>
  <c r="G12" i="8"/>
  <c r="G8" i="8"/>
  <c r="G19" i="8"/>
  <c r="G9" i="8"/>
  <c r="G13" i="8"/>
  <c r="F25" i="8"/>
  <c r="F25" i="9"/>
  <c r="G17" i="9"/>
  <c r="G16" i="9"/>
  <c r="G18" i="9"/>
  <c r="G19" i="9"/>
  <c r="G8" i="9"/>
  <c r="G11" i="9"/>
  <c r="G14" i="9"/>
  <c r="G15" i="9"/>
  <c r="G21" i="9"/>
  <c r="G10" i="9"/>
  <c r="G13" i="9"/>
  <c r="G22" i="9"/>
  <c r="G12" i="9"/>
  <c r="G7" i="9"/>
  <c r="G9" i="9"/>
  <c r="G20" i="9"/>
  <c r="G5" i="9"/>
  <c r="G6" i="9"/>
  <c r="F24" i="5"/>
  <c r="G14" i="5" s="1"/>
  <c r="F24" i="1"/>
  <c r="K14" i="5" l="1"/>
  <c r="H14" i="5"/>
  <c r="J14" i="5"/>
  <c r="I14" i="5"/>
  <c r="G7" i="5"/>
  <c r="G10" i="1"/>
  <c r="F25" i="1"/>
  <c r="G20" i="5"/>
  <c r="G21" i="5"/>
  <c r="G5" i="5"/>
  <c r="G22" i="5"/>
  <c r="G10" i="5"/>
  <c r="G9" i="5"/>
  <c r="G18" i="5"/>
  <c r="G16" i="5"/>
  <c r="G6" i="5"/>
  <c r="G8" i="5"/>
  <c r="G15" i="5"/>
  <c r="G12" i="5"/>
  <c r="G19" i="5"/>
  <c r="G13" i="5"/>
  <c r="F25" i="5"/>
  <c r="F30" i="11" s="1"/>
  <c r="G17" i="5"/>
  <c r="G11" i="5"/>
  <c r="G13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K14" i="1" l="1"/>
  <c r="J14" i="1"/>
  <c r="I14" i="1"/>
  <c r="H14" i="1"/>
  <c r="K10" i="1"/>
  <c r="J10" i="1"/>
  <c r="I10" i="1"/>
  <c r="H10" i="1"/>
  <c r="I21" i="1"/>
  <c r="K21" i="1"/>
  <c r="H21" i="1"/>
  <c r="J21" i="1"/>
  <c r="K6" i="1"/>
  <c r="J6" i="1"/>
  <c r="I6" i="1"/>
  <c r="H6" i="1"/>
  <c r="K8" i="1"/>
  <c r="J8" i="1"/>
  <c r="I8" i="1"/>
  <c r="H8" i="1"/>
  <c r="J19" i="1"/>
  <c r="K19" i="1"/>
  <c r="I19" i="1"/>
  <c r="H19" i="1"/>
  <c r="K16" i="1"/>
  <c r="H16" i="1"/>
  <c r="J16" i="1"/>
  <c r="I16" i="1"/>
  <c r="K18" i="1"/>
  <c r="J18" i="1"/>
  <c r="I18" i="1"/>
  <c r="H18" i="1"/>
  <c r="I20" i="1"/>
  <c r="H20" i="1"/>
  <c r="K20" i="1"/>
  <c r="J20" i="1"/>
  <c r="K12" i="1"/>
  <c r="J12" i="1"/>
  <c r="I12" i="1"/>
  <c r="H12" i="1"/>
  <c r="J5" i="1"/>
  <c r="K5" i="1"/>
  <c r="I5" i="1"/>
  <c r="H5" i="1"/>
  <c r="K15" i="1"/>
  <c r="J15" i="1"/>
  <c r="I15" i="1"/>
  <c r="H15" i="1"/>
  <c r="J22" i="1"/>
  <c r="I22" i="1"/>
  <c r="H22" i="1"/>
  <c r="K22" i="1"/>
  <c r="K17" i="1"/>
  <c r="J17" i="1"/>
  <c r="I17" i="1"/>
  <c r="H17" i="1"/>
  <c r="J7" i="1"/>
  <c r="I7" i="1"/>
  <c r="H7" i="1"/>
  <c r="K7" i="1"/>
  <c r="H11" i="1"/>
  <c r="K11" i="1"/>
  <c r="J11" i="1"/>
  <c r="I11" i="1"/>
  <c r="K9" i="1"/>
  <c r="J9" i="1"/>
  <c r="I9" i="1"/>
  <c r="H9" i="1"/>
  <c r="J13" i="1"/>
  <c r="K13" i="1"/>
  <c r="I13" i="1"/>
  <c r="H13" i="1"/>
  <c r="I12" i="5"/>
  <c r="H12" i="5"/>
  <c r="K12" i="5"/>
  <c r="J12" i="5"/>
  <c r="K11" i="5"/>
  <c r="J11" i="5"/>
  <c r="I11" i="5"/>
  <c r="H11" i="5"/>
  <c r="K17" i="5"/>
  <c r="J17" i="5"/>
  <c r="I17" i="5"/>
  <c r="H17" i="5"/>
  <c r="K13" i="5"/>
  <c r="J13" i="5"/>
  <c r="I13" i="5"/>
  <c r="H13" i="5"/>
  <c r="H6" i="5"/>
  <c r="I6" i="5"/>
  <c r="K6" i="5"/>
  <c r="J6" i="5"/>
  <c r="K10" i="5"/>
  <c r="I10" i="5"/>
  <c r="H10" i="5"/>
  <c r="J10" i="5"/>
  <c r="K5" i="5"/>
  <c r="J5" i="5"/>
  <c r="I5" i="5"/>
  <c r="H5" i="5"/>
  <c r="J20" i="5"/>
  <c r="I20" i="5"/>
  <c r="K20" i="5"/>
  <c r="H20" i="5"/>
  <c r="K22" i="5"/>
  <c r="J22" i="5"/>
  <c r="H22" i="5"/>
  <c r="I22" i="5"/>
  <c r="J21" i="5"/>
  <c r="I21" i="5"/>
  <c r="H21" i="5"/>
  <c r="K21" i="5"/>
  <c r="K19" i="5"/>
  <c r="I19" i="5"/>
  <c r="J19" i="5"/>
  <c r="H19" i="5"/>
  <c r="K15" i="5"/>
  <c r="J15" i="5"/>
  <c r="I15" i="5"/>
  <c r="H15" i="5"/>
  <c r="J8" i="5"/>
  <c r="I8" i="5"/>
  <c r="H8" i="5"/>
  <c r="K8" i="5"/>
  <c r="K7" i="5"/>
  <c r="J7" i="5"/>
  <c r="I7" i="5"/>
  <c r="H7" i="5"/>
  <c r="I16" i="5"/>
  <c r="K16" i="5"/>
  <c r="J16" i="5"/>
  <c r="H16" i="5"/>
  <c r="K18" i="5"/>
  <c r="I18" i="5"/>
  <c r="J18" i="5"/>
  <c r="H18" i="5"/>
  <c r="J9" i="5"/>
  <c r="H9" i="5"/>
  <c r="I9" i="5"/>
  <c r="K9" i="5"/>
  <c r="F30" i="8"/>
  <c r="F29" i="7"/>
  <c r="F30" i="9"/>
  <c r="H24" i="1" l="1"/>
  <c r="I24" i="1"/>
  <c r="J24" i="1"/>
  <c r="K24" i="1"/>
  <c r="H24" i="5"/>
  <c r="J24" i="5"/>
  <c r="I24" i="5"/>
  <c r="K24" i="5"/>
  <c r="G25" i="11"/>
  <c r="J25" i="1" l="1"/>
  <c r="J27" i="1"/>
  <c r="J28" i="1" s="1"/>
  <c r="H27" i="1"/>
  <c r="H28" i="1" s="1"/>
  <c r="H25" i="1"/>
  <c r="K27" i="1"/>
  <c r="K28" i="1" s="1"/>
  <c r="K25" i="1"/>
  <c r="I27" i="1"/>
  <c r="I28" i="1" s="1"/>
  <c r="I25" i="1"/>
  <c r="G25" i="1" s="1"/>
  <c r="K25" i="5"/>
  <c r="K27" i="5"/>
  <c r="K28" i="5" s="1"/>
  <c r="J27" i="5"/>
  <c r="J28" i="5" s="1"/>
  <c r="J25" i="5"/>
  <c r="I27" i="5"/>
  <c r="I28" i="5" s="1"/>
  <c r="I25" i="5"/>
  <c r="H27" i="5"/>
  <c r="H28" i="5" s="1"/>
  <c r="H25" i="5"/>
  <c r="G25" i="7"/>
  <c r="G25" i="8"/>
  <c r="G25" i="9"/>
  <c r="N12" i="1" l="1"/>
  <c r="N19" i="1"/>
  <c r="N13" i="1"/>
  <c r="N7" i="1"/>
  <c r="N16" i="1"/>
  <c r="N10" i="1"/>
  <c r="N20" i="1"/>
  <c r="N14" i="1"/>
  <c r="N21" i="1"/>
  <c r="N8" i="1"/>
  <c r="N23" i="1"/>
  <c r="N15" i="1"/>
  <c r="N11" i="1"/>
  <c r="N9" i="1"/>
  <c r="N18" i="1"/>
  <c r="N17" i="1"/>
  <c r="N6" i="1"/>
  <c r="N5" i="1"/>
  <c r="N22" i="1"/>
  <c r="M6" i="1"/>
  <c r="M23" i="1"/>
  <c r="M7" i="1"/>
  <c r="M13" i="1"/>
  <c r="M19" i="1"/>
  <c r="M14" i="1"/>
  <c r="M5" i="1"/>
  <c r="M18" i="1"/>
  <c r="M8" i="1"/>
  <c r="M15" i="1"/>
  <c r="M20" i="1"/>
  <c r="M17" i="1"/>
  <c r="M21" i="1"/>
  <c r="M9" i="1"/>
  <c r="M22" i="1"/>
  <c r="M10" i="1"/>
  <c r="M11" i="1"/>
  <c r="M16" i="1"/>
  <c r="M12" i="1"/>
  <c r="P14" i="1"/>
  <c r="P23" i="1"/>
  <c r="P9" i="1"/>
  <c r="P13" i="1"/>
  <c r="P15" i="1"/>
  <c r="P18" i="1"/>
  <c r="P16" i="1"/>
  <c r="P21" i="1"/>
  <c r="P6" i="1"/>
  <c r="P22" i="1"/>
  <c r="P17" i="1"/>
  <c r="P19" i="1"/>
  <c r="P5" i="1"/>
  <c r="P10" i="1"/>
  <c r="P11" i="1"/>
  <c r="P20" i="1"/>
  <c r="P8" i="1"/>
  <c r="P12" i="1"/>
  <c r="P7" i="1"/>
  <c r="O22" i="1"/>
  <c r="O10" i="1"/>
  <c r="O11" i="1"/>
  <c r="O23" i="1"/>
  <c r="O19" i="1"/>
  <c r="O12" i="1"/>
  <c r="O13" i="1"/>
  <c r="O21" i="1"/>
  <c r="O14" i="1"/>
  <c r="O20" i="1"/>
  <c r="O15" i="1"/>
  <c r="O8" i="1"/>
  <c r="O5" i="1"/>
  <c r="O18" i="1"/>
  <c r="O6" i="1"/>
  <c r="O7" i="1"/>
  <c r="O9" i="1"/>
  <c r="O16" i="1"/>
  <c r="O17" i="1"/>
  <c r="G25" i="5"/>
  <c r="M9" i="5"/>
  <c r="M17" i="5"/>
  <c r="M8" i="5"/>
  <c r="M11" i="5"/>
  <c r="M22" i="5"/>
  <c r="M5" i="5"/>
  <c r="M10" i="5"/>
  <c r="M12" i="5"/>
  <c r="M21" i="5"/>
  <c r="M14" i="5"/>
  <c r="M6" i="5"/>
  <c r="R6" i="5" s="1"/>
  <c r="M7" i="5"/>
  <c r="M20" i="5"/>
  <c r="M19" i="5"/>
  <c r="M13" i="5"/>
  <c r="M23" i="5"/>
  <c r="M15" i="5"/>
  <c r="M18" i="5"/>
  <c r="M16" i="5"/>
  <c r="N15" i="5"/>
  <c r="N9" i="5"/>
  <c r="N8" i="5"/>
  <c r="N21" i="5"/>
  <c r="N19" i="5"/>
  <c r="N16" i="5"/>
  <c r="N20" i="5"/>
  <c r="N17" i="5"/>
  <c r="N5" i="5"/>
  <c r="N22" i="5"/>
  <c r="N18" i="5"/>
  <c r="N7" i="5"/>
  <c r="N11" i="5"/>
  <c r="N6" i="5"/>
  <c r="N12" i="5"/>
  <c r="N10" i="5"/>
  <c r="N13" i="5"/>
  <c r="N14" i="5"/>
  <c r="N23" i="5"/>
  <c r="O8" i="5"/>
  <c r="O11" i="5"/>
  <c r="O18" i="5"/>
  <c r="O12" i="5"/>
  <c r="O7" i="5"/>
  <c r="O9" i="5"/>
  <c r="O21" i="5"/>
  <c r="O6" i="5"/>
  <c r="O19" i="5"/>
  <c r="O13" i="5"/>
  <c r="O14" i="5"/>
  <c r="O23" i="5"/>
  <c r="O17" i="5"/>
  <c r="O5" i="5"/>
  <c r="O20" i="5"/>
  <c r="O15" i="5"/>
  <c r="O16" i="5"/>
  <c r="O22" i="5"/>
  <c r="O10" i="5"/>
  <c r="AD3" i="6"/>
  <c r="P5" i="5"/>
  <c r="P21" i="5"/>
  <c r="P13" i="5"/>
  <c r="P18" i="5"/>
  <c r="P6" i="5"/>
  <c r="P22" i="5"/>
  <c r="P10" i="5"/>
  <c r="P14" i="5"/>
  <c r="P19" i="5"/>
  <c r="P20" i="5"/>
  <c r="P15" i="5"/>
  <c r="P12" i="5"/>
  <c r="P16" i="5"/>
  <c r="P17" i="5"/>
  <c r="P11" i="5"/>
  <c r="P7" i="5"/>
  <c r="P23" i="5"/>
  <c r="P8" i="5"/>
  <c r="P9" i="5"/>
  <c r="AB3" i="6"/>
  <c r="AE3" i="6"/>
  <c r="AC3" i="6"/>
  <c r="R13" i="1" l="1"/>
  <c r="R19" i="1"/>
  <c r="R17" i="1"/>
  <c r="R10" i="1"/>
  <c r="R9" i="1"/>
  <c r="R11" i="1"/>
  <c r="R22" i="1"/>
  <c r="R7" i="1"/>
  <c r="R21" i="1"/>
  <c r="R6" i="1"/>
  <c r="R20" i="1"/>
  <c r="R8" i="1"/>
  <c r="R15" i="1"/>
  <c r="R18" i="1"/>
  <c r="R12" i="1"/>
  <c r="R5" i="1"/>
  <c r="R16" i="1"/>
  <c r="R14" i="1"/>
  <c r="R23" i="1" s="1"/>
  <c r="R14" i="5"/>
  <c r="R23" i="5" s="1"/>
  <c r="R7" i="5"/>
  <c r="R21" i="5"/>
  <c r="R12" i="5"/>
  <c r="R10" i="5"/>
  <c r="R5" i="5"/>
  <c r="R16" i="5"/>
  <c r="R15" i="5"/>
  <c r="R22" i="5"/>
  <c r="R11" i="5"/>
  <c r="AD5" i="6"/>
  <c r="AD6" i="6"/>
  <c r="AD4" i="6"/>
  <c r="AD7" i="6"/>
  <c r="R8" i="5"/>
  <c r="R18" i="5"/>
  <c r="R13" i="5"/>
  <c r="R19" i="5"/>
  <c r="R17" i="5"/>
  <c r="R20" i="5"/>
  <c r="R9" i="5"/>
  <c r="AF3" i="6"/>
  <c r="AG3" i="6" s="1"/>
  <c r="AB5" i="6"/>
  <c r="AB7" i="6"/>
  <c r="AB4" i="6"/>
  <c r="AB6" i="6"/>
  <c r="AE6" i="6"/>
  <c r="AE5" i="6"/>
  <c r="AE7" i="6"/>
  <c r="AE4" i="6"/>
  <c r="AC7" i="6"/>
  <c r="AC4" i="6"/>
  <c r="AC6" i="6"/>
  <c r="AC5" i="6"/>
  <c r="AF4" i="6" l="1"/>
  <c r="AG4" i="6" s="1"/>
  <c r="AF6" i="6"/>
  <c r="AG6" i="6" s="1"/>
  <c r="AF7" i="6"/>
  <c r="AG7" i="6" s="1"/>
  <c r="AF5" i="6"/>
  <c r="AG5" i="6" s="1"/>
  <c r="AK7" i="6" l="1"/>
  <c r="AK4" i="6"/>
  <c r="AK5" i="6"/>
  <c r="AK6" i="6"/>
  <c r="AJ7" i="6"/>
  <c r="AJ4" i="6"/>
  <c r="AJ6" i="6"/>
  <c r="AJ5" i="6"/>
</calcChain>
</file>

<file path=xl/sharedStrings.xml><?xml version="1.0" encoding="utf-8"?>
<sst xmlns="http://schemas.openxmlformats.org/spreadsheetml/2006/main" count="211" uniqueCount="66">
  <si>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</si>
  <si>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</si>
  <si>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</si>
  <si>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</si>
  <si>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</si>
  <si>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</si>
  <si>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</si>
  <si>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</si>
  <si>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</si>
  <si>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</si>
  <si>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</si>
  <si>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</si>
  <si>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</si>
  <si>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</si>
  <si>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pred (kJ/mol)</t>
  </si>
  <si>
    <t>sum</t>
  </si>
  <si>
    <t>tanh_multiplier</t>
  </si>
  <si>
    <t>predicted modal results for the inclined angles</t>
  </si>
  <si>
    <t>angle_1(constrained)</t>
  </si>
  <si>
    <t>angle_2</t>
  </si>
  <si>
    <t>cos(theta_1/2)</t>
  </si>
  <si>
    <t>cos(theta_2/2)</t>
  </si>
  <si>
    <t>mode_1_sq</t>
  </si>
  <si>
    <t>mode_2_sq</t>
  </si>
  <si>
    <t>mode_3_sq</t>
  </si>
  <si>
    <t>mode_4_sq</t>
  </si>
  <si>
    <t>pred_norm</t>
  </si>
  <si>
    <t>pred_norm_ratio</t>
  </si>
  <si>
    <t>equilibrium structure</t>
  </si>
  <si>
    <t>a125</t>
  </si>
  <si>
    <t>a140</t>
  </si>
  <si>
    <t>a155</t>
  </si>
  <si>
    <t>a165</t>
  </si>
  <si>
    <t>c1_pred</t>
  </si>
  <si>
    <t>c2_pred</t>
  </si>
  <si>
    <t>c1_QM</t>
  </si>
  <si>
    <t>c2_QM</t>
  </si>
  <si>
    <t>kJ/mol</t>
  </si>
  <si>
    <t>arg1_A</t>
  </si>
  <si>
    <t>arg2_A</t>
  </si>
  <si>
    <t>arg1_B</t>
  </si>
  <si>
    <t>arg2_B</t>
  </si>
  <si>
    <t>f1_A</t>
  </si>
  <si>
    <t>f2_A</t>
  </si>
  <si>
    <t>f1_B</t>
  </si>
  <si>
    <t>f2_B</t>
  </si>
  <si>
    <t>mode_1_ratio</t>
  </si>
  <si>
    <t>mode_2_ratio</t>
  </si>
  <si>
    <t>arg3_A</t>
  </si>
  <si>
    <t>arg4_A</t>
  </si>
  <si>
    <t>f3_A</t>
  </si>
  <si>
    <t>f4_A</t>
  </si>
  <si>
    <t>arg3_B</t>
  </si>
  <si>
    <t>arg4_B</t>
  </si>
  <si>
    <t>f3_B</t>
  </si>
  <si>
    <t>f4_B</t>
  </si>
  <si>
    <t>mode_3_ratio</t>
  </si>
  <si>
    <t>mode_4_ratio</t>
  </si>
  <si>
    <t>QM</t>
  </si>
  <si>
    <t>calculate</t>
  </si>
  <si>
    <t>sym_value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</si>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</sst>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0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HONC</a:t>
            </a:r>
          </a:p>
        </c:rich>
      </c:tx>
      <c:layout>
        <c:manualLayout>
          <c:xMode val="edge"/>
          <c:yMode val="edge"/>
          <c:x val="0.49921929575339608"/>
          <c:y val="4.64165575377009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(opt_angle_no_relax!$R$23,opt_angle_no_relax!$R$15:$R$22,opt_angle_no_relax!$R$5:$R$14)</c:f>
              <c:numCache>
                <c:formatCode>General</c:formatCode>
                <c:ptCount val="19"/>
                <c:pt idx="0">
                  <c:v>0</c:v>
                </c:pt>
                <c:pt idx="1">
                  <c:v>0.10654801052533065</c:v>
                </c:pt>
                <c:pt idx="2">
                  <c:v>0.40289562604012569</c:v>
                </c:pt>
                <c:pt idx="3">
                  <c:v>0.82690002067483603</c:v>
                </c:pt>
                <c:pt idx="4">
                  <c:v>1.297500988372281</c:v>
                </c:pt>
                <c:pt idx="5">
                  <c:v>1.7385068533483614</c:v>
                </c:pt>
                <c:pt idx="6">
                  <c:v>2.0968130220654602</c:v>
                </c:pt>
                <c:pt idx="7">
                  <c:v>2.348719958621527</c:v>
                </c:pt>
                <c:pt idx="8">
                  <c:v>2.4936757648114085</c:v>
                </c:pt>
                <c:pt idx="9">
                  <c:v>2.5404211162384418</c:v>
                </c:pt>
                <c:pt idx="10">
                  <c:v>2.4936757648114085</c:v>
                </c:pt>
                <c:pt idx="11">
                  <c:v>2.348719958621527</c:v>
                </c:pt>
                <c:pt idx="12">
                  <c:v>2.0968130220654602</c:v>
                </c:pt>
                <c:pt idx="13">
                  <c:v>1.7385068533483614</c:v>
                </c:pt>
                <c:pt idx="14">
                  <c:v>1.297500988372281</c:v>
                </c:pt>
                <c:pt idx="15">
                  <c:v>0.82690002067483603</c:v>
                </c:pt>
                <c:pt idx="16">
                  <c:v>0.40289562604012569</c:v>
                </c:pt>
                <c:pt idx="17">
                  <c:v>0.10654801052533065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DB-4F31-AC14-25D02A507B92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(opt_angle_no_relax!$T$23,opt_angle_no_relax!$T$15:$T$22,opt_angle_no_relax!$T$5:$T$14)</c:f>
              <c:numCache>
                <c:formatCode>General</c:formatCode>
                <c:ptCount val="19"/>
                <c:pt idx="0">
                  <c:v>0</c:v>
                </c:pt>
                <c:pt idx="1">
                  <c:v>0.10654279004739919</c:v>
                </c:pt>
                <c:pt idx="2">
                  <c:v>0.40288297499766657</c:v>
                </c:pt>
                <c:pt idx="3">
                  <c:v>0.82690122504644137</c:v>
                </c:pt>
                <c:pt idx="4">
                  <c:v>1.2974958450313494</c:v>
                </c:pt>
                <c:pt idx="5">
                  <c:v>1.7385010799745544</c:v>
                </c:pt>
                <c:pt idx="6">
                  <c:v>2.0968030649773226</c:v>
                </c:pt>
                <c:pt idx="7">
                  <c:v>2.3487197899830363</c:v>
                </c:pt>
                <c:pt idx="8">
                  <c:v>2.4936736449812145</c:v>
                </c:pt>
                <c:pt idx="9">
                  <c:v>2.5404075450423136</c:v>
                </c:pt>
                <c:pt idx="10">
                  <c:v>2.4936736449812145</c:v>
                </c:pt>
                <c:pt idx="11">
                  <c:v>2.3487197899830363</c:v>
                </c:pt>
                <c:pt idx="12">
                  <c:v>2.0968030649773226</c:v>
                </c:pt>
                <c:pt idx="13">
                  <c:v>1.7385010799745544</c:v>
                </c:pt>
                <c:pt idx="14">
                  <c:v>1.2974958450313494</c:v>
                </c:pt>
                <c:pt idx="15">
                  <c:v>0.82690122504644137</c:v>
                </c:pt>
                <c:pt idx="16">
                  <c:v>0.40288297499766657</c:v>
                </c:pt>
                <c:pt idx="17">
                  <c:v>0.10654279004739919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5DB-4F31-AC14-25D02A507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204072"/>
        <c:axId val="681204464"/>
      </c:scatterChart>
      <c:valAx>
        <c:axId val="681204072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204464"/>
        <c:crosses val="autoZero"/>
        <c:crossBetween val="midCat"/>
        <c:majorUnit val="90"/>
      </c:valAx>
      <c:valAx>
        <c:axId val="68120446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204072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HONC (CO projectors)</a:t>
            </a:r>
          </a:p>
        </c:rich>
      </c:tx>
      <c:layout>
        <c:manualLayout>
          <c:xMode val="edge"/>
          <c:yMode val="edge"/>
          <c:x val="0.32484862208704857"/>
          <c:y val="4.4388051014120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c1_QM</c:v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predict_norms!$B$4:$B$7</c:f>
              <c:numCache>
                <c:formatCode>General</c:formatCode>
                <c:ptCount val="4"/>
                <c:pt idx="0">
                  <c:v>125</c:v>
                </c:pt>
                <c:pt idx="1">
                  <c:v>140</c:v>
                </c:pt>
                <c:pt idx="2">
                  <c:v>155</c:v>
                </c:pt>
                <c:pt idx="3">
                  <c:v>165</c:v>
                </c:pt>
              </c:numCache>
            </c:numRef>
          </c:cat>
          <c:val>
            <c:numRef>
              <c:f>predict_norms!$AL$4:$AL$7</c:f>
              <c:numCache>
                <c:formatCode>General</c:formatCode>
                <c:ptCount val="4"/>
                <c:pt idx="0">
                  <c:v>0.88163331869870021</c:v>
                </c:pt>
                <c:pt idx="1">
                  <c:v>0.89850335837394135</c:v>
                </c:pt>
                <c:pt idx="2">
                  <c:v>0.94384935909025358</c:v>
                </c:pt>
                <c:pt idx="3">
                  <c:v>0.97640099345066744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B8-4B2F-969E-702D2E7753D0}"/>
            </c:ext>
          </c:extLst>
        </c:ser>
        <c:ser>
          <c:idx val="1"/>
          <c:order val="1"/>
          <c:tx>
            <c:v>c1_predicted</c:v>
          </c:tx>
          <c:spPr>
            <a:pattFill prst="wdUpDiag">
              <a:fgClr>
                <a:schemeClr val="accent6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accent6">
                  <a:lumMod val="50000"/>
                </a:schemeClr>
              </a:solidFill>
            </a:ln>
            <a:effectLst/>
          </c:spPr>
          <c:invertIfNegative val="0"/>
          <c:cat>
            <c:numRef>
              <c:f>predict_norms!$B$4:$B$7</c:f>
              <c:numCache>
                <c:formatCode>General</c:formatCode>
                <c:ptCount val="4"/>
                <c:pt idx="0">
                  <c:v>125</c:v>
                </c:pt>
                <c:pt idx="1">
                  <c:v>140</c:v>
                </c:pt>
                <c:pt idx="2">
                  <c:v>155</c:v>
                </c:pt>
                <c:pt idx="3">
                  <c:v>165</c:v>
                </c:pt>
              </c:numCache>
            </c:numRef>
          </c:cat>
          <c:val>
            <c:numRef>
              <c:f>predict_norms!$AJ$4:$AJ$7</c:f>
              <c:numCache>
                <c:formatCode>General</c:formatCode>
                <c:ptCount val="4"/>
                <c:pt idx="0">
                  <c:v>0.88253406875887186</c:v>
                </c:pt>
                <c:pt idx="1">
                  <c:v>0.90746297175325918</c:v>
                </c:pt>
                <c:pt idx="2">
                  <c:v>0.94762985242615039</c:v>
                </c:pt>
                <c:pt idx="3">
                  <c:v>0.97714785750874811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B8-4B2F-969E-702D2E7753D0}"/>
            </c:ext>
          </c:extLst>
        </c:ser>
        <c:ser>
          <c:idx val="2"/>
          <c:order val="2"/>
          <c:tx>
            <c:v>c2_QM</c:v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predict_norms!$B$4:$B$7</c:f>
              <c:numCache>
                <c:formatCode>General</c:formatCode>
                <c:ptCount val="4"/>
                <c:pt idx="0">
                  <c:v>125</c:v>
                </c:pt>
                <c:pt idx="1">
                  <c:v>140</c:v>
                </c:pt>
                <c:pt idx="2">
                  <c:v>155</c:v>
                </c:pt>
                <c:pt idx="3">
                  <c:v>165</c:v>
                </c:pt>
              </c:numCache>
            </c:numRef>
          </c:cat>
          <c:val>
            <c:numRef>
              <c:f>predict_norms!$AM$4:$AM$7</c:f>
              <c:numCache>
                <c:formatCode>General</c:formatCode>
                <c:ptCount val="4"/>
                <c:pt idx="0">
                  <c:v>-0.47184596157303116</c:v>
                </c:pt>
                <c:pt idx="1">
                  <c:v>-0.43890820510166162</c:v>
                </c:pt>
                <c:pt idx="2">
                  <c:v>-0.33036601429442081</c:v>
                </c:pt>
                <c:pt idx="3" formatCode="0.0000">
                  <c:v>-0.2159630689276244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B8-4B2F-969E-702D2E7753D0}"/>
            </c:ext>
          </c:extLst>
        </c:ser>
        <c:ser>
          <c:idx val="3"/>
          <c:order val="3"/>
          <c:tx>
            <c:v>c2_predicted</c:v>
          </c:tx>
          <c:spPr>
            <a:pattFill prst="wdUpDiag">
              <a:fgClr>
                <a:srgbClr val="7030A0"/>
              </a:fgClr>
              <a:bgClr>
                <a:schemeClr val="bg1"/>
              </a:bgClr>
            </a:pattFill>
            <a:ln>
              <a:solidFill>
                <a:srgbClr val="7030A0"/>
              </a:solidFill>
            </a:ln>
            <a:effectLst/>
          </c:spPr>
          <c:invertIfNegative val="0"/>
          <c:cat>
            <c:numRef>
              <c:f>predict_norms!$B$4:$B$7</c:f>
              <c:numCache>
                <c:formatCode>General</c:formatCode>
                <c:ptCount val="4"/>
                <c:pt idx="0">
                  <c:v>125</c:v>
                </c:pt>
                <c:pt idx="1">
                  <c:v>140</c:v>
                </c:pt>
                <c:pt idx="2">
                  <c:v>155</c:v>
                </c:pt>
                <c:pt idx="3">
                  <c:v>165</c:v>
                </c:pt>
              </c:numCache>
            </c:numRef>
          </c:cat>
          <c:val>
            <c:numRef>
              <c:f>predict_norms!$AK$4:$AK$7</c:f>
              <c:numCache>
                <c:formatCode>General</c:formatCode>
                <c:ptCount val="4"/>
                <c:pt idx="0">
                  <c:v>-0.47013111553740489</c:v>
                </c:pt>
                <c:pt idx="1">
                  <c:v>-0.42008198913239969</c:v>
                </c:pt>
                <c:pt idx="2">
                  <c:v>-0.31935780953248022</c:v>
                </c:pt>
                <c:pt idx="3">
                  <c:v>-0.21255789485216492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B8-4B2F-969E-702D2E7753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89073696"/>
        <c:axId val="589072520"/>
      </c:barChart>
      <c:catAx>
        <c:axId val="589073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constrained ONC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072520"/>
        <c:crosses val="autoZero"/>
        <c:auto val="0"/>
        <c:lblAlgn val="ctr"/>
        <c:lblOffset val="100"/>
        <c:noMultiLvlLbl val="0"/>
      </c:catAx>
      <c:valAx>
        <c:axId val="589072520"/>
        <c:scaling>
          <c:orientation val="minMax"/>
          <c:max val="1"/>
          <c:min val="-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c</a:t>
                </a:r>
                <a:r>
                  <a:rPr lang="en-US" sz="2800" baseline="-25000">
                    <a:solidFill>
                      <a:schemeClr val="tx1"/>
                    </a:solidFill>
                  </a:rPr>
                  <a:t>1</a:t>
                </a:r>
                <a:r>
                  <a:rPr lang="en-US" sz="2800">
                    <a:solidFill>
                      <a:schemeClr val="tx1"/>
                    </a:solidFill>
                  </a:rPr>
                  <a:t> or c</a:t>
                </a:r>
                <a:r>
                  <a:rPr lang="en-US" sz="2800" baseline="-25000">
                    <a:solidFill>
                      <a:schemeClr val="tx1"/>
                    </a:solidFill>
                  </a:rPr>
                  <a:t>2</a:t>
                </a:r>
                <a:r>
                  <a:rPr lang="en-US" sz="2800">
                    <a:solidFill>
                      <a:schemeClr val="tx1"/>
                    </a:solidFill>
                  </a:rPr>
                  <a:t> mode coefficient</a:t>
                </a:r>
              </a:p>
            </c:rich>
          </c:tx>
          <c:layout>
            <c:manualLayout>
              <c:xMode val="edge"/>
              <c:yMode val="edge"/>
              <c:x val="1.0252925486027881E-2"/>
              <c:y val="0.137921814400075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07369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12055468211548415"/>
          <c:y val="0.8991118392413775"/>
          <c:w val="0.87753163067878304"/>
          <c:h val="7.06229517364445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594BA3-7188-86BC-45A9-338E18003D1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9B0654-CAAC-ACEB-27C9-85C2AC1F326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7"/>
  <sheetViews>
    <sheetView workbookViewId="0"/>
  </sheetViews>
  <sheetFormatPr defaultRowHeight="15" x14ac:dyDescent="0.25"/>
  <cols>
    <col min="1" max="1" width="24.28515625" customWidth="1"/>
    <col min="2" max="2" width="20.85546875" customWidth="1"/>
    <col min="3" max="4" width="8.7109375" customWidth="1"/>
    <col min="6" max="6" width="14.42578125" customWidth="1"/>
    <col min="7" max="7" width="10.140625" customWidth="1"/>
    <col min="8" max="10" width="11.28515625" customWidth="1"/>
    <col min="11" max="11" width="9.28515625" customWidth="1"/>
    <col min="12" max="14" width="10.140625" customWidth="1"/>
    <col min="15" max="15" width="14.140625" customWidth="1"/>
    <col min="16" max="16" width="11.140625" customWidth="1"/>
    <col min="17" max="19" width="12" customWidth="1"/>
    <col min="21" max="23" width="10.42578125" customWidth="1"/>
    <col min="24" max="24" width="13.7109375" customWidth="1"/>
    <col min="25" max="27" width="15.140625" customWidth="1"/>
    <col min="28" max="28" width="12.28515625" customWidth="1"/>
    <col min="29" max="30" width="11.140625" customWidth="1"/>
    <col min="31" max="31" width="11.28515625" customWidth="1"/>
    <col min="32" max="32" width="13.28515625" customWidth="1"/>
    <col min="33" max="33" width="16.140625" customWidth="1"/>
  </cols>
  <sheetData>
    <row r="1" spans="1:39" x14ac:dyDescent="0.25">
      <c r="A1" t="s">
        <v>16</v>
      </c>
      <c r="B1">
        <v>2.8158916161173799</v>
      </c>
      <c r="AB1" t="s">
        <v>17</v>
      </c>
    </row>
    <row r="2" spans="1:39" x14ac:dyDescent="0.25">
      <c r="B2" t="s">
        <v>18</v>
      </c>
      <c r="C2" t="s">
        <v>8</v>
      </c>
      <c r="D2" t="s">
        <v>19</v>
      </c>
      <c r="E2" t="s">
        <v>8</v>
      </c>
      <c r="F2" t="s">
        <v>20</v>
      </c>
      <c r="G2" t="s">
        <v>38</v>
      </c>
      <c r="H2" t="s">
        <v>39</v>
      </c>
      <c r="I2" t="s">
        <v>48</v>
      </c>
      <c r="J2" t="s">
        <v>49</v>
      </c>
      <c r="K2" t="s">
        <v>42</v>
      </c>
      <c r="L2" t="s">
        <v>43</v>
      </c>
      <c r="M2" t="s">
        <v>50</v>
      </c>
      <c r="N2" t="s">
        <v>51</v>
      </c>
      <c r="O2" t="s">
        <v>21</v>
      </c>
      <c r="P2" t="s">
        <v>40</v>
      </c>
      <c r="Q2" t="s">
        <v>41</v>
      </c>
      <c r="R2" t="s">
        <v>52</v>
      </c>
      <c r="S2" t="s">
        <v>53</v>
      </c>
      <c r="T2" t="s">
        <v>44</v>
      </c>
      <c r="U2" t="s">
        <v>45</v>
      </c>
      <c r="V2" t="s">
        <v>54</v>
      </c>
      <c r="W2" t="s">
        <v>55</v>
      </c>
      <c r="X2" t="s">
        <v>46</v>
      </c>
      <c r="Y2" t="s">
        <v>47</v>
      </c>
      <c r="Z2" t="s">
        <v>56</v>
      </c>
      <c r="AA2" t="s">
        <v>57</v>
      </c>
      <c r="AB2" t="s">
        <v>22</v>
      </c>
      <c r="AC2" t="s">
        <v>23</v>
      </c>
      <c r="AD2" t="s">
        <v>24</v>
      </c>
      <c r="AE2" t="s">
        <v>25</v>
      </c>
      <c r="AF2" t="s">
        <v>26</v>
      </c>
      <c r="AG2" t="s">
        <v>27</v>
      </c>
      <c r="AJ2" t="s">
        <v>33</v>
      </c>
      <c r="AK2" t="s">
        <v>34</v>
      </c>
      <c r="AL2" t="s">
        <v>35</v>
      </c>
      <c r="AM2" t="s">
        <v>36</v>
      </c>
    </row>
    <row r="3" spans="1:39" ht="15.75" thickBot="1" x14ac:dyDescent="0.3">
      <c r="A3" t="s">
        <v>28</v>
      </c>
      <c r="B3">
        <v>173.28740999999999</v>
      </c>
      <c r="C3">
        <f>B3*PI()/180</f>
        <v>3.0244358567533469</v>
      </c>
      <c r="D3">
        <v>105.13292</v>
      </c>
      <c r="E3">
        <f>D3*PI()/180</f>
        <v>1.834915606235797</v>
      </c>
      <c r="F3">
        <f>COS(C3/2)</f>
        <v>5.8544902898760791E-2</v>
      </c>
      <c r="G3">
        <f>(1/4)*F3+(3/4)*F3^3</f>
        <v>1.4786722964026569E-2</v>
      </c>
      <c r="H3">
        <f>(3/4)*F3^2+(1/4)*F3^4</f>
        <v>2.5735661903234907E-3</v>
      </c>
      <c r="I3">
        <f>(6*F3^3-3*F3^5+F3^7)/4</f>
        <v>3.0047923787069892E-4</v>
      </c>
      <c r="J3">
        <f>(10*F3^4-9*F3^6+3*F3^8)/4</f>
        <v>2.9278993376755911E-5</v>
      </c>
      <c r="K3">
        <f t="shared" ref="K3:L7" si="0">TANH($B$1*G3)</f>
        <v>4.1613763310259809E-2</v>
      </c>
      <c r="L3">
        <f t="shared" si="0"/>
        <v>7.246756599221112E-3</v>
      </c>
      <c r="M3">
        <f t="shared" ref="M3:N3" si="1">TANH($B$1*I3)</f>
        <v>8.4611676482186031E-4</v>
      </c>
      <c r="N3">
        <f t="shared" si="1"/>
        <v>8.2446471791155476E-5</v>
      </c>
      <c r="O3">
        <f>COS(E3/2)</f>
        <v>0.60784077278714854</v>
      </c>
      <c r="P3">
        <f>(1/4)*O3+(3/4)*O3^3</f>
        <v>0.32039457559815521</v>
      </c>
      <c r="Q3">
        <f>(3/4)*O3^2+(1/4)*O3^4</f>
        <v>0.31122989885111629</v>
      </c>
      <c r="R3">
        <f>(6*O3^3-3*O3^5+O3^7)/4</f>
        <v>0.28230148021527657</v>
      </c>
      <c r="S3">
        <f>(10*O3^4-9*O3^6+3*O3^8)/4</f>
        <v>0.24176628924496588</v>
      </c>
      <c r="T3">
        <f t="shared" ref="T3:U7" si="2">TANH($B$1*P3)</f>
        <v>0.71736565350364989</v>
      </c>
      <c r="U3">
        <f t="shared" si="2"/>
        <v>0.70460602673730088</v>
      </c>
      <c r="V3">
        <f t="shared" ref="V3:W3" si="3">TANH($B$1*R3)</f>
        <v>0.66119301927855756</v>
      </c>
      <c r="W3">
        <f t="shared" si="3"/>
        <v>0.59203122292052246</v>
      </c>
      <c r="AB3">
        <f>part_relax!H28^2</f>
        <v>0.80522355226004427</v>
      </c>
      <c r="AC3">
        <f>part_relax!I28^2</f>
        <v>8.1896241200299334E-3</v>
      </c>
      <c r="AD3">
        <f>part_relax!J28^2</f>
        <v>4.0865913948235192E-8</v>
      </c>
      <c r="AE3">
        <f>part_relax!K28^2</f>
        <v>8.3535226427721989E-10</v>
      </c>
      <c r="AF3" s="4">
        <f>SQRT(SUM(AB3:AE3))</f>
        <v>0.90189423885583186</v>
      </c>
      <c r="AG3" s="4">
        <f>AF3/$AF$3</f>
        <v>1</v>
      </c>
    </row>
    <row r="4" spans="1:39" ht="16.5" thickBot="1" x14ac:dyDescent="0.3">
      <c r="A4" t="s">
        <v>29</v>
      </c>
      <c r="B4">
        <v>125</v>
      </c>
      <c r="C4">
        <f t="shared" ref="C4:C7" si="4">B4*PI()/180</f>
        <v>2.1816615649929116</v>
      </c>
      <c r="D4">
        <v>104.40573000000001</v>
      </c>
      <c r="E4">
        <f t="shared" ref="E4:E7" si="5">D4*PI()/180</f>
        <v>1.8222237464482194</v>
      </c>
      <c r="F4">
        <f>COS(C4/2)</f>
        <v>0.46174861323503408</v>
      </c>
      <c r="G4">
        <f>(1/4)*F4+(3/4)*F4^3</f>
        <v>0.18927483674587572</v>
      </c>
      <c r="H4">
        <f>(3/4)*F4^2+(1/4)*F4^4</f>
        <v>0.17127365234554992</v>
      </c>
      <c r="I4">
        <f t="shared" ref="I4:I7" si="6">(6*F4^3-3*F4^5+F4^7)/4</f>
        <v>0.13305117173540831</v>
      </c>
      <c r="J4">
        <f t="shared" ref="J4:J7" si="7">(10*F4^4-9*F4^6+3*F4^8)/4</f>
        <v>9.3390054296826591E-2</v>
      </c>
      <c r="K4">
        <f t="shared" si="0"/>
        <v>0.48765375931783789</v>
      </c>
      <c r="L4">
        <f t="shared" si="0"/>
        <v>0.44807415429549785</v>
      </c>
      <c r="M4">
        <f t="shared" ref="M4:M7" si="8">TANH($B$1*I4)</f>
        <v>0.35805900163227877</v>
      </c>
      <c r="N4">
        <f t="shared" ref="N4:N7" si="9">TANH($B$1*J4)</f>
        <v>0.25707722582073123</v>
      </c>
      <c r="O4">
        <f>COS(E4/2)</f>
        <v>0.61286754222593154</v>
      </c>
      <c r="P4">
        <f>(1/4)*O4+(3/4)*O4^3</f>
        <v>0.32586471707183273</v>
      </c>
      <c r="Q4">
        <f>(3/4)*O4^2+(1/4)*O4^4</f>
        <v>0.31697505229269018</v>
      </c>
      <c r="R4">
        <f t="shared" ref="R4:R7" si="10">(6*O4^3-3*O4^5+O4^7)/4</f>
        <v>0.28856706521318559</v>
      </c>
      <c r="S4">
        <f t="shared" ref="S4:S7" si="11">(10*O4^4-9*O4^6+3*O4^8)/4</f>
        <v>0.24839949161646771</v>
      </c>
      <c r="T4">
        <f t="shared" si="2"/>
        <v>0.72475992987515603</v>
      </c>
      <c r="U4">
        <f t="shared" si="2"/>
        <v>0.71265950091859231</v>
      </c>
      <c r="V4">
        <f t="shared" ref="V4:V7" si="12">TANH($B$1*R4)</f>
        <v>0.6710075265199148</v>
      </c>
      <c r="W4">
        <f t="shared" ref="W4:W7" si="13">TANH($B$1*S4)</f>
        <v>0.60402874592998967</v>
      </c>
      <c r="X4">
        <f t="shared" ref="X4:Y7" si="14">K4*T4/(K$3*T$3)</f>
        <v>11.839358701901721</v>
      </c>
      <c r="Y4">
        <f t="shared" si="14"/>
        <v>62.537705778804479</v>
      </c>
      <c r="Z4">
        <f t="shared" ref="Z4:AA4" si="15">M4*V4/(M$3*V$3)</f>
        <v>429.46070039377901</v>
      </c>
      <c r="AA4">
        <f t="shared" si="15"/>
        <v>3181.2992668619095</v>
      </c>
      <c r="AB4">
        <f>AB$3*$X4^2</f>
        <v>112.86851906314492</v>
      </c>
      <c r="AC4">
        <f>AC$3*Y4^2</f>
        <v>32.029330381711674</v>
      </c>
      <c r="AD4">
        <f t="shared" ref="AD4:AE7" si="16">AD$3*Z4^2</f>
        <v>7.5371658593191065E-3</v>
      </c>
      <c r="AE4">
        <f t="shared" si="16"/>
        <v>8.4543204449057975E-3</v>
      </c>
      <c r="AF4" s="4">
        <f>SQRT(SUM(AB4:AE4))</f>
        <v>12.038016486579542</v>
      </c>
      <c r="AG4" s="4">
        <f t="shared" ref="AG4:AG7" si="17">AF4/$AF$3</f>
        <v>13.347481298751065</v>
      </c>
      <c r="AJ4">
        <f>SQRT(AB4)/$AF4</f>
        <v>0.88253406875887186</v>
      </c>
      <c r="AK4">
        <f>-SQRT(AC4)/$AF4</f>
        <v>-0.47013111553740489</v>
      </c>
      <c r="AL4" s="5">
        <v>0.88163331869870021</v>
      </c>
      <c r="AM4" s="5">
        <v>-0.47184596157303116</v>
      </c>
    </row>
    <row r="5" spans="1:39" ht="16.5" thickBot="1" x14ac:dyDescent="0.3">
      <c r="A5" t="s">
        <v>30</v>
      </c>
      <c r="B5">
        <v>140</v>
      </c>
      <c r="C5">
        <f t="shared" si="4"/>
        <v>2.4434609527920612</v>
      </c>
      <c r="D5">
        <v>105.08641</v>
      </c>
      <c r="E5">
        <f t="shared" si="5"/>
        <v>1.8341038536006942</v>
      </c>
      <c r="F5">
        <f>COS(C5/2)</f>
        <v>0.34202014332566882</v>
      </c>
      <c r="G5">
        <f>(1/4)*F5+(3/4)*F5^3</f>
        <v>0.11551160324252364</v>
      </c>
      <c r="H5">
        <f>(3/4)*F5^2+(1/4)*F5^4</f>
        <v>9.1154283992602614E-2</v>
      </c>
      <c r="I5">
        <f t="shared" si="6"/>
        <v>5.6639901190039768E-2</v>
      </c>
      <c r="J5">
        <f t="shared" si="7"/>
        <v>3.0748360071152791E-2</v>
      </c>
      <c r="K5">
        <f t="shared" si="0"/>
        <v>0.31426261757643364</v>
      </c>
      <c r="L5">
        <f t="shared" si="0"/>
        <v>0.25118815920804366</v>
      </c>
      <c r="M5">
        <f t="shared" si="8"/>
        <v>0.15815307778311283</v>
      </c>
      <c r="N5">
        <f t="shared" si="9"/>
        <v>8.6368328499086489E-2</v>
      </c>
      <c r="O5">
        <f>COS(E5/2)</f>
        <v>0.60816301242894033</v>
      </c>
      <c r="P5">
        <f>(1/4)*O5+(3/4)*O5^3</f>
        <v>0.32074315807211556</v>
      </c>
      <c r="Q5">
        <f>(3/4)*O5^2+(1/4)*O5^4</f>
        <v>0.31159620820079881</v>
      </c>
      <c r="R5">
        <f t="shared" si="10"/>
        <v>0.28270088080926176</v>
      </c>
      <c r="S5">
        <f t="shared" si="11"/>
        <v>0.24218849038129631</v>
      </c>
      <c r="T5">
        <f t="shared" si="2"/>
        <v>0.7178417591751356</v>
      </c>
      <c r="U5">
        <f t="shared" si="2"/>
        <v>0.70512503456433029</v>
      </c>
      <c r="V5">
        <f t="shared" si="12"/>
        <v>0.66182553900452201</v>
      </c>
      <c r="W5">
        <f t="shared" si="13"/>
        <v>0.59280285107455177</v>
      </c>
      <c r="X5">
        <f t="shared" si="14"/>
        <v>7.556903397285974</v>
      </c>
      <c r="Y5">
        <f t="shared" si="14"/>
        <v>34.687681198034021</v>
      </c>
      <c r="Z5">
        <f t="shared" ref="Z5:Z7" si="18">M5*V5/(M$3*V$3)</f>
        <v>187.09518470374442</v>
      </c>
      <c r="AA5">
        <f t="shared" ref="AA5:AA7" si="19">N5*W5/(N$3*W$3)</f>
        <v>1048.9338767644999</v>
      </c>
      <c r="AB5">
        <f>AB$3*$X5^2</f>
        <v>45.983731461244361</v>
      </c>
      <c r="AC5">
        <f t="shared" ref="AC5:AC7" si="20">AC$3*Y5^2</f>
        <v>9.8540442362607994</v>
      </c>
      <c r="AD5">
        <f t="shared" si="16"/>
        <v>1.4304953040134812E-3</v>
      </c>
      <c r="AE5">
        <f t="shared" si="16"/>
        <v>9.1910658507925961E-4</v>
      </c>
      <c r="AF5" s="4">
        <f>SQRT(SUM(AB5:AE5))</f>
        <v>7.4726250608065605</v>
      </c>
      <c r="AG5" s="4">
        <f t="shared" si="17"/>
        <v>8.2854782067202706</v>
      </c>
      <c r="AJ5">
        <f>SQRT(AB5)/$AF5</f>
        <v>0.90746297175325918</v>
      </c>
      <c r="AK5">
        <f t="shared" ref="AK5:AK7" si="21">-SQRT(AC5)/$AF5</f>
        <v>-0.42008198913239969</v>
      </c>
      <c r="AL5" s="6">
        <v>0.89850335837394135</v>
      </c>
      <c r="AM5" s="6">
        <v>-0.43890820510166162</v>
      </c>
    </row>
    <row r="6" spans="1:39" ht="16.5" thickBot="1" x14ac:dyDescent="0.3">
      <c r="A6" t="s">
        <v>31</v>
      </c>
      <c r="B6">
        <v>155</v>
      </c>
      <c r="C6">
        <f t="shared" si="4"/>
        <v>2.7052603405912108</v>
      </c>
      <c r="D6">
        <v>105.26263</v>
      </c>
      <c r="E6">
        <f t="shared" si="5"/>
        <v>1.8371794728085589</v>
      </c>
      <c r="F6">
        <f t="shared" ref="F6:F7" si="22">COS(C6/2)</f>
        <v>0.2164396139381029</v>
      </c>
      <c r="G6">
        <f t="shared" ref="G6:G7" si="23">(1/4)*F6+(3/4)*F6^3</f>
        <v>6.1714418385573476E-2</v>
      </c>
      <c r="H6">
        <f t="shared" ref="H6:H7" si="24">(3/4)*F6^2+(1/4)*F6^4</f>
        <v>3.5683219284379383E-2</v>
      </c>
      <c r="I6">
        <f t="shared" si="6"/>
        <v>1.4858350736190793E-2</v>
      </c>
      <c r="J6">
        <f t="shared" si="7"/>
        <v>5.2586917063093177E-3</v>
      </c>
      <c r="K6">
        <f t="shared" si="0"/>
        <v>0.1720526013451536</v>
      </c>
      <c r="L6">
        <f t="shared" si="0"/>
        <v>0.10014328091029831</v>
      </c>
      <c r="M6">
        <f t="shared" si="8"/>
        <v>4.1815108382585744E-2</v>
      </c>
      <c r="N6">
        <f t="shared" si="9"/>
        <v>1.4806823652500592E-2</v>
      </c>
      <c r="O6">
        <f t="shared" ref="O6:O7" si="25">COS(E6/2)</f>
        <v>0.60694156183236703</v>
      </c>
      <c r="P6">
        <f t="shared" ref="P6:P7" si="26">(1/4)*O6+(3/4)*O6^3</f>
        <v>0.3194233565320459</v>
      </c>
      <c r="Q6">
        <f t="shared" ref="Q6:Q7" si="27">(3/4)*O6^2+(1/4)*O6^4</f>
        <v>0.31020914328610771</v>
      </c>
      <c r="R6">
        <f t="shared" si="10"/>
        <v>0.28118858412738396</v>
      </c>
      <c r="S6">
        <f t="shared" si="11"/>
        <v>0.24059032584733583</v>
      </c>
      <c r="T6">
        <f t="shared" si="2"/>
        <v>0.71603558921600041</v>
      </c>
      <c r="U6">
        <f t="shared" si="2"/>
        <v>0.70315577765149795</v>
      </c>
      <c r="V6">
        <f t="shared" si="12"/>
        <v>0.65942558862180711</v>
      </c>
      <c r="W6">
        <f t="shared" si="13"/>
        <v>0.58987626446681674</v>
      </c>
      <c r="X6">
        <f t="shared" si="14"/>
        <v>4.1268461625300938</v>
      </c>
      <c r="Y6">
        <f t="shared" si="14"/>
        <v>13.790605566089988</v>
      </c>
      <c r="Z6">
        <f t="shared" si="18"/>
        <v>49.287916784875158</v>
      </c>
      <c r="AA6">
        <f t="shared" si="19"/>
        <v>178.93946671336545</v>
      </c>
      <c r="AB6">
        <f t="shared" ref="AB6:AB7" si="28">AB$3*$X6^2</f>
        <v>13.713648982673089</v>
      </c>
      <c r="AC6">
        <f t="shared" si="20"/>
        <v>1.5575092822387593</v>
      </c>
      <c r="AD6">
        <f t="shared" si="16"/>
        <v>9.9275513303966973E-5</v>
      </c>
      <c r="AE6">
        <f t="shared" si="16"/>
        <v>2.6747422111406545E-5</v>
      </c>
      <c r="AF6" s="4">
        <f>SQRT(SUM(AB6:AE6))</f>
        <v>3.9078490615487267</v>
      </c>
      <c r="AG6" s="4">
        <f t="shared" si="17"/>
        <v>4.3329349420241696</v>
      </c>
      <c r="AJ6">
        <f>SQRT(AB6)/$AF6</f>
        <v>0.94762985242615039</v>
      </c>
      <c r="AK6">
        <f t="shared" si="21"/>
        <v>-0.31935780953248022</v>
      </c>
      <c r="AL6" s="6">
        <v>0.94384935909025358</v>
      </c>
      <c r="AM6" s="6">
        <v>-0.33036601429442081</v>
      </c>
    </row>
    <row r="7" spans="1:39" ht="16.5" thickBot="1" x14ac:dyDescent="0.3">
      <c r="A7" t="s">
        <v>32</v>
      </c>
      <c r="B7">
        <v>165</v>
      </c>
      <c r="C7">
        <f t="shared" si="4"/>
        <v>2.8797932657906435</v>
      </c>
      <c r="D7">
        <v>105.18817</v>
      </c>
      <c r="E7">
        <f t="shared" si="5"/>
        <v>1.8358799006475237</v>
      </c>
      <c r="F7">
        <f t="shared" si="22"/>
        <v>0.13052619222005171</v>
      </c>
      <c r="G7">
        <f t="shared" si="23"/>
        <v>3.4299387610337621E-2</v>
      </c>
      <c r="H7">
        <f t="shared" si="24"/>
        <v>1.285038072372959E-2</v>
      </c>
      <c r="I7">
        <f t="shared" si="6"/>
        <v>3.3074253536153129E-3</v>
      </c>
      <c r="J7">
        <f t="shared" si="7"/>
        <v>7.1459225533701749E-4</v>
      </c>
      <c r="K7">
        <f t="shared" si="0"/>
        <v>9.6284153430735847E-2</v>
      </c>
      <c r="L7">
        <f t="shared" si="0"/>
        <v>3.6169494251280271E-2</v>
      </c>
      <c r="M7">
        <f t="shared" si="8"/>
        <v>9.3130820581070924E-3</v>
      </c>
      <c r="N7">
        <f t="shared" si="9"/>
        <v>2.012211624927299E-3</v>
      </c>
      <c r="O7">
        <f t="shared" si="25"/>
        <v>0.60745784885323262</v>
      </c>
      <c r="P7">
        <f t="shared" si="26"/>
        <v>0.31998071722369692</v>
      </c>
      <c r="Q7">
        <f t="shared" si="27"/>
        <v>0.31079495814200497</v>
      </c>
      <c r="R7">
        <f t="shared" si="10"/>
        <v>0.28182726575746531</v>
      </c>
      <c r="S7">
        <f t="shared" si="11"/>
        <v>0.24126511747999518</v>
      </c>
      <c r="T7">
        <f t="shared" si="2"/>
        <v>0.71679952057025986</v>
      </c>
      <c r="U7">
        <f t="shared" si="2"/>
        <v>0.70398879767360889</v>
      </c>
      <c r="V7">
        <f t="shared" si="12"/>
        <v>0.6604407964161384</v>
      </c>
      <c r="W7">
        <f t="shared" si="13"/>
        <v>0.59111385456583165</v>
      </c>
      <c r="X7">
        <f t="shared" si="14"/>
        <v>2.3119314366161556</v>
      </c>
      <c r="Y7">
        <f t="shared" si="14"/>
        <v>4.9867564306960093</v>
      </c>
      <c r="Z7">
        <f t="shared" si="18"/>
        <v>10.994329840643411</v>
      </c>
      <c r="AA7">
        <f t="shared" si="19"/>
        <v>24.368461197565832</v>
      </c>
      <c r="AB7">
        <f t="shared" si="28"/>
        <v>4.3039416017879111</v>
      </c>
      <c r="AC7">
        <f t="shared" si="20"/>
        <v>0.20365744085027701</v>
      </c>
      <c r="AD7">
        <f t="shared" si="16"/>
        <v>4.9396791442290284E-6</v>
      </c>
      <c r="AE7">
        <f t="shared" si="16"/>
        <v>4.9605046969242318E-7</v>
      </c>
      <c r="AF7" s="4">
        <f>SQRT(SUM(AB7:AE7))</f>
        <v>2.1231119797052163</v>
      </c>
      <c r="AG7" s="4">
        <f t="shared" si="17"/>
        <v>2.35405870027361</v>
      </c>
      <c r="AJ7">
        <f>SQRT(AB7)/$AF7</f>
        <v>0.97714785750874811</v>
      </c>
      <c r="AK7">
        <f t="shared" si="21"/>
        <v>-0.21255789485216492</v>
      </c>
      <c r="AL7" s="6">
        <v>0.97640099345066744</v>
      </c>
      <c r="AM7" s="7">
        <v>-0.2159630689276244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0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3" x14ac:dyDescent="0.25">
      <c r="A1">
        <v>2625.5</v>
      </c>
      <c r="R1" t="s">
        <v>14</v>
      </c>
      <c r="T1" t="s">
        <v>58</v>
      </c>
    </row>
    <row r="2" spans="1:23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37</v>
      </c>
      <c r="W2" s="1" t="s">
        <v>59</v>
      </c>
    </row>
    <row r="3" spans="1:23" x14ac:dyDescent="0.25">
      <c r="F3">
        <f>SUM(F4:F22)</f>
        <v>1.713592537520465E-4</v>
      </c>
      <c r="W3" s="1" t="s">
        <v>60</v>
      </c>
    </row>
    <row r="4" spans="1:23" x14ac:dyDescent="0.25">
      <c r="A4" t="s">
        <v>2</v>
      </c>
      <c r="B4">
        <v>180</v>
      </c>
      <c r="C4">
        <f>B4*PI()/180</f>
        <v>3.1415926535897931</v>
      </c>
      <c r="D4">
        <f>D14</f>
        <v>-168.31874110000001</v>
      </c>
      <c r="E4">
        <f>D4-$D$24</f>
        <v>-5.9516355555615519E-3</v>
      </c>
      <c r="V4">
        <f>SUM(V5:V22)</f>
        <v>0</v>
      </c>
      <c r="W4" s="3">
        <f>0.5*SQRT(V4/F3)</f>
        <v>0</v>
      </c>
    </row>
    <row r="5" spans="1:23" x14ac:dyDescent="0.25">
      <c r="B5">
        <v>0</v>
      </c>
      <c r="C5">
        <f t="shared" ref="C5:C23" si="0">B5*PI()/180</f>
        <v>0</v>
      </c>
      <c r="D5">
        <v>-168.31096772000001</v>
      </c>
      <c r="E5">
        <f t="shared" ref="E5:E22" si="1">D5-$D$24</f>
        <v>1.8217444444417197E-3</v>
      </c>
      <c r="F5">
        <f t="shared" ref="F5:F22" si="2">E5^2</f>
        <v>3.3187528208542698E-6</v>
      </c>
      <c r="G5">
        <f t="shared" ref="G5:G22" si="3">E5/$F$24</f>
        <v>0.59043205174818314</v>
      </c>
      <c r="H5">
        <f>COS(C5)*SQRT(2)*G5</f>
        <v>0.83499701524205372</v>
      </c>
      <c r="I5">
        <f>SQRT(2)*COS(2*C5)*G5</f>
        <v>0.83499701524205372</v>
      </c>
      <c r="J5">
        <f>COS(3*C5)*SQRT(2)*G5</f>
        <v>0.83499701524205372</v>
      </c>
      <c r="K5">
        <f>COS(4*C5)*SQRT(2)*G5</f>
        <v>0.83499701524205372</v>
      </c>
      <c r="M5">
        <f>H$28*(COS($C5)-COS($C$4))</f>
        <v>14.283924352672493</v>
      </c>
      <c r="N5">
        <f>I$28*(COS(2*$C5)-COS(2*$C$4))</f>
        <v>0</v>
      </c>
      <c r="O5">
        <f>J$28*(COS(3*$C5)-COS(3*$C$4))</f>
        <v>0.14364840398875539</v>
      </c>
      <c r="P5">
        <f>K$28*(COS(4*$C5)-COS(4*$C$4))</f>
        <v>0</v>
      </c>
      <c r="R5">
        <f t="shared" ref="R5:R22" si="4">SUM(M5:P5)*SQRT(2)</f>
        <v>20.403669064594922</v>
      </c>
      <c r="T5">
        <f t="shared" ref="T5:T22" si="5">(D5-$D$25)*$A$1</f>
        <v>20.409009190008589</v>
      </c>
      <c r="V5">
        <f>(D5-D5)^2</f>
        <v>0</v>
      </c>
    </row>
    <row r="6" spans="1:23" x14ac:dyDescent="0.25">
      <c r="B6">
        <v>20</v>
      </c>
      <c r="C6">
        <f t="shared" si="0"/>
        <v>0.3490658503988659</v>
      </c>
      <c r="D6">
        <v>-168.31073610999999</v>
      </c>
      <c r="E6">
        <f t="shared" si="1"/>
        <v>2.0533544444560903E-3</v>
      </c>
      <c r="F6">
        <f t="shared" si="2"/>
        <v>4.2162644745675793E-6</v>
      </c>
      <c r="G6">
        <f t="shared" si="3"/>
        <v>0.66549744740843397</v>
      </c>
      <c r="H6">
        <f t="shared" ref="H6:H22" si="6">COS(C6)*SQRT(2)*G6</f>
        <v>0.88439689325590209</v>
      </c>
      <c r="I6">
        <f t="shared" ref="I6:I22" si="7">SQRT(2)*COS(2*C6)*G6</f>
        <v>0.72096695302742486</v>
      </c>
      <c r="J6">
        <f t="shared" ref="J6:J22" si="8">COS(3*C6)*SQRT(2)*G6</f>
        <v>0.47057775792484152</v>
      </c>
      <c r="K6">
        <f t="shared" ref="K6:K22" si="9">COS(4*C6)*SQRT(2)*G6</f>
        <v>0.16342994022847729</v>
      </c>
      <c r="M6">
        <f t="shared" ref="M6:M23" si="10">H$28*(COS($C6)-COS($C$4))</f>
        <v>13.853211331371485</v>
      </c>
      <c r="N6">
        <f t="shared" ref="N6:N23" si="11">I$28*(COS(2*$C6)-COS(2*$C$4))</f>
        <v>0.89425866811957311</v>
      </c>
      <c r="O6">
        <f t="shared" ref="O6:O23" si="12">J$28*(COS(3*$C6)-COS(3*$C$4))</f>
        <v>0.10773630299156654</v>
      </c>
      <c r="P6">
        <f t="shared" ref="P6:P23" si="13">K$28*(COS(4*$C6)-COS(4*$C$4))</f>
        <v>1.4705897099708409E-2</v>
      </c>
      <c r="R6">
        <f t="shared" si="4"/>
        <v>21.029231503946477</v>
      </c>
      <c r="T6">
        <f t="shared" si="5"/>
        <v>21.017101245046319</v>
      </c>
      <c r="V6">
        <f>(D6-D22)^2</f>
        <v>0</v>
      </c>
    </row>
    <row r="7" spans="1:23" x14ac:dyDescent="0.25">
      <c r="B7">
        <v>40</v>
      </c>
      <c r="C7">
        <f t="shared" si="0"/>
        <v>0.69813170079773179</v>
      </c>
      <c r="D7">
        <v>-168.31021268999999</v>
      </c>
      <c r="E7">
        <f t="shared" si="1"/>
        <v>2.5767744444635809E-3</v>
      </c>
      <c r="F7">
        <f t="shared" si="2"/>
        <v>6.6397665376405962E-6</v>
      </c>
      <c r="G7">
        <f t="shared" si="3"/>
        <v>0.83513921328474738</v>
      </c>
      <c r="H7">
        <f t="shared" si="6"/>
        <v>0.9047484348743039</v>
      </c>
      <c r="I7">
        <f t="shared" si="7"/>
        <v>0.20508982001521964</v>
      </c>
      <c r="J7">
        <f t="shared" si="8"/>
        <v>-0.59053260094844306</v>
      </c>
      <c r="K7">
        <f t="shared" si="9"/>
        <v>-1.1098382548895234</v>
      </c>
      <c r="M7">
        <f t="shared" si="10"/>
        <v>12.613022614484549</v>
      </c>
      <c r="N7">
        <f t="shared" si="11"/>
        <v>3.1586011030871002</v>
      </c>
      <c r="O7">
        <f t="shared" si="12"/>
        <v>3.5912100997188862E-2</v>
      </c>
      <c r="P7">
        <f t="shared" si="13"/>
        <v>3.4519098664060346E-2</v>
      </c>
      <c r="R7">
        <f t="shared" si="4"/>
        <v>22.404048919810148</v>
      </c>
      <c r="T7">
        <f t="shared" si="5"/>
        <v>22.391340455065986</v>
      </c>
      <c r="V7">
        <f>(D7-D21)^2</f>
        <v>0</v>
      </c>
    </row>
    <row r="8" spans="1:23" x14ac:dyDescent="0.25">
      <c r="B8">
        <v>60</v>
      </c>
      <c r="C8">
        <f t="shared" si="0"/>
        <v>1.0471975511965976</v>
      </c>
      <c r="D8">
        <v>-168.30986665</v>
      </c>
      <c r="E8">
        <f t="shared" si="1"/>
        <v>2.9228144444459758E-3</v>
      </c>
      <c r="F8">
        <f t="shared" si="2"/>
        <v>8.5428442766620391E-6</v>
      </c>
      <c r="G8">
        <f t="shared" si="3"/>
        <v>0.94729166573213719</v>
      </c>
      <c r="H8">
        <f t="shared" si="6"/>
        <v>0.66983636060069462</v>
      </c>
      <c r="I8">
        <f t="shared" si="7"/>
        <v>-0.66983636060069418</v>
      </c>
      <c r="J8">
        <f t="shared" si="8"/>
        <v>-1.339672721201389</v>
      </c>
      <c r="K8">
        <f t="shared" si="9"/>
        <v>-0.66983636060069518</v>
      </c>
      <c r="M8">
        <f t="shared" si="10"/>
        <v>10.71294326450437</v>
      </c>
      <c r="N8">
        <f t="shared" si="11"/>
        <v>5.7335163142182672</v>
      </c>
      <c r="O8">
        <f t="shared" si="12"/>
        <v>0</v>
      </c>
      <c r="P8">
        <f t="shared" si="13"/>
        <v>2.6694254255146516E-2</v>
      </c>
      <c r="R8">
        <f t="shared" si="4"/>
        <v>23.296557565655522</v>
      </c>
      <c r="T8">
        <f t="shared" si="5"/>
        <v>23.299868475019764</v>
      </c>
      <c r="V8">
        <f>(D8-D20)^2</f>
        <v>0</v>
      </c>
    </row>
    <row r="9" spans="1:23" x14ac:dyDescent="0.25">
      <c r="B9">
        <v>80</v>
      </c>
      <c r="C9">
        <f t="shared" si="0"/>
        <v>1.3962634015954636</v>
      </c>
      <c r="D9">
        <v>-168.31021451000001</v>
      </c>
      <c r="E9">
        <f t="shared" si="1"/>
        <v>2.5749544444408912E-3</v>
      </c>
      <c r="F9">
        <f t="shared" si="2"/>
        <v>6.6303903909458988E-6</v>
      </c>
      <c r="G9">
        <f t="shared" si="3"/>
        <v>0.8345493466045677</v>
      </c>
      <c r="H9">
        <f t="shared" si="6"/>
        <v>0.20494496314663216</v>
      </c>
      <c r="I9">
        <f t="shared" si="7"/>
        <v>-1.1090543656929268</v>
      </c>
      <c r="J9">
        <f t="shared" si="8"/>
        <v>-0.59011550221889286</v>
      </c>
      <c r="K9">
        <f t="shared" si="9"/>
        <v>0.90410940254629457</v>
      </c>
      <c r="M9">
        <f t="shared" si="10"/>
        <v>8.3821508932231801</v>
      </c>
      <c r="N9">
        <f t="shared" si="11"/>
        <v>7.4141728572298637</v>
      </c>
      <c r="O9">
        <f t="shared" si="12"/>
        <v>3.5912100997188813E-2</v>
      </c>
      <c r="P9">
        <f t="shared" si="13"/>
        <v>4.1635127465242654E-3</v>
      </c>
      <c r="R9">
        <f t="shared" si="4"/>
        <v>22.396050760003718</v>
      </c>
      <c r="T9">
        <f t="shared" si="5"/>
        <v>22.386562045006414</v>
      </c>
      <c r="V9">
        <f>(D9-D19)^2</f>
        <v>0</v>
      </c>
    </row>
    <row r="10" spans="1:23" x14ac:dyDescent="0.25">
      <c r="B10">
        <v>100</v>
      </c>
      <c r="C10">
        <f t="shared" si="0"/>
        <v>1.7453292519943295</v>
      </c>
      <c r="D10">
        <v>-168.31151299999999</v>
      </c>
      <c r="E10">
        <f t="shared" si="1"/>
        <v>1.2764644444587248E-3</v>
      </c>
      <c r="F10">
        <f t="shared" si="2"/>
        <v>1.6293614779673209E-6</v>
      </c>
      <c r="G10">
        <f t="shared" si="3"/>
        <v>0.41370540375454978</v>
      </c>
      <c r="H10">
        <f t="shared" si="6"/>
        <v>-0.10159595603423682</v>
      </c>
      <c r="I10">
        <f t="shared" si="7"/>
        <v>-0.54978388756937191</v>
      </c>
      <c r="J10">
        <f t="shared" si="8"/>
        <v>0.29253389640836081</v>
      </c>
      <c r="K10">
        <f t="shared" si="9"/>
        <v>0.44818793153513509</v>
      </c>
      <c r="M10">
        <f t="shared" si="10"/>
        <v>5.9017734594493136</v>
      </c>
      <c r="N10">
        <f t="shared" si="11"/>
        <v>7.4141728572298637</v>
      </c>
      <c r="O10">
        <f t="shared" si="12"/>
        <v>0.10773630299156654</v>
      </c>
      <c r="P10">
        <f t="shared" si="13"/>
        <v>4.1635127465242594E-3</v>
      </c>
      <c r="R10">
        <f t="shared" si="4"/>
        <v>18.989842113923615</v>
      </c>
      <c r="T10">
        <f t="shared" si="5"/>
        <v>18.977376550053236</v>
      </c>
      <c r="V10">
        <f>(D10-D18)^2</f>
        <v>0</v>
      </c>
    </row>
    <row r="11" spans="1:23" x14ac:dyDescent="0.25">
      <c r="B11">
        <v>120</v>
      </c>
      <c r="C11">
        <f t="shared" si="0"/>
        <v>2.0943951023931953</v>
      </c>
      <c r="D11">
        <v>-168.31363716999999</v>
      </c>
      <c r="E11">
        <f t="shared" si="1"/>
        <v>-8.4770555554314342E-4</v>
      </c>
      <c r="F11">
        <f t="shared" si="2"/>
        <v>7.1860470889870939E-7</v>
      </c>
      <c r="G11">
        <f t="shared" si="3"/>
        <v>-0.27474354702426745</v>
      </c>
      <c r="H11">
        <f t="shared" si="6"/>
        <v>0.19427302518810455</v>
      </c>
      <c r="I11">
        <f t="shared" si="7"/>
        <v>0.19427302518810483</v>
      </c>
      <c r="J11">
        <f t="shared" si="8"/>
        <v>-0.38854605037620926</v>
      </c>
      <c r="K11">
        <f t="shared" si="9"/>
        <v>0.19427302518810433</v>
      </c>
      <c r="M11">
        <f t="shared" si="10"/>
        <v>3.570981088168125</v>
      </c>
      <c r="N11">
        <f t="shared" si="11"/>
        <v>5.7335163142182699</v>
      </c>
      <c r="O11">
        <f t="shared" si="12"/>
        <v>0.14364840398875539</v>
      </c>
      <c r="P11">
        <f t="shared" si="13"/>
        <v>2.6694254255146491E-2</v>
      </c>
      <c r="R11">
        <f t="shared" si="4"/>
        <v>13.399447315059286</v>
      </c>
      <c r="T11">
        <f t="shared" si="5"/>
        <v>13.400368215048331</v>
      </c>
      <c r="V11">
        <f>(D11-D17)^2</f>
        <v>0</v>
      </c>
    </row>
    <row r="12" spans="1:23" x14ac:dyDescent="0.25">
      <c r="B12">
        <v>140</v>
      </c>
      <c r="C12">
        <f t="shared" si="0"/>
        <v>2.4434609527920612</v>
      </c>
      <c r="D12">
        <v>-168.31606643999999</v>
      </c>
      <c r="E12">
        <f t="shared" si="1"/>
        <v>-3.27697555553641E-3</v>
      </c>
      <c r="F12">
        <f t="shared" si="2"/>
        <v>1.0738568791583162E-5</v>
      </c>
      <c r="G12">
        <f t="shared" si="3"/>
        <v>-1.0620761911404872</v>
      </c>
      <c r="H12">
        <f t="shared" si="6"/>
        <v>1.1506007098770816</v>
      </c>
      <c r="I12">
        <f t="shared" si="7"/>
        <v>-0.26082000631574243</v>
      </c>
      <c r="J12">
        <f t="shared" si="8"/>
        <v>-0.75100127689221918</v>
      </c>
      <c r="K12">
        <f t="shared" si="9"/>
        <v>1.4114207161928249</v>
      </c>
      <c r="M12">
        <f t="shared" si="10"/>
        <v>1.670901738187943</v>
      </c>
      <c r="N12">
        <f t="shared" si="11"/>
        <v>3.158601103087102</v>
      </c>
      <c r="O12">
        <f t="shared" si="12"/>
        <v>0.10773630299156657</v>
      </c>
      <c r="P12">
        <f t="shared" si="13"/>
        <v>3.4519098664060353E-2</v>
      </c>
      <c r="R12">
        <f t="shared" si="4"/>
        <v>7.0311279359927861</v>
      </c>
      <c r="T12">
        <f t="shared" si="5"/>
        <v>7.0223198300660101</v>
      </c>
      <c r="V12">
        <f>(D12-D16)^2</f>
        <v>0</v>
      </c>
    </row>
    <row r="13" spans="1:23" x14ac:dyDescent="0.25">
      <c r="B13">
        <v>160</v>
      </c>
      <c r="C13">
        <f t="shared" si="0"/>
        <v>2.7925268031909272</v>
      </c>
      <c r="D13">
        <v>-168.31800419999999</v>
      </c>
      <c r="E13">
        <f t="shared" si="1"/>
        <v>-5.2147355555405284E-3</v>
      </c>
      <c r="F13">
        <f t="shared" si="2"/>
        <v>2.7193466914218584E-5</v>
      </c>
      <c r="G13">
        <f t="shared" si="3"/>
        <v>-1.6901091823148391</v>
      </c>
      <c r="H13">
        <f t="shared" si="6"/>
        <v>2.2460301176559758</v>
      </c>
      <c r="I13">
        <f t="shared" si="7"/>
        <v>-1.8309805277275046</v>
      </c>
      <c r="J13">
        <f t="shared" si="8"/>
        <v>1.1950876637604719</v>
      </c>
      <c r="K13">
        <f t="shared" si="9"/>
        <v>-0.41504958992846946</v>
      </c>
      <c r="M13">
        <f t="shared" si="10"/>
        <v>0.43071302130100952</v>
      </c>
      <c r="N13">
        <f t="shared" si="11"/>
        <v>0.89425866811957389</v>
      </c>
      <c r="O13">
        <f t="shared" si="12"/>
        <v>3.5912100997188903E-2</v>
      </c>
      <c r="P13">
        <f t="shared" si="13"/>
        <v>1.4705897099708421E-2</v>
      </c>
      <c r="R13">
        <f t="shared" si="4"/>
        <v>1.9453775923477894</v>
      </c>
      <c r="T13">
        <f t="shared" si="5"/>
        <v>1.9347309500551972</v>
      </c>
      <c r="V13">
        <f>(D13-D15)^2</f>
        <v>0</v>
      </c>
    </row>
    <row r="14" spans="1:23" x14ac:dyDescent="0.25">
      <c r="B14">
        <v>180</v>
      </c>
      <c r="C14">
        <f t="shared" si="0"/>
        <v>3.1415926535897931</v>
      </c>
      <c r="D14">
        <v>-168.31874110000001</v>
      </c>
      <c r="E14">
        <f t="shared" si="1"/>
        <v>-5.9516355555615519E-3</v>
      </c>
      <c r="F14">
        <f t="shared" si="2"/>
        <v>3.5421965786224464E-5</v>
      </c>
      <c r="G14">
        <f t="shared" si="3"/>
        <v>-1.928940364302598</v>
      </c>
      <c r="H14">
        <f t="shared" si="6"/>
        <v>2.7279336242056331</v>
      </c>
      <c r="I14">
        <f t="shared" si="7"/>
        <v>-2.7279336242056331</v>
      </c>
      <c r="J14">
        <f t="shared" si="8"/>
        <v>2.7279336242056331</v>
      </c>
      <c r="K14">
        <f t="shared" si="9"/>
        <v>-2.7279336242056331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V14">
        <f>(D14-D14)^2</f>
        <v>0</v>
      </c>
    </row>
    <row r="15" spans="1:23" x14ac:dyDescent="0.25">
      <c r="B15">
        <f>200-360</f>
        <v>-160</v>
      </c>
      <c r="C15">
        <f t="shared" si="0"/>
        <v>-2.7925268031909272</v>
      </c>
      <c r="D15">
        <f>D13</f>
        <v>-168.31800419999999</v>
      </c>
      <c r="E15">
        <f t="shared" si="1"/>
        <v>-5.2147355555405284E-3</v>
      </c>
      <c r="F15">
        <f t="shared" si="2"/>
        <v>2.7193466914218584E-5</v>
      </c>
      <c r="G15">
        <f t="shared" si="3"/>
        <v>-1.6901091823148391</v>
      </c>
      <c r="H15">
        <f t="shared" si="6"/>
        <v>2.2460301176559758</v>
      </c>
      <c r="I15">
        <f t="shared" si="7"/>
        <v>-1.8309805277275046</v>
      </c>
      <c r="J15">
        <f t="shared" si="8"/>
        <v>1.1950876637604719</v>
      </c>
      <c r="K15">
        <f t="shared" si="9"/>
        <v>-0.41504958992846946</v>
      </c>
      <c r="M15">
        <f t="shared" si="10"/>
        <v>0.43071302130100952</v>
      </c>
      <c r="N15">
        <f t="shared" si="11"/>
        <v>0.89425866811957389</v>
      </c>
      <c r="O15">
        <f t="shared" si="12"/>
        <v>3.5912100997188903E-2</v>
      </c>
      <c r="P15">
        <f t="shared" si="13"/>
        <v>1.4705897099708421E-2</v>
      </c>
      <c r="R15">
        <f t="shared" si="4"/>
        <v>1.9453775923477894</v>
      </c>
      <c r="T15">
        <f t="shared" si="5"/>
        <v>1.9347309500551972</v>
      </c>
      <c r="V15">
        <f>(D15-D13)^2</f>
        <v>0</v>
      </c>
    </row>
    <row r="16" spans="1:23" x14ac:dyDescent="0.25">
      <c r="B16">
        <f>220-360</f>
        <v>-140</v>
      </c>
      <c r="C16">
        <f t="shared" si="0"/>
        <v>-2.4434609527920612</v>
      </c>
      <c r="D16">
        <f>D12</f>
        <v>-168.31606643999999</v>
      </c>
      <c r="E16">
        <f t="shared" si="1"/>
        <v>-3.27697555553641E-3</v>
      </c>
      <c r="F16">
        <f t="shared" si="2"/>
        <v>1.0738568791583162E-5</v>
      </c>
      <c r="G16">
        <f t="shared" si="3"/>
        <v>-1.0620761911404872</v>
      </c>
      <c r="H16">
        <f t="shared" si="6"/>
        <v>1.1506007098770816</v>
      </c>
      <c r="I16">
        <f t="shared" si="7"/>
        <v>-0.26082000631574243</v>
      </c>
      <c r="J16">
        <f t="shared" si="8"/>
        <v>-0.75100127689221918</v>
      </c>
      <c r="K16">
        <f t="shared" si="9"/>
        <v>1.4114207161928249</v>
      </c>
      <c r="M16">
        <f t="shared" si="10"/>
        <v>1.670901738187943</v>
      </c>
      <c r="N16">
        <f t="shared" si="11"/>
        <v>3.158601103087102</v>
      </c>
      <c r="O16">
        <f t="shared" si="12"/>
        <v>0.10773630299156657</v>
      </c>
      <c r="P16">
        <f t="shared" si="13"/>
        <v>3.4519098664060353E-2</v>
      </c>
      <c r="R16">
        <f t="shared" si="4"/>
        <v>7.0311279359927861</v>
      </c>
      <c r="T16">
        <f t="shared" si="5"/>
        <v>7.0223198300660101</v>
      </c>
      <c r="V16">
        <f>(D16-D12)^2</f>
        <v>0</v>
      </c>
    </row>
    <row r="17" spans="2:22" x14ac:dyDescent="0.25">
      <c r="B17">
        <f>240-360</f>
        <v>-120</v>
      </c>
      <c r="C17">
        <f t="shared" si="0"/>
        <v>-2.0943951023931953</v>
      </c>
      <c r="D17">
        <f>D11</f>
        <v>-168.31363716999999</v>
      </c>
      <c r="E17">
        <f t="shared" si="1"/>
        <v>-8.4770555554314342E-4</v>
      </c>
      <c r="F17">
        <f t="shared" si="2"/>
        <v>7.1860470889870939E-7</v>
      </c>
      <c r="G17">
        <f t="shared" si="3"/>
        <v>-0.27474354702426745</v>
      </c>
      <c r="H17">
        <f t="shared" si="6"/>
        <v>0.19427302518810455</v>
      </c>
      <c r="I17">
        <f t="shared" si="7"/>
        <v>0.19427302518810483</v>
      </c>
      <c r="J17">
        <f t="shared" si="8"/>
        <v>-0.38854605037620926</v>
      </c>
      <c r="K17">
        <f t="shared" si="9"/>
        <v>0.19427302518810433</v>
      </c>
      <c r="M17">
        <f t="shared" si="10"/>
        <v>3.570981088168125</v>
      </c>
      <c r="N17">
        <f t="shared" si="11"/>
        <v>5.7335163142182699</v>
      </c>
      <c r="O17">
        <f t="shared" si="12"/>
        <v>0.14364840398875539</v>
      </c>
      <c r="P17">
        <f t="shared" si="13"/>
        <v>2.6694254255146491E-2</v>
      </c>
      <c r="R17">
        <f t="shared" si="4"/>
        <v>13.399447315059286</v>
      </c>
      <c r="T17">
        <f t="shared" si="5"/>
        <v>13.400368215048331</v>
      </c>
      <c r="V17">
        <f>(D17-D11)^2</f>
        <v>0</v>
      </c>
    </row>
    <row r="18" spans="2:22" x14ac:dyDescent="0.25">
      <c r="B18">
        <f>260-360</f>
        <v>-100</v>
      </c>
      <c r="C18">
        <f t="shared" si="0"/>
        <v>-1.7453292519943295</v>
      </c>
      <c r="D18">
        <f>D10</f>
        <v>-168.31151299999999</v>
      </c>
      <c r="E18">
        <f t="shared" si="1"/>
        <v>1.2764644444587248E-3</v>
      </c>
      <c r="F18">
        <f t="shared" si="2"/>
        <v>1.6293614779673209E-6</v>
      </c>
      <c r="G18">
        <f t="shared" si="3"/>
        <v>0.41370540375454978</v>
      </c>
      <c r="H18">
        <f t="shared" si="6"/>
        <v>-0.10159595603423682</v>
      </c>
      <c r="I18">
        <f t="shared" si="7"/>
        <v>-0.54978388756937191</v>
      </c>
      <c r="J18">
        <f t="shared" si="8"/>
        <v>0.29253389640836081</v>
      </c>
      <c r="K18">
        <f t="shared" si="9"/>
        <v>0.44818793153513509</v>
      </c>
      <c r="M18">
        <f t="shared" si="10"/>
        <v>5.9017734594493136</v>
      </c>
      <c r="N18">
        <f t="shared" si="11"/>
        <v>7.4141728572298637</v>
      </c>
      <c r="O18">
        <f t="shared" si="12"/>
        <v>0.10773630299156654</v>
      </c>
      <c r="P18">
        <f t="shared" si="13"/>
        <v>4.1635127465242594E-3</v>
      </c>
      <c r="R18">
        <f t="shared" si="4"/>
        <v>18.989842113923615</v>
      </c>
      <c r="T18">
        <f t="shared" si="5"/>
        <v>18.977376550053236</v>
      </c>
      <c r="V18">
        <f>(D18-D10)^2</f>
        <v>0</v>
      </c>
    </row>
    <row r="19" spans="2:22" x14ac:dyDescent="0.25">
      <c r="B19">
        <f>280-360</f>
        <v>-80</v>
      </c>
      <c r="C19">
        <f t="shared" si="0"/>
        <v>-1.3962634015954636</v>
      </c>
      <c r="D19">
        <f>D9</f>
        <v>-168.31021451000001</v>
      </c>
      <c r="E19">
        <f t="shared" si="1"/>
        <v>2.5749544444408912E-3</v>
      </c>
      <c r="F19">
        <f t="shared" si="2"/>
        <v>6.6303903909458988E-6</v>
      </c>
      <c r="G19">
        <f t="shared" si="3"/>
        <v>0.8345493466045677</v>
      </c>
      <c r="H19">
        <f t="shared" si="6"/>
        <v>0.20494496314663216</v>
      </c>
      <c r="I19">
        <f t="shared" si="7"/>
        <v>-1.1090543656929268</v>
      </c>
      <c r="J19">
        <f t="shared" si="8"/>
        <v>-0.59011550221889286</v>
      </c>
      <c r="K19">
        <f t="shared" si="9"/>
        <v>0.90410940254629457</v>
      </c>
      <c r="M19">
        <f t="shared" si="10"/>
        <v>8.3821508932231801</v>
      </c>
      <c r="N19">
        <f t="shared" si="11"/>
        <v>7.4141728572298637</v>
      </c>
      <c r="O19">
        <f t="shared" si="12"/>
        <v>3.5912100997188813E-2</v>
      </c>
      <c r="P19">
        <f t="shared" si="13"/>
        <v>4.1635127465242654E-3</v>
      </c>
      <c r="R19">
        <f t="shared" si="4"/>
        <v>22.396050760003718</v>
      </c>
      <c r="T19">
        <f t="shared" si="5"/>
        <v>22.386562045006414</v>
      </c>
      <c r="V19">
        <f>(D19-D9)^2</f>
        <v>0</v>
      </c>
    </row>
    <row r="20" spans="2:22" x14ac:dyDescent="0.25">
      <c r="B20">
        <f>300-360</f>
        <v>-60</v>
      </c>
      <c r="C20">
        <f t="shared" si="0"/>
        <v>-1.0471975511965976</v>
      </c>
      <c r="D20">
        <f>D8</f>
        <v>-168.30986665</v>
      </c>
      <c r="E20">
        <f t="shared" si="1"/>
        <v>2.9228144444459758E-3</v>
      </c>
      <c r="F20">
        <f t="shared" si="2"/>
        <v>8.5428442766620391E-6</v>
      </c>
      <c r="G20">
        <f t="shared" si="3"/>
        <v>0.94729166573213719</v>
      </c>
      <c r="H20">
        <f t="shared" si="6"/>
        <v>0.66983636060069462</v>
      </c>
      <c r="I20">
        <f t="shared" si="7"/>
        <v>-0.66983636060069418</v>
      </c>
      <c r="J20">
        <f t="shared" si="8"/>
        <v>-1.339672721201389</v>
      </c>
      <c r="K20">
        <f t="shared" si="9"/>
        <v>-0.66983636060069518</v>
      </c>
      <c r="M20">
        <f t="shared" si="10"/>
        <v>10.71294326450437</v>
      </c>
      <c r="N20">
        <f t="shared" si="11"/>
        <v>5.7335163142182672</v>
      </c>
      <c r="O20">
        <f t="shared" si="12"/>
        <v>0</v>
      </c>
      <c r="P20">
        <f t="shared" si="13"/>
        <v>2.6694254255146516E-2</v>
      </c>
      <c r="R20">
        <f t="shared" si="4"/>
        <v>23.296557565655522</v>
      </c>
      <c r="T20">
        <f t="shared" si="5"/>
        <v>23.299868475019764</v>
      </c>
      <c r="V20">
        <f>(D20-D8)^2</f>
        <v>0</v>
      </c>
    </row>
    <row r="21" spans="2:22" x14ac:dyDescent="0.25">
      <c r="B21">
        <f>320-360</f>
        <v>-40</v>
      </c>
      <c r="C21">
        <f t="shared" si="0"/>
        <v>-0.69813170079773179</v>
      </c>
      <c r="D21">
        <f>D7</f>
        <v>-168.31021268999999</v>
      </c>
      <c r="E21">
        <f t="shared" si="1"/>
        <v>2.5767744444635809E-3</v>
      </c>
      <c r="F21">
        <f t="shared" si="2"/>
        <v>6.6397665376405962E-6</v>
      </c>
      <c r="G21">
        <f t="shared" si="3"/>
        <v>0.83513921328474738</v>
      </c>
      <c r="H21">
        <f t="shared" si="6"/>
        <v>0.9047484348743039</v>
      </c>
      <c r="I21">
        <f t="shared" si="7"/>
        <v>0.20508982001521964</v>
      </c>
      <c r="J21">
        <f t="shared" si="8"/>
        <v>-0.59053260094844306</v>
      </c>
      <c r="K21">
        <f t="shared" si="9"/>
        <v>-1.1098382548895234</v>
      </c>
      <c r="M21">
        <f t="shared" si="10"/>
        <v>12.613022614484549</v>
      </c>
      <c r="N21">
        <f t="shared" si="11"/>
        <v>3.1586011030871002</v>
      </c>
      <c r="O21">
        <f t="shared" si="12"/>
        <v>3.5912100997188862E-2</v>
      </c>
      <c r="P21">
        <f t="shared" si="13"/>
        <v>3.4519098664060346E-2</v>
      </c>
      <c r="R21">
        <f t="shared" si="4"/>
        <v>22.404048919810148</v>
      </c>
      <c r="T21">
        <f t="shared" si="5"/>
        <v>22.391340455065986</v>
      </c>
      <c r="V21">
        <f>(D21-D7)^2</f>
        <v>0</v>
      </c>
    </row>
    <row r="22" spans="2:22" x14ac:dyDescent="0.25">
      <c r="B22">
        <f>340-360</f>
        <v>-20</v>
      </c>
      <c r="C22">
        <f t="shared" si="0"/>
        <v>-0.3490658503988659</v>
      </c>
      <c r="D22">
        <f>D6</f>
        <v>-168.31073610999999</v>
      </c>
      <c r="E22">
        <f t="shared" si="1"/>
        <v>2.0533544444560903E-3</v>
      </c>
      <c r="F22">
        <f t="shared" si="2"/>
        <v>4.2162644745675793E-6</v>
      </c>
      <c r="G22">
        <f t="shared" si="3"/>
        <v>0.66549744740843397</v>
      </c>
      <c r="H22">
        <f t="shared" si="6"/>
        <v>0.88439689325590209</v>
      </c>
      <c r="I22">
        <f t="shared" si="7"/>
        <v>0.72096695302742486</v>
      </c>
      <c r="J22">
        <f t="shared" si="8"/>
        <v>0.47057775792484152</v>
      </c>
      <c r="K22">
        <f t="shared" si="9"/>
        <v>0.16342994022847729</v>
      </c>
      <c r="M22">
        <f t="shared" si="10"/>
        <v>13.853211331371485</v>
      </c>
      <c r="N22">
        <f t="shared" si="11"/>
        <v>0.89425866811957311</v>
      </c>
      <c r="O22">
        <f t="shared" si="12"/>
        <v>0.10773630299156654</v>
      </c>
      <c r="P22">
        <f t="shared" si="13"/>
        <v>1.4705897099708409E-2</v>
      </c>
      <c r="R22">
        <f t="shared" si="4"/>
        <v>21.029231503946477</v>
      </c>
      <c r="T22">
        <f t="shared" si="5"/>
        <v>21.017101245046319</v>
      </c>
      <c r="V22">
        <f>(D22-D6)^2</f>
        <v>0</v>
      </c>
    </row>
    <row r="23" spans="2:22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4">R14</f>
        <v>0</v>
      </c>
      <c r="T23">
        <f t="shared" si="14"/>
        <v>0</v>
      </c>
    </row>
    <row r="24" spans="2:22" x14ac:dyDescent="0.25">
      <c r="B24" t="s">
        <v>4</v>
      </c>
      <c r="D24">
        <f>AVERAGE(D5:D22)</f>
        <v>-168.31278946444445</v>
      </c>
      <c r="F24">
        <f>SQRT(AVERAGE(F5:F22))</f>
        <v>3.0854430057579026E-3</v>
      </c>
      <c r="G24" t="s">
        <v>10</v>
      </c>
      <c r="H24" s="2">
        <f t="shared" ref="H24:K24" si="15">AVERAGE(H5:H22)</f>
        <v>0.88163331869870021</v>
      </c>
      <c r="I24" s="2">
        <f t="shared" si="15"/>
        <v>-0.47184596157303116</v>
      </c>
      <c r="J24" s="2">
        <f t="shared" si="15"/>
        <v>8.8662762422627196E-3</v>
      </c>
      <c r="K24" s="2">
        <f t="shared" si="15"/>
        <v>-2.1968326899601603E-3</v>
      </c>
    </row>
    <row r="25" spans="2:22" x14ac:dyDescent="0.25">
      <c r="B25" t="s">
        <v>5</v>
      </c>
      <c r="D25">
        <f>MIN(D4:D22)</f>
        <v>-168.31874110000001</v>
      </c>
      <c r="F25" s="3">
        <f>F24*$A$1</f>
        <v>8.1008306116173738</v>
      </c>
      <c r="G25" s="2">
        <f>SUM(H25:K25)</f>
        <v>0.99999935702073406</v>
      </c>
      <c r="H25">
        <f t="shared" ref="H25:K25" si="16">H24^2</f>
        <v>0.77727730863968392</v>
      </c>
      <c r="I25">
        <f t="shared" si="16"/>
        <v>0.22263861145277838</v>
      </c>
      <c r="J25">
        <f t="shared" si="16"/>
        <v>7.8610854404112328E-5</v>
      </c>
      <c r="K25">
        <f t="shared" si="16"/>
        <v>4.8260738676775938E-6</v>
      </c>
    </row>
    <row r="26" spans="2:22" x14ac:dyDescent="0.25">
      <c r="B26" t="s">
        <v>6</v>
      </c>
      <c r="D26">
        <f>MAX(D5:D22)</f>
        <v>-168.30986665</v>
      </c>
    </row>
    <row r="27" spans="2:22" x14ac:dyDescent="0.25">
      <c r="B27" t="s">
        <v>65</v>
      </c>
      <c r="D27" s="1">
        <f>D26-D25</f>
        <v>8.8744500000075277E-3</v>
      </c>
      <c r="G27" t="s">
        <v>61</v>
      </c>
      <c r="H27">
        <f>H24*$F$24</f>
        <v>2.7202293568220326E-3</v>
      </c>
      <c r="I27">
        <f t="shared" ref="I27:K27" si="17">I24*$F$24</f>
        <v>-1.455853821930621E-3</v>
      </c>
      <c r="J27">
        <f t="shared" si="17"/>
        <v>2.7356390018806968E-5</v>
      </c>
      <c r="K27">
        <f t="shared" si="17"/>
        <v>-6.7782020580578958E-6</v>
      </c>
    </row>
    <row r="28" spans="2:22" x14ac:dyDescent="0.25">
      <c r="D28" s="4">
        <f>D27*$A$1</f>
        <v>23.299868475019764</v>
      </c>
      <c r="H28">
        <f>$A$1*H27</f>
        <v>7.1419621763362464</v>
      </c>
      <c r="I28">
        <f t="shared" ref="I28:K28" si="18">$A$1*I27</f>
        <v>-3.8223442094788456</v>
      </c>
      <c r="J28">
        <f t="shared" si="18"/>
        <v>7.1824201994377695E-2</v>
      </c>
      <c r="K28">
        <f t="shared" si="18"/>
        <v>-1.7796169503431006E-2</v>
      </c>
      <c r="L28" t="s">
        <v>37</v>
      </c>
    </row>
    <row r="30" spans="2:22" x14ac:dyDescent="0.25">
      <c r="F30" s="4">
        <f>F25/part_relax!F25</f>
        <v>8.9820182944697056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30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3" x14ac:dyDescent="0.25">
      <c r="A1">
        <v>2625.5</v>
      </c>
      <c r="R1" t="s">
        <v>14</v>
      </c>
      <c r="T1" t="s">
        <v>58</v>
      </c>
    </row>
    <row r="2" spans="1:23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37</v>
      </c>
      <c r="W2" s="1" t="s">
        <v>59</v>
      </c>
    </row>
    <row r="3" spans="1:23" x14ac:dyDescent="0.25">
      <c r="F3">
        <f>SUM(F4:F22)</f>
        <v>9.653536673287513E-5</v>
      </c>
      <c r="W3" s="1" t="s">
        <v>60</v>
      </c>
    </row>
    <row r="4" spans="1:23" x14ac:dyDescent="0.25">
      <c r="A4" t="s">
        <v>2</v>
      </c>
      <c r="B4">
        <v>180</v>
      </c>
      <c r="C4">
        <f>B4*PI()/180</f>
        <v>3.1415926535897931</v>
      </c>
      <c r="D4">
        <f>D14</f>
        <v>-168.32827768999999</v>
      </c>
      <c r="E4">
        <f>D4-$D$24</f>
        <v>-4.4037427777539051E-3</v>
      </c>
      <c r="V4">
        <f>SUM(V5:V22)</f>
        <v>0</v>
      </c>
      <c r="W4" s="3">
        <f>0.5*SQRT(V4/F3)</f>
        <v>0</v>
      </c>
    </row>
    <row r="5" spans="1:23" x14ac:dyDescent="0.25">
      <c r="B5">
        <v>0</v>
      </c>
      <c r="C5">
        <f t="shared" ref="C5:C23" si="0">B5*PI()/180</f>
        <v>0</v>
      </c>
      <c r="D5">
        <v>-168.32234588</v>
      </c>
      <c r="E5">
        <f t="shared" ref="E5:E22" si="1">D5-$D$24</f>
        <v>1.5280672222388603E-3</v>
      </c>
      <c r="F5">
        <f t="shared" ref="F5:F22" si="2">E5^2</f>
        <v>2.3349894356807862E-6</v>
      </c>
      <c r="G5">
        <f t="shared" ref="G5:G22" si="3">E5/$F$24</f>
        <v>0.65983521090423425</v>
      </c>
      <c r="H5">
        <f>COS(C5)*SQRT(2)*G5</f>
        <v>0.93314790419207971</v>
      </c>
      <c r="I5">
        <f>SQRT(2)*COS(2*C5)*G5</f>
        <v>0.93314790419207971</v>
      </c>
      <c r="J5">
        <f>COS(3*C5)*SQRT(2)*G5</f>
        <v>0.93314790419207971</v>
      </c>
      <c r="K5">
        <f>COS(4*C5)*SQRT(2)*G5</f>
        <v>0.93314790419207971</v>
      </c>
      <c r="M5">
        <f>H$28*(COS($C5)-COS($C$4))</f>
        <v>10.926188678860646</v>
      </c>
      <c r="N5">
        <f>I$28*(COS(2*$C5)-COS(2*$C$4))</f>
        <v>0</v>
      </c>
      <c r="O5">
        <f>J$28*(COS(3*$C5)-COS(3*$C$4))</f>
        <v>8.6983628182260686E-2</v>
      </c>
      <c r="P5">
        <f>K$28*(COS(4*$C5)-COS(4*$C$4))</f>
        <v>0</v>
      </c>
      <c r="R5">
        <f t="shared" ref="R5:R22" si="4">SUM(M5:P5)*SQRT(2)</f>
        <v>15.574977641371866</v>
      </c>
      <c r="T5">
        <f t="shared" ref="T5:T22" si="5">(D5-$D$25)*$A$1</f>
        <v>15.573967154981005</v>
      </c>
      <c r="V5">
        <f>(D5-D5)^2</f>
        <v>0</v>
      </c>
    </row>
    <row r="6" spans="1:23" x14ac:dyDescent="0.25">
      <c r="B6">
        <v>20</v>
      </c>
      <c r="C6">
        <f t="shared" si="0"/>
        <v>0.3490658503988659</v>
      </c>
      <c r="D6">
        <v>-168.32219867000001</v>
      </c>
      <c r="E6">
        <f t="shared" si="1"/>
        <v>1.6752772222332624E-3</v>
      </c>
      <c r="F6">
        <f t="shared" si="2"/>
        <v>2.8065537713335955E-6</v>
      </c>
      <c r="G6">
        <f t="shared" si="3"/>
        <v>0.72340200952399747</v>
      </c>
      <c r="H6">
        <f t="shared" ref="H6:H22" si="6">COS(C6)*SQRT(2)*G6</f>
        <v>0.96134777419432049</v>
      </c>
      <c r="I6">
        <f t="shared" ref="I6:I22" si="7">SQRT(2)*COS(2*C6)*G6</f>
        <v>0.78369788592193312</v>
      </c>
      <c r="J6">
        <f t="shared" ref="J6:J22" si="8">COS(3*C6)*SQRT(2)*G6</f>
        <v>0.51152246645839416</v>
      </c>
      <c r="K6">
        <f t="shared" ref="K6:K22" si="9">COS(4*C6)*SQRT(2)*G6</f>
        <v>0.17764988827238734</v>
      </c>
      <c r="M6">
        <f t="shared" ref="M6:M23" si="10">H$28*(COS($C6)-COS($C$4))</f>
        <v>10.596723776850265</v>
      </c>
      <c r="N6">
        <f t="shared" ref="N6:N23" si="11">I$28*(COS(2*$C6)-COS(2*$C$4))</f>
        <v>0.62434704445948808</v>
      </c>
      <c r="O6">
        <f t="shared" ref="O6:O23" si="12">J$28*(COS(3*$C6)-COS(3*$C$4))</f>
        <v>6.5237721136695515E-2</v>
      </c>
      <c r="P6">
        <f t="shared" ref="P6:P23" si="13">K$28*(COS(4*$C6)-COS(4*$C$4))</f>
        <v>1.5621387533149723E-3</v>
      </c>
      <c r="R6">
        <f t="shared" si="4"/>
        <v>15.963459807666332</v>
      </c>
      <c r="T6">
        <f t="shared" si="5"/>
        <v>15.960467009966308</v>
      </c>
      <c r="V6">
        <f>(D6-D22)^2</f>
        <v>0</v>
      </c>
    </row>
    <row r="7" spans="1:23" x14ac:dyDescent="0.25">
      <c r="B7">
        <v>40</v>
      </c>
      <c r="C7">
        <f t="shared" si="0"/>
        <v>0.69813170079773179</v>
      </c>
      <c r="D7">
        <v>-168.32188019</v>
      </c>
      <c r="E7">
        <f t="shared" si="1"/>
        <v>1.9937572222374911E-3</v>
      </c>
      <c r="F7">
        <f t="shared" si="2"/>
        <v>3.9750678612241567E-6</v>
      </c>
      <c r="G7">
        <f t="shared" si="3"/>
        <v>0.86092496330064883</v>
      </c>
      <c r="H7">
        <f t="shared" si="6"/>
        <v>0.93268343852140534</v>
      </c>
      <c r="I7">
        <f t="shared" si="7"/>
        <v>0.21142217125151053</v>
      </c>
      <c r="J7">
        <f t="shared" si="8"/>
        <v>-0.60876587964266815</v>
      </c>
      <c r="K7">
        <f t="shared" si="9"/>
        <v>-1.1441056097729156</v>
      </c>
      <c r="M7">
        <f t="shared" si="10"/>
        <v>9.6480674003856652</v>
      </c>
      <c r="N7">
        <f t="shared" si="11"/>
        <v>2.2052492568908728</v>
      </c>
      <c r="O7">
        <f t="shared" si="12"/>
        <v>2.1745907045565182E-2</v>
      </c>
      <c r="P7">
        <f t="shared" si="13"/>
        <v>3.6668026021820154E-3</v>
      </c>
      <c r="R7">
        <f t="shared" si="4"/>
        <v>16.799060174463897</v>
      </c>
      <c r="T7">
        <f t="shared" si="5"/>
        <v>16.796636249977411</v>
      </c>
      <c r="V7">
        <f>(D7-D21)^2</f>
        <v>0</v>
      </c>
    </row>
    <row r="8" spans="1:23" x14ac:dyDescent="0.25">
      <c r="B8">
        <v>60</v>
      </c>
      <c r="C8">
        <f t="shared" si="0"/>
        <v>1.0471975511965976</v>
      </c>
      <c r="D8">
        <v>-168.32170629000001</v>
      </c>
      <c r="E8">
        <f t="shared" si="1"/>
        <v>2.1676572222304458E-3</v>
      </c>
      <c r="F8">
        <f t="shared" si="2"/>
        <v>4.6987378330878118E-6</v>
      </c>
      <c r="G8">
        <f t="shared" si="3"/>
        <v>0.93601677961713092</v>
      </c>
      <c r="H8">
        <f t="shared" si="6"/>
        <v>0.66186381217166768</v>
      </c>
      <c r="I8">
        <f t="shared" si="7"/>
        <v>-0.66186381217166723</v>
      </c>
      <c r="J8">
        <f t="shared" si="8"/>
        <v>-1.3237276243433351</v>
      </c>
      <c r="K8">
        <f t="shared" si="9"/>
        <v>-0.66186381217166812</v>
      </c>
      <c r="M8">
        <f t="shared" si="10"/>
        <v>8.1946415091454838</v>
      </c>
      <c r="N8">
        <f t="shared" si="11"/>
        <v>4.0029849223265055</v>
      </c>
      <c r="O8">
        <f t="shared" si="12"/>
        <v>0</v>
      </c>
      <c r="P8">
        <f t="shared" si="13"/>
        <v>2.8356059327815037E-3</v>
      </c>
      <c r="R8">
        <f t="shared" si="4"/>
        <v>17.25405888051591</v>
      </c>
      <c r="T8">
        <f t="shared" si="5"/>
        <v>17.253210699958913</v>
      </c>
      <c r="V8">
        <f>(D8-D20)^2</f>
        <v>0</v>
      </c>
    </row>
    <row r="9" spans="1:23" x14ac:dyDescent="0.25">
      <c r="B9">
        <v>80</v>
      </c>
      <c r="C9">
        <f t="shared" si="0"/>
        <v>1.3962634015954636</v>
      </c>
      <c r="D9">
        <v>-168.32202516000001</v>
      </c>
      <c r="E9">
        <f t="shared" si="1"/>
        <v>1.8487872222294754E-3</v>
      </c>
      <c r="F9">
        <f t="shared" si="2"/>
        <v>3.4180141930789797E-6</v>
      </c>
      <c r="G9">
        <f t="shared" si="3"/>
        <v>0.79832541981333793</v>
      </c>
      <c r="H9">
        <f t="shared" si="6"/>
        <v>0.19604925030297626</v>
      </c>
      <c r="I9">
        <f t="shared" si="7"/>
        <v>-1.0609154457910579</v>
      </c>
      <c r="J9">
        <f t="shared" si="8"/>
        <v>-0.56450131794360925</v>
      </c>
      <c r="K9">
        <f t="shared" si="9"/>
        <v>0.86486619548808152</v>
      </c>
      <c r="M9">
        <f t="shared" si="10"/>
        <v>6.4117507158949216</v>
      </c>
      <c r="N9">
        <f t="shared" si="11"/>
        <v>5.1763735433026508</v>
      </c>
      <c r="O9">
        <f t="shared" si="12"/>
        <v>2.1745907045565151E-2</v>
      </c>
      <c r="P9">
        <f t="shared" si="13"/>
        <v>4.4227051006601794E-4</v>
      </c>
      <c r="R9">
        <f t="shared" si="4"/>
        <v>16.419461311445399</v>
      </c>
      <c r="T9">
        <f t="shared" si="5"/>
        <v>16.416017514956366</v>
      </c>
      <c r="V9">
        <f>(D9-D19)^2</f>
        <v>0</v>
      </c>
    </row>
    <row r="10" spans="1:23" x14ac:dyDescent="0.25">
      <c r="B10">
        <v>100</v>
      </c>
      <c r="C10">
        <f t="shared" si="0"/>
        <v>1.7453292519943295</v>
      </c>
      <c r="D10">
        <v>-168.32302336999999</v>
      </c>
      <c r="E10">
        <f t="shared" si="1"/>
        <v>8.505772222520136E-4</v>
      </c>
      <c r="F10">
        <f t="shared" si="2"/>
        <v>7.2348161101395131E-7</v>
      </c>
      <c r="G10">
        <f t="shared" si="3"/>
        <v>0.36728803070108951</v>
      </c>
      <c r="H10">
        <f t="shared" si="6"/>
        <v>-9.01969814277509E-2</v>
      </c>
      <c r="I10">
        <f t="shared" si="7"/>
        <v>-0.48809863140281273</v>
      </c>
      <c r="J10">
        <f t="shared" si="8"/>
        <v>0.25971185715739331</v>
      </c>
      <c r="K10">
        <f t="shared" si="9"/>
        <v>0.39790164997506183</v>
      </c>
      <c r="M10">
        <f t="shared" si="10"/>
        <v>4.514437962965725</v>
      </c>
      <c r="N10">
        <f t="shared" si="11"/>
        <v>5.1763735433026508</v>
      </c>
      <c r="O10">
        <f t="shared" si="12"/>
        <v>6.5237721136695515E-2</v>
      </c>
      <c r="P10">
        <f t="shared" si="13"/>
        <v>4.4227051006601729E-4</v>
      </c>
      <c r="R10">
        <f t="shared" si="4"/>
        <v>13.797762597529379</v>
      </c>
      <c r="T10">
        <f t="shared" si="5"/>
        <v>13.79521716001554</v>
      </c>
      <c r="V10">
        <f>(D10-D18)^2</f>
        <v>0</v>
      </c>
    </row>
    <row r="11" spans="1:23" x14ac:dyDescent="0.25">
      <c r="B11">
        <v>120</v>
      </c>
      <c r="C11">
        <f t="shared" si="0"/>
        <v>2.0943951023931953</v>
      </c>
      <c r="D11">
        <v>-168.3246019</v>
      </c>
      <c r="E11">
        <f t="shared" si="1"/>
        <v>-7.2795277776549483E-4</v>
      </c>
      <c r="F11">
        <f t="shared" si="2"/>
        <v>5.2991524665649991E-7</v>
      </c>
      <c r="G11">
        <f t="shared" si="3"/>
        <v>-0.31433752890887917</v>
      </c>
      <c r="H11">
        <f t="shared" si="6"/>
        <v>0.2222701982728908</v>
      </c>
      <c r="I11">
        <f t="shared" si="7"/>
        <v>0.2222701982728911</v>
      </c>
      <c r="J11">
        <f t="shared" si="8"/>
        <v>-0.44454039654578181</v>
      </c>
      <c r="K11">
        <f t="shared" si="9"/>
        <v>0.22227019827289055</v>
      </c>
      <c r="M11">
        <f t="shared" si="10"/>
        <v>2.7315471697151628</v>
      </c>
      <c r="N11">
        <f t="shared" si="11"/>
        <v>4.0029849223265073</v>
      </c>
      <c r="O11">
        <f t="shared" si="12"/>
        <v>8.6983628182260686E-2</v>
      </c>
      <c r="P11">
        <f t="shared" si="13"/>
        <v>2.8356059327815011E-3</v>
      </c>
      <c r="R11">
        <f t="shared" si="4"/>
        <v>9.6510901998496408</v>
      </c>
      <c r="T11">
        <f t="shared" si="5"/>
        <v>9.6507866449695712</v>
      </c>
      <c r="V11">
        <f>(D11-D17)^2</f>
        <v>0</v>
      </c>
    </row>
    <row r="12" spans="1:23" x14ac:dyDescent="0.25">
      <c r="B12">
        <v>140</v>
      </c>
      <c r="C12">
        <f t="shared" si="0"/>
        <v>2.4434609527920612</v>
      </c>
      <c r="D12">
        <v>-168.32636561000001</v>
      </c>
      <c r="E12">
        <f t="shared" si="1"/>
        <v>-2.4916627777713529E-3</v>
      </c>
      <c r="F12">
        <f t="shared" si="2"/>
        <v>6.2083833981312544E-6</v>
      </c>
      <c r="G12">
        <f t="shared" si="3"/>
        <v>-1.0759257253513648</v>
      </c>
      <c r="H12">
        <f t="shared" si="6"/>
        <v>1.1656046088698562</v>
      </c>
      <c r="I12">
        <f t="shared" si="7"/>
        <v>-0.26422111409923604</v>
      </c>
      <c r="J12">
        <f t="shared" si="8"/>
        <v>-0.76079437644900583</v>
      </c>
      <c r="K12">
        <f t="shared" si="9"/>
        <v>1.4298257229690932</v>
      </c>
      <c r="M12">
        <f t="shared" si="10"/>
        <v>1.2781212784749807</v>
      </c>
      <c r="N12">
        <f t="shared" si="11"/>
        <v>2.2052492568908737</v>
      </c>
      <c r="O12">
        <f t="shared" si="12"/>
        <v>6.5237721136695528E-2</v>
      </c>
      <c r="P12">
        <f t="shared" si="13"/>
        <v>3.6668026021820159E-3</v>
      </c>
      <c r="R12">
        <f t="shared" si="4"/>
        <v>5.0236755658656005</v>
      </c>
      <c r="T12">
        <f t="shared" si="5"/>
        <v>5.0201660399541908</v>
      </c>
      <c r="V12">
        <f>(D12-D16)^2</f>
        <v>0</v>
      </c>
    </row>
    <row r="13" spans="1:23" x14ac:dyDescent="0.25">
      <c r="B13">
        <v>160</v>
      </c>
      <c r="C13">
        <f t="shared" si="0"/>
        <v>2.7925268031909272</v>
      </c>
      <c r="D13">
        <v>-168.32775255000001</v>
      </c>
      <c r="E13">
        <f t="shared" si="1"/>
        <v>-3.8786027777746312E-3</v>
      </c>
      <c r="F13">
        <f t="shared" si="2"/>
        <v>1.5043559507761085E-5</v>
      </c>
      <c r="G13">
        <f t="shared" si="3"/>
        <v>-1.6748207439048282</v>
      </c>
      <c r="H13">
        <f t="shared" si="6"/>
        <v>2.2257129136077842</v>
      </c>
      <c r="I13">
        <f t="shared" si="7"/>
        <v>-1.8144177912362733</v>
      </c>
      <c r="J13">
        <f t="shared" si="8"/>
        <v>1.1842771052870003</v>
      </c>
      <c r="K13">
        <f t="shared" si="9"/>
        <v>-0.41129512237150917</v>
      </c>
      <c r="M13">
        <f t="shared" si="10"/>
        <v>0.3294649020103822</v>
      </c>
      <c r="N13">
        <f t="shared" si="11"/>
        <v>0.62434704445948874</v>
      </c>
      <c r="O13">
        <f t="shared" si="12"/>
        <v>2.1745907045565206E-2</v>
      </c>
      <c r="P13">
        <f t="shared" si="13"/>
        <v>1.5621387533149736E-3</v>
      </c>
      <c r="R13">
        <f t="shared" si="4"/>
        <v>1.3818563451323618</v>
      </c>
      <c r="T13">
        <f t="shared" si="5"/>
        <v>1.3787550699455835</v>
      </c>
      <c r="V13">
        <f>(D13-D15)^2</f>
        <v>0</v>
      </c>
    </row>
    <row r="14" spans="1:23" x14ac:dyDescent="0.25">
      <c r="B14">
        <v>180</v>
      </c>
      <c r="C14">
        <f t="shared" si="0"/>
        <v>3.1415926535897931</v>
      </c>
      <c r="D14">
        <v>-168.32827768999999</v>
      </c>
      <c r="E14">
        <f t="shared" si="1"/>
        <v>-4.4037427777539051E-3</v>
      </c>
      <c r="F14">
        <f t="shared" si="2"/>
        <v>1.9392950452619681E-5</v>
      </c>
      <c r="G14">
        <f t="shared" si="3"/>
        <v>-1.9015816203883169</v>
      </c>
      <c r="H14">
        <f t="shared" si="6"/>
        <v>2.6892425175125645</v>
      </c>
      <c r="I14">
        <f t="shared" si="7"/>
        <v>-2.6892425175125645</v>
      </c>
      <c r="J14">
        <f t="shared" si="8"/>
        <v>2.6892425175125645</v>
      </c>
      <c r="K14">
        <f t="shared" si="9"/>
        <v>-2.6892425175125645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V14">
        <f>(D14-D14)^2</f>
        <v>0</v>
      </c>
    </row>
    <row r="15" spans="1:23" x14ac:dyDescent="0.25">
      <c r="B15">
        <f>200-360</f>
        <v>-160</v>
      </c>
      <c r="C15">
        <f t="shared" si="0"/>
        <v>-2.7925268031909272</v>
      </c>
      <c r="D15">
        <f>D13</f>
        <v>-168.32775255000001</v>
      </c>
      <c r="E15">
        <f t="shared" si="1"/>
        <v>-3.8786027777746312E-3</v>
      </c>
      <c r="F15">
        <f t="shared" si="2"/>
        <v>1.5043559507761085E-5</v>
      </c>
      <c r="G15">
        <f t="shared" si="3"/>
        <v>-1.6748207439048282</v>
      </c>
      <c r="H15">
        <f t="shared" si="6"/>
        <v>2.2257129136077842</v>
      </c>
      <c r="I15">
        <f t="shared" si="7"/>
        <v>-1.8144177912362733</v>
      </c>
      <c r="J15">
        <f t="shared" si="8"/>
        <v>1.1842771052870003</v>
      </c>
      <c r="K15">
        <f t="shared" si="9"/>
        <v>-0.41129512237150917</v>
      </c>
      <c r="M15">
        <f t="shared" si="10"/>
        <v>0.3294649020103822</v>
      </c>
      <c r="N15">
        <f t="shared" si="11"/>
        <v>0.62434704445948874</v>
      </c>
      <c r="O15">
        <f t="shared" si="12"/>
        <v>2.1745907045565206E-2</v>
      </c>
      <c r="P15">
        <f t="shared" si="13"/>
        <v>1.5621387533149736E-3</v>
      </c>
      <c r="R15">
        <f t="shared" si="4"/>
        <v>1.3818563451323618</v>
      </c>
      <c r="T15">
        <f t="shared" si="5"/>
        <v>1.3787550699455835</v>
      </c>
      <c r="V15">
        <f>(D15-D13)^2</f>
        <v>0</v>
      </c>
    </row>
    <row r="16" spans="1:23" x14ac:dyDescent="0.25">
      <c r="B16">
        <f>220-360</f>
        <v>-140</v>
      </c>
      <c r="C16">
        <f t="shared" si="0"/>
        <v>-2.4434609527920612</v>
      </c>
      <c r="D16">
        <f>D12</f>
        <v>-168.32636561000001</v>
      </c>
      <c r="E16">
        <f t="shared" si="1"/>
        <v>-2.4916627777713529E-3</v>
      </c>
      <c r="F16">
        <f t="shared" si="2"/>
        <v>6.2083833981312544E-6</v>
      </c>
      <c r="G16">
        <f t="shared" si="3"/>
        <v>-1.0759257253513648</v>
      </c>
      <c r="H16">
        <f t="shared" si="6"/>
        <v>1.1656046088698562</v>
      </c>
      <c r="I16">
        <f t="shared" si="7"/>
        <v>-0.26422111409923604</v>
      </c>
      <c r="J16">
        <f t="shared" si="8"/>
        <v>-0.76079437644900583</v>
      </c>
      <c r="K16">
        <f t="shared" si="9"/>
        <v>1.4298257229690932</v>
      </c>
      <c r="M16">
        <f t="shared" si="10"/>
        <v>1.2781212784749807</v>
      </c>
      <c r="N16">
        <f t="shared" si="11"/>
        <v>2.2052492568908737</v>
      </c>
      <c r="O16">
        <f t="shared" si="12"/>
        <v>6.5237721136695528E-2</v>
      </c>
      <c r="P16">
        <f t="shared" si="13"/>
        <v>3.6668026021820159E-3</v>
      </c>
      <c r="R16">
        <f t="shared" si="4"/>
        <v>5.0236755658656005</v>
      </c>
      <c r="T16">
        <f t="shared" si="5"/>
        <v>5.0201660399541908</v>
      </c>
      <c r="V16">
        <f>(D16-D12)^2</f>
        <v>0</v>
      </c>
    </row>
    <row r="17" spans="2:22" x14ac:dyDescent="0.25">
      <c r="B17">
        <f>240-360</f>
        <v>-120</v>
      </c>
      <c r="C17">
        <f t="shared" si="0"/>
        <v>-2.0943951023931953</v>
      </c>
      <c r="D17">
        <f>D11</f>
        <v>-168.3246019</v>
      </c>
      <c r="E17">
        <f t="shared" si="1"/>
        <v>-7.2795277776549483E-4</v>
      </c>
      <c r="F17">
        <f t="shared" si="2"/>
        <v>5.2991524665649991E-7</v>
      </c>
      <c r="G17">
        <f t="shared" si="3"/>
        <v>-0.31433752890887917</v>
      </c>
      <c r="H17">
        <f t="shared" si="6"/>
        <v>0.2222701982728908</v>
      </c>
      <c r="I17">
        <f t="shared" si="7"/>
        <v>0.2222701982728911</v>
      </c>
      <c r="J17">
        <f t="shared" si="8"/>
        <v>-0.44454039654578181</v>
      </c>
      <c r="K17">
        <f t="shared" si="9"/>
        <v>0.22227019827289055</v>
      </c>
      <c r="M17">
        <f t="shared" si="10"/>
        <v>2.7315471697151628</v>
      </c>
      <c r="N17">
        <f t="shared" si="11"/>
        <v>4.0029849223265073</v>
      </c>
      <c r="O17">
        <f t="shared" si="12"/>
        <v>8.6983628182260686E-2</v>
      </c>
      <c r="P17">
        <f t="shared" si="13"/>
        <v>2.8356059327815011E-3</v>
      </c>
      <c r="R17">
        <f t="shared" si="4"/>
        <v>9.6510901998496408</v>
      </c>
      <c r="T17">
        <f t="shared" si="5"/>
        <v>9.6507866449695712</v>
      </c>
      <c r="V17">
        <f>(D17-D11)^2</f>
        <v>0</v>
      </c>
    </row>
    <row r="18" spans="2:22" x14ac:dyDescent="0.25">
      <c r="B18">
        <f>260-360</f>
        <v>-100</v>
      </c>
      <c r="C18">
        <f t="shared" si="0"/>
        <v>-1.7453292519943295</v>
      </c>
      <c r="D18">
        <f>D10</f>
        <v>-168.32302336999999</v>
      </c>
      <c r="E18">
        <f t="shared" si="1"/>
        <v>8.505772222520136E-4</v>
      </c>
      <c r="F18">
        <f t="shared" si="2"/>
        <v>7.2348161101395131E-7</v>
      </c>
      <c r="G18">
        <f t="shared" si="3"/>
        <v>0.36728803070108951</v>
      </c>
      <c r="H18">
        <f t="shared" si="6"/>
        <v>-9.01969814277509E-2</v>
      </c>
      <c r="I18">
        <f t="shared" si="7"/>
        <v>-0.48809863140281273</v>
      </c>
      <c r="J18">
        <f t="shared" si="8"/>
        <v>0.25971185715739331</v>
      </c>
      <c r="K18">
        <f t="shared" si="9"/>
        <v>0.39790164997506183</v>
      </c>
      <c r="M18">
        <f t="shared" si="10"/>
        <v>4.514437962965725</v>
      </c>
      <c r="N18">
        <f t="shared" si="11"/>
        <v>5.1763735433026508</v>
      </c>
      <c r="O18">
        <f t="shared" si="12"/>
        <v>6.5237721136695515E-2</v>
      </c>
      <c r="P18">
        <f t="shared" si="13"/>
        <v>4.4227051006601729E-4</v>
      </c>
      <c r="R18">
        <f t="shared" si="4"/>
        <v>13.797762597529379</v>
      </c>
      <c r="T18">
        <f t="shared" si="5"/>
        <v>13.79521716001554</v>
      </c>
      <c r="V18">
        <f>(D18-D10)^2</f>
        <v>0</v>
      </c>
    </row>
    <row r="19" spans="2:22" x14ac:dyDescent="0.25">
      <c r="B19">
        <f>280-360</f>
        <v>-80</v>
      </c>
      <c r="C19">
        <f t="shared" si="0"/>
        <v>-1.3962634015954636</v>
      </c>
      <c r="D19">
        <f>D9</f>
        <v>-168.32202516000001</v>
      </c>
      <c r="E19">
        <f t="shared" si="1"/>
        <v>1.8487872222294754E-3</v>
      </c>
      <c r="F19">
        <f t="shared" si="2"/>
        <v>3.4180141930789797E-6</v>
      </c>
      <c r="G19">
        <f t="shared" si="3"/>
        <v>0.79832541981333793</v>
      </c>
      <c r="H19">
        <f t="shared" si="6"/>
        <v>0.19604925030297626</v>
      </c>
      <c r="I19">
        <f t="shared" si="7"/>
        <v>-1.0609154457910579</v>
      </c>
      <c r="J19">
        <f t="shared" si="8"/>
        <v>-0.56450131794360925</v>
      </c>
      <c r="K19">
        <f t="shared" si="9"/>
        <v>0.86486619548808152</v>
      </c>
      <c r="M19">
        <f t="shared" si="10"/>
        <v>6.4117507158949216</v>
      </c>
      <c r="N19">
        <f t="shared" si="11"/>
        <v>5.1763735433026508</v>
      </c>
      <c r="O19">
        <f t="shared" si="12"/>
        <v>2.1745907045565151E-2</v>
      </c>
      <c r="P19">
        <f t="shared" si="13"/>
        <v>4.4227051006601794E-4</v>
      </c>
      <c r="R19">
        <f t="shared" si="4"/>
        <v>16.419461311445399</v>
      </c>
      <c r="T19">
        <f t="shared" si="5"/>
        <v>16.416017514956366</v>
      </c>
      <c r="V19">
        <f>(D19-D9)^2</f>
        <v>0</v>
      </c>
    </row>
    <row r="20" spans="2:22" x14ac:dyDescent="0.25">
      <c r="B20">
        <f>300-360</f>
        <v>-60</v>
      </c>
      <c r="C20">
        <f t="shared" si="0"/>
        <v>-1.0471975511965976</v>
      </c>
      <c r="D20">
        <f>D8</f>
        <v>-168.32170629000001</v>
      </c>
      <c r="E20">
        <f t="shared" si="1"/>
        <v>2.1676572222304458E-3</v>
      </c>
      <c r="F20">
        <f t="shared" si="2"/>
        <v>4.6987378330878118E-6</v>
      </c>
      <c r="G20">
        <f t="shared" si="3"/>
        <v>0.93601677961713092</v>
      </c>
      <c r="H20">
        <f t="shared" si="6"/>
        <v>0.66186381217166768</v>
      </c>
      <c r="I20">
        <f t="shared" si="7"/>
        <v>-0.66186381217166723</v>
      </c>
      <c r="J20">
        <f t="shared" si="8"/>
        <v>-1.3237276243433351</v>
      </c>
      <c r="K20">
        <f t="shared" si="9"/>
        <v>-0.66186381217166812</v>
      </c>
      <c r="M20">
        <f t="shared" si="10"/>
        <v>8.1946415091454838</v>
      </c>
      <c r="N20">
        <f t="shared" si="11"/>
        <v>4.0029849223265055</v>
      </c>
      <c r="O20">
        <f t="shared" si="12"/>
        <v>0</v>
      </c>
      <c r="P20">
        <f t="shared" si="13"/>
        <v>2.8356059327815037E-3</v>
      </c>
      <c r="R20">
        <f t="shared" si="4"/>
        <v>17.25405888051591</v>
      </c>
      <c r="T20">
        <f t="shared" si="5"/>
        <v>17.253210699958913</v>
      </c>
      <c r="V20">
        <f>(D20-D8)^2</f>
        <v>0</v>
      </c>
    </row>
    <row r="21" spans="2:22" x14ac:dyDescent="0.25">
      <c r="B21">
        <f>320-360</f>
        <v>-40</v>
      </c>
      <c r="C21">
        <f t="shared" si="0"/>
        <v>-0.69813170079773179</v>
      </c>
      <c r="D21">
        <f>D7</f>
        <v>-168.32188019</v>
      </c>
      <c r="E21">
        <f t="shared" si="1"/>
        <v>1.9937572222374911E-3</v>
      </c>
      <c r="F21">
        <f t="shared" si="2"/>
        <v>3.9750678612241567E-6</v>
      </c>
      <c r="G21">
        <f t="shared" si="3"/>
        <v>0.86092496330064883</v>
      </c>
      <c r="H21">
        <f t="shared" si="6"/>
        <v>0.93268343852140534</v>
      </c>
      <c r="I21">
        <f t="shared" si="7"/>
        <v>0.21142217125151053</v>
      </c>
      <c r="J21">
        <f t="shared" si="8"/>
        <v>-0.60876587964266815</v>
      </c>
      <c r="K21">
        <f t="shared" si="9"/>
        <v>-1.1441056097729156</v>
      </c>
      <c r="M21">
        <f t="shared" si="10"/>
        <v>9.6480674003856652</v>
      </c>
      <c r="N21">
        <f t="shared" si="11"/>
        <v>2.2052492568908728</v>
      </c>
      <c r="O21">
        <f t="shared" si="12"/>
        <v>2.1745907045565182E-2</v>
      </c>
      <c r="P21">
        <f t="shared" si="13"/>
        <v>3.6668026021820154E-3</v>
      </c>
      <c r="R21">
        <f t="shared" si="4"/>
        <v>16.799060174463897</v>
      </c>
      <c r="T21">
        <f t="shared" si="5"/>
        <v>16.796636249977411</v>
      </c>
      <c r="V21">
        <f>(D21-D7)^2</f>
        <v>0</v>
      </c>
    </row>
    <row r="22" spans="2:22" x14ac:dyDescent="0.25">
      <c r="B22">
        <f>340-360</f>
        <v>-20</v>
      </c>
      <c r="C22">
        <f t="shared" si="0"/>
        <v>-0.3490658503988659</v>
      </c>
      <c r="D22">
        <f>D6</f>
        <v>-168.32219867000001</v>
      </c>
      <c r="E22">
        <f t="shared" si="1"/>
        <v>1.6752772222332624E-3</v>
      </c>
      <c r="F22">
        <f t="shared" si="2"/>
        <v>2.8065537713335955E-6</v>
      </c>
      <c r="G22">
        <f t="shared" si="3"/>
        <v>0.72340200952399747</v>
      </c>
      <c r="H22">
        <f t="shared" si="6"/>
        <v>0.96134777419432049</v>
      </c>
      <c r="I22">
        <f t="shared" si="7"/>
        <v>0.78369788592193312</v>
      </c>
      <c r="J22">
        <f t="shared" si="8"/>
        <v>0.51152246645839416</v>
      </c>
      <c r="K22">
        <f t="shared" si="9"/>
        <v>0.17764988827238734</v>
      </c>
      <c r="M22">
        <f t="shared" si="10"/>
        <v>10.596723776850265</v>
      </c>
      <c r="N22">
        <f t="shared" si="11"/>
        <v>0.62434704445948808</v>
      </c>
      <c r="O22">
        <f t="shared" si="12"/>
        <v>6.5237721136695515E-2</v>
      </c>
      <c r="P22">
        <f t="shared" si="13"/>
        <v>1.5621387533149723E-3</v>
      </c>
      <c r="R22">
        <f t="shared" si="4"/>
        <v>15.963459807666332</v>
      </c>
      <c r="T22">
        <f t="shared" si="5"/>
        <v>15.960467009966308</v>
      </c>
      <c r="V22">
        <f>(D22-D6)^2</f>
        <v>0</v>
      </c>
    </row>
    <row r="23" spans="2:22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4">R14</f>
        <v>0</v>
      </c>
      <c r="T23">
        <f t="shared" si="14"/>
        <v>0</v>
      </c>
    </row>
    <row r="24" spans="2:22" x14ac:dyDescent="0.25">
      <c r="B24" t="s">
        <v>4</v>
      </c>
      <c r="D24">
        <f>AVERAGE(D5:D22)</f>
        <v>-168.32387394722224</v>
      </c>
      <c r="F24">
        <f>SQRT(AVERAGE(F5:F22))</f>
        <v>2.3158315848964867E-3</v>
      </c>
      <c r="G24" t="s">
        <v>10</v>
      </c>
      <c r="H24" s="2">
        <f t="shared" ref="H24:K24" si="15">AVERAGE(H5:H22)</f>
        <v>0.89850335837394135</v>
      </c>
      <c r="I24" s="2">
        <f t="shared" si="15"/>
        <v>-0.43890820510166162</v>
      </c>
      <c r="J24" s="2">
        <f t="shared" si="15"/>
        <v>7.1530049811899497E-3</v>
      </c>
      <c r="K24" s="2">
        <f t="shared" si="15"/>
        <v>-3.1091066653566527E-4</v>
      </c>
    </row>
    <row r="25" spans="2:22" x14ac:dyDescent="0.25">
      <c r="B25" t="s">
        <v>5</v>
      </c>
      <c r="D25">
        <f>MIN(D4:D22)</f>
        <v>-168.32827768999999</v>
      </c>
      <c r="F25" s="3">
        <f>F24*$A$1</f>
        <v>6.080215826145726</v>
      </c>
      <c r="G25" s="2">
        <f>SUM(H25:K25)</f>
        <v>0.99999995966051713</v>
      </c>
      <c r="H25">
        <f t="shared" ref="H25:K25" si="16">H24^2</f>
        <v>0.80730828500925134</v>
      </c>
      <c r="I25">
        <f t="shared" si="16"/>
        <v>0.19264041250556227</v>
      </c>
      <c r="J25">
        <f t="shared" si="16"/>
        <v>5.116548026092823E-5</v>
      </c>
      <c r="K25">
        <f t="shared" si="16"/>
        <v>9.6665442565651647E-8</v>
      </c>
    </row>
    <row r="26" spans="2:22" x14ac:dyDescent="0.25">
      <c r="B26" t="s">
        <v>6</v>
      </c>
      <c r="D26">
        <f>MAX(D5:D22)</f>
        <v>-168.32170629000001</v>
      </c>
    </row>
    <row r="27" spans="2:22" x14ac:dyDescent="0.25">
      <c r="B27" t="s">
        <v>65</v>
      </c>
      <c r="D27" s="1">
        <f>D26-D25</f>
        <v>6.5713999999843509E-3</v>
      </c>
      <c r="G27" t="s">
        <v>61</v>
      </c>
      <c r="H27">
        <f>H24*$F$24</f>
        <v>2.0807824564579407E-3</v>
      </c>
      <c r="I27">
        <f t="shared" ref="I27:K27" si="17">I24*$F$24</f>
        <v>-1.0164374842446533E-3</v>
      </c>
      <c r="J27">
        <f t="shared" si="17"/>
        <v>1.6565154862361587E-5</v>
      </c>
      <c r="K27">
        <f t="shared" si="17"/>
        <v>-7.2001674164451282E-7</v>
      </c>
    </row>
    <row r="28" spans="2:22" x14ac:dyDescent="0.25">
      <c r="D28" s="4">
        <f>D27*$A$1</f>
        <v>17.253210699958913</v>
      </c>
      <c r="H28">
        <f>$A$1*H27</f>
        <v>5.4630943394303229</v>
      </c>
      <c r="I28">
        <f t="shared" ref="I28:K28" si="18">$A$1*I27</f>
        <v>-2.6686566148843371</v>
      </c>
      <c r="J28">
        <f t="shared" si="18"/>
        <v>4.3491814091130343E-2</v>
      </c>
      <c r="K28">
        <f t="shared" si="18"/>
        <v>-1.8904039551876685E-3</v>
      </c>
      <c r="L28" t="s">
        <v>37</v>
      </c>
    </row>
    <row r="30" spans="2:22" x14ac:dyDescent="0.25">
      <c r="F30" s="4">
        <f>F25/part_relax!F25</f>
        <v>6.7416061886845755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30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3" x14ac:dyDescent="0.25">
      <c r="A1">
        <v>2625.5</v>
      </c>
      <c r="R1" t="s">
        <v>14</v>
      </c>
      <c r="T1" t="s">
        <v>58</v>
      </c>
    </row>
    <row r="2" spans="1:23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37</v>
      </c>
      <c r="W2" s="1" t="s">
        <v>59</v>
      </c>
    </row>
    <row r="3" spans="1:23" x14ac:dyDescent="0.25">
      <c r="F3">
        <f>SUM(F4:F22)</f>
        <v>3.3539725891237539E-5</v>
      </c>
      <c r="W3" s="1" t="s">
        <v>60</v>
      </c>
    </row>
    <row r="4" spans="1:23" x14ac:dyDescent="0.25">
      <c r="A4" t="s">
        <v>2</v>
      </c>
      <c r="B4">
        <v>180</v>
      </c>
      <c r="C4">
        <f>B4*PI()/180</f>
        <v>3.1415926535897931</v>
      </c>
      <c r="D4">
        <f>D14</f>
        <v>-168.33360182999999</v>
      </c>
      <c r="E4">
        <f>D4-$D$24</f>
        <v>-2.4653538888799176E-3</v>
      </c>
      <c r="V4">
        <f>SUM(V5:V22)</f>
        <v>0</v>
      </c>
      <c r="W4" s="3">
        <f>0.5*SQRT(V4/F3)</f>
        <v>0</v>
      </c>
    </row>
    <row r="5" spans="1:23" x14ac:dyDescent="0.25">
      <c r="B5">
        <v>0</v>
      </c>
      <c r="C5">
        <f t="shared" ref="C5:C23" si="0">B5*PI()/180</f>
        <v>0</v>
      </c>
      <c r="D5">
        <v>-168.32994772000001</v>
      </c>
      <c r="E5">
        <f t="shared" ref="E5:E22" si="1">D5-$D$24</f>
        <v>1.1887561111052491E-3</v>
      </c>
      <c r="F5">
        <f t="shared" ref="F5:F22" si="2">E5^2</f>
        <v>1.4131410916900754E-6</v>
      </c>
      <c r="G5">
        <f t="shared" ref="G5:G22" si="3">E5/$F$24</f>
        <v>0.87086183973453346</v>
      </c>
      <c r="H5">
        <f>COS(C5)*SQRT(2)*G5</f>
        <v>1.231584624705762</v>
      </c>
      <c r="I5">
        <f>SQRT(2)*COS(2*C5)*G5</f>
        <v>1.231584624705762</v>
      </c>
      <c r="J5">
        <f>COS(3*C5)*SQRT(2)*G5</f>
        <v>1.231584624705762</v>
      </c>
      <c r="K5">
        <f>COS(4*C5)*SQRT(2)*G5</f>
        <v>1.231584624705762</v>
      </c>
      <c r="M5">
        <f>H$28*(COS($C5)-COS($C$4))</f>
        <v>6.7653178485710583</v>
      </c>
      <c r="N5">
        <f>I$28*(COS(2*$C5)-COS(2*$C$4))</f>
        <v>0</v>
      </c>
      <c r="O5">
        <f>J$28*(COS(3*$C5)-COS(3*$C$4))</f>
        <v>1.8433070145212976E-2</v>
      </c>
      <c r="P5">
        <f>K$28*(COS(4*$C5)-COS(4*$C$4))</f>
        <v>0</v>
      </c>
      <c r="R5">
        <f t="shared" ref="R5:R22" si="4">SUM(M5:P5)*SQRT(2)</f>
        <v>9.5936725530094957</v>
      </c>
      <c r="T5">
        <f t="shared" ref="T5:T22" si="5">(D5-$D$25)*$A$1</f>
        <v>9.5938658049610552</v>
      </c>
      <c r="V5">
        <f>(D5-D5)^2</f>
        <v>0</v>
      </c>
    </row>
    <row r="6" spans="1:23" x14ac:dyDescent="0.25">
      <c r="B6">
        <v>20</v>
      </c>
      <c r="C6">
        <f t="shared" si="0"/>
        <v>0.3490658503988659</v>
      </c>
      <c r="D6">
        <v>-168.32991045</v>
      </c>
      <c r="E6">
        <f t="shared" si="1"/>
        <v>1.2260261111123327E-3</v>
      </c>
      <c r="F6">
        <f t="shared" si="2"/>
        <v>1.50314002512923E-6</v>
      </c>
      <c r="G6">
        <f t="shared" si="3"/>
        <v>0.89816518688023006</v>
      </c>
      <c r="H6">
        <f t="shared" ref="H6:H22" si="6">COS(C6)*SQRT(2)*G6</f>
        <v>1.1935951129501139</v>
      </c>
      <c r="I6">
        <f t="shared" ref="I6:I22" si="7">SQRT(2)*COS(2*C6)*G6</f>
        <v>0.97302765115330259</v>
      </c>
      <c r="J6">
        <f t="shared" ref="J6:J22" si="8">COS(3*C6)*SQRT(2)*G6</f>
        <v>0.63509869426869359</v>
      </c>
      <c r="K6">
        <f t="shared" ref="K6:K22" si="9">COS(4*C6)*SQRT(2)*G6</f>
        <v>0.22056746179681119</v>
      </c>
      <c r="M6">
        <f t="shared" ref="M6:M23" si="10">H$28*(COS($C6)-COS($C$4))</f>
        <v>6.5613185540722396</v>
      </c>
      <c r="N6">
        <f t="shared" ref="N6:N23" si="11">I$28*(COS(2*$C6)-COS(2*$C$4))</f>
        <v>0.27700286014336567</v>
      </c>
      <c r="O6">
        <f t="shared" ref="O6:O23" si="12">J$28*(COS(3*$C6)-COS(3*$C$4))</f>
        <v>1.3824802608909732E-2</v>
      </c>
      <c r="P6">
        <f t="shared" ref="P6:P23" si="13">K$28*(COS(4*$C6)-COS(4*$C$4))</f>
        <v>7.8353448418585494E-4</v>
      </c>
      <c r="R6">
        <f t="shared" si="4"/>
        <v>9.6915061962908471</v>
      </c>
      <c r="T6">
        <f t="shared" si="5"/>
        <v>9.6917181899796532</v>
      </c>
      <c r="V6">
        <f>(D6-D22)^2</f>
        <v>0</v>
      </c>
    </row>
    <row r="7" spans="1:23" x14ac:dyDescent="0.25">
      <c r="B7">
        <v>40</v>
      </c>
      <c r="C7">
        <f t="shared" si="0"/>
        <v>0.69813170079773179</v>
      </c>
      <c r="D7">
        <v>-168.32985346999999</v>
      </c>
      <c r="E7">
        <f t="shared" si="1"/>
        <v>1.2830061111230862E-3</v>
      </c>
      <c r="F7">
        <f t="shared" si="2"/>
        <v>1.6461046811791849E-6</v>
      </c>
      <c r="G7">
        <f t="shared" si="3"/>
        <v>0.93990773371038061</v>
      </c>
      <c r="H7">
        <f t="shared" si="6"/>
        <v>1.0182494576635057</v>
      </c>
      <c r="I7">
        <f t="shared" si="7"/>
        <v>0.23081841311150358</v>
      </c>
      <c r="J7">
        <f t="shared" si="8"/>
        <v>-0.66461513219628965</v>
      </c>
      <c r="K7">
        <f t="shared" si="9"/>
        <v>-1.2490678707750091</v>
      </c>
      <c r="M7">
        <f t="shared" si="10"/>
        <v>5.9739259962012783</v>
      </c>
      <c r="N7">
        <f t="shared" si="11"/>
        <v>0.97839872376850867</v>
      </c>
      <c r="O7">
        <f t="shared" si="12"/>
        <v>4.6082675363032458E-3</v>
      </c>
      <c r="P7">
        <f t="shared" si="13"/>
        <v>1.8391876390078539E-3</v>
      </c>
      <c r="R7">
        <f t="shared" si="4"/>
        <v>9.8411899875547206</v>
      </c>
      <c r="T7">
        <f t="shared" si="5"/>
        <v>9.8413191800078863</v>
      </c>
      <c r="V7">
        <f>(D7-D21)^2</f>
        <v>0</v>
      </c>
    </row>
    <row r="8" spans="1:23" x14ac:dyDescent="0.25">
      <c r="B8">
        <v>60</v>
      </c>
      <c r="C8">
        <f t="shared" si="0"/>
        <v>1.0471975511965976</v>
      </c>
      <c r="D8">
        <v>-168.32991129000001</v>
      </c>
      <c r="E8">
        <f t="shared" si="1"/>
        <v>1.2251861110996742E-3</v>
      </c>
      <c r="F8">
        <f t="shared" si="2"/>
        <v>1.5010810068315433E-6</v>
      </c>
      <c r="G8">
        <f t="shared" si="3"/>
        <v>0.89754981763033348</v>
      </c>
      <c r="H8">
        <f t="shared" si="6"/>
        <v>0.63466356249915801</v>
      </c>
      <c r="I8">
        <f t="shared" si="7"/>
        <v>-0.63466356249915756</v>
      </c>
      <c r="J8">
        <f t="shared" si="8"/>
        <v>-1.2693271249983158</v>
      </c>
      <c r="K8">
        <f t="shared" si="9"/>
        <v>-0.63466356249915845</v>
      </c>
      <c r="M8">
        <f t="shared" si="10"/>
        <v>5.0739883864282938</v>
      </c>
      <c r="N8">
        <f t="shared" si="11"/>
        <v>1.7759966711384976</v>
      </c>
      <c r="O8">
        <f t="shared" si="12"/>
        <v>0</v>
      </c>
      <c r="P8">
        <f t="shared" si="13"/>
        <v>1.4222776479883713E-3</v>
      </c>
      <c r="R8">
        <f t="shared" si="4"/>
        <v>9.689353174803248</v>
      </c>
      <c r="T8">
        <f t="shared" si="5"/>
        <v>9.6895127699464183</v>
      </c>
      <c r="V8">
        <f>(D8-D20)^2</f>
        <v>0</v>
      </c>
    </row>
    <row r="9" spans="1:23" x14ac:dyDescent="0.25">
      <c r="B9">
        <v>80</v>
      </c>
      <c r="C9">
        <f t="shared" si="0"/>
        <v>1.3962634015954636</v>
      </c>
      <c r="D9">
        <v>-168.33022362</v>
      </c>
      <c r="E9">
        <f t="shared" si="1"/>
        <v>9.1285611111402432E-4</v>
      </c>
      <c r="F9">
        <f t="shared" si="2"/>
        <v>8.3330627959821992E-7</v>
      </c>
      <c r="G9">
        <f t="shared" si="3"/>
        <v>0.66874234749341821</v>
      </c>
      <c r="H9">
        <f t="shared" si="6"/>
        <v>0.16422680853954519</v>
      </c>
      <c r="I9">
        <f t="shared" si="7"/>
        <v>-0.88870912550451742</v>
      </c>
      <c r="J9">
        <f t="shared" si="8"/>
        <v>-0.47287224877920708</v>
      </c>
      <c r="K9">
        <f t="shared" si="9"/>
        <v>0.72448231696497212</v>
      </c>
      <c r="M9">
        <f t="shared" si="10"/>
        <v>3.970051482156491</v>
      </c>
      <c r="N9">
        <f t="shared" si="11"/>
        <v>2.2965917583651212</v>
      </c>
      <c r="O9">
        <f t="shared" si="12"/>
        <v>4.6082675363032398E-3</v>
      </c>
      <c r="P9">
        <f t="shared" si="13"/>
        <v>2.2183317278303322E-4</v>
      </c>
      <c r="R9">
        <f t="shared" si="4"/>
        <v>8.8692026552297634</v>
      </c>
      <c r="T9">
        <f t="shared" si="5"/>
        <v>8.8694903549840944</v>
      </c>
      <c r="V9">
        <f>(D9-D19)^2</f>
        <v>0</v>
      </c>
    </row>
    <row r="10" spans="1:23" x14ac:dyDescent="0.25">
      <c r="B10">
        <v>100</v>
      </c>
      <c r="C10">
        <f t="shared" si="0"/>
        <v>1.7453292519943295</v>
      </c>
      <c r="D10">
        <v>-168.33085149999999</v>
      </c>
      <c r="E10">
        <f t="shared" si="1"/>
        <v>2.8497611111788501E-4</v>
      </c>
      <c r="F10">
        <f t="shared" si="2"/>
        <v>8.1211383907873151E-8</v>
      </c>
      <c r="G10">
        <f t="shared" si="3"/>
        <v>0.20876849177900167</v>
      </c>
      <c r="H10">
        <f t="shared" si="6"/>
        <v>-5.1268449286916339E-2</v>
      </c>
      <c r="I10">
        <f t="shared" si="7"/>
        <v>-0.27743788688907528</v>
      </c>
      <c r="J10">
        <f t="shared" si="8"/>
        <v>0.14762161623502013</v>
      </c>
      <c r="K10">
        <f t="shared" si="9"/>
        <v>0.22616943760215893</v>
      </c>
      <c r="M10">
        <f t="shared" si="10"/>
        <v>2.7952663664145683</v>
      </c>
      <c r="N10">
        <f t="shared" si="11"/>
        <v>2.2965917583651212</v>
      </c>
      <c r="O10">
        <f t="shared" si="12"/>
        <v>1.3824802608909732E-2</v>
      </c>
      <c r="P10">
        <f t="shared" si="13"/>
        <v>2.2183317278303289E-4</v>
      </c>
      <c r="R10">
        <f t="shared" si="4"/>
        <v>7.2208397605712573</v>
      </c>
      <c r="T10">
        <f t="shared" si="5"/>
        <v>7.2209914149942307</v>
      </c>
      <c r="V10">
        <f>(D10-D18)^2</f>
        <v>0</v>
      </c>
    </row>
    <row r="11" spans="1:23" x14ac:dyDescent="0.25">
      <c r="B11">
        <v>120</v>
      </c>
      <c r="C11">
        <f t="shared" si="0"/>
        <v>2.0943951023931953</v>
      </c>
      <c r="D11">
        <v>-168.33172345</v>
      </c>
      <c r="E11">
        <f t="shared" si="1"/>
        <v>-5.8697388888617752E-4</v>
      </c>
      <c r="F11">
        <f t="shared" si="2"/>
        <v>3.4453834623416265E-7</v>
      </c>
      <c r="G11">
        <f t="shared" si="3"/>
        <v>-0.4300067574637203</v>
      </c>
      <c r="H11">
        <f t="shared" si="6"/>
        <v>0.30406069415863557</v>
      </c>
      <c r="I11">
        <f t="shared" si="7"/>
        <v>0.30406069415863601</v>
      </c>
      <c r="J11">
        <f t="shared" si="8"/>
        <v>-0.60812138831727136</v>
      </c>
      <c r="K11">
        <f t="shared" si="9"/>
        <v>0.30406069415863524</v>
      </c>
      <c r="M11">
        <f t="shared" si="10"/>
        <v>1.6913294621427652</v>
      </c>
      <c r="N11">
        <f t="shared" si="11"/>
        <v>1.7759966711384982</v>
      </c>
      <c r="O11">
        <f t="shared" si="12"/>
        <v>1.8433070145212976E-2</v>
      </c>
      <c r="P11">
        <f t="shared" si="13"/>
        <v>1.4222776479883702E-3</v>
      </c>
      <c r="R11">
        <f t="shared" si="4"/>
        <v>4.9316193449918053</v>
      </c>
      <c r="T11">
        <f t="shared" si="5"/>
        <v>4.9316866899835645</v>
      </c>
      <c r="V11">
        <f>(D11-D17)^2</f>
        <v>0</v>
      </c>
    </row>
    <row r="12" spans="1:23" x14ac:dyDescent="0.25">
      <c r="B12">
        <v>140</v>
      </c>
      <c r="C12">
        <f t="shared" si="0"/>
        <v>2.4434609527920612</v>
      </c>
      <c r="D12">
        <v>-168.33263998999999</v>
      </c>
      <c r="E12">
        <f t="shared" si="1"/>
        <v>-1.5035138888777055E-3</v>
      </c>
      <c r="F12">
        <f t="shared" si="2"/>
        <v>2.2605540140481613E-6</v>
      </c>
      <c r="G12">
        <f t="shared" si="3"/>
        <v>-1.1014478572203403</v>
      </c>
      <c r="H12">
        <f t="shared" si="6"/>
        <v>1.1932540216812724</v>
      </c>
      <c r="I12">
        <f t="shared" si="7"/>
        <v>-0.2704887271488321</v>
      </c>
      <c r="J12">
        <f t="shared" si="8"/>
        <v>-0.77884124896389573</v>
      </c>
      <c r="K12">
        <f t="shared" si="9"/>
        <v>1.4637427488301054</v>
      </c>
      <c r="M12">
        <f t="shared" si="10"/>
        <v>0.79139185236978016</v>
      </c>
      <c r="N12">
        <f t="shared" si="11"/>
        <v>0.97839872376850912</v>
      </c>
      <c r="O12">
        <f t="shared" si="12"/>
        <v>1.3824802608909736E-2</v>
      </c>
      <c r="P12">
        <f t="shared" si="13"/>
        <v>1.8391876390078542E-3</v>
      </c>
      <c r="R12">
        <f t="shared" si="4"/>
        <v>2.5250140627843476</v>
      </c>
      <c r="T12">
        <f t="shared" si="5"/>
        <v>2.5253109200058077</v>
      </c>
      <c r="V12">
        <f>(D12-D16)^2</f>
        <v>0</v>
      </c>
    </row>
    <row r="13" spans="1:23" x14ac:dyDescent="0.25">
      <c r="B13">
        <v>160</v>
      </c>
      <c r="C13">
        <f t="shared" si="0"/>
        <v>2.7925268031909272</v>
      </c>
      <c r="D13">
        <v>-168.33333974000001</v>
      </c>
      <c r="E13">
        <f t="shared" si="1"/>
        <v>-2.2032638889015743E-3</v>
      </c>
      <c r="F13">
        <f t="shared" si="2"/>
        <v>4.8543717641376887E-6</v>
      </c>
      <c r="G13">
        <f t="shared" si="3"/>
        <v>-1.6140724121498191</v>
      </c>
      <c r="H13">
        <f t="shared" si="6"/>
        <v>2.1449828731187845</v>
      </c>
      <c r="I13">
        <f t="shared" si="7"/>
        <v>-1.7486060592492259</v>
      </c>
      <c r="J13">
        <f t="shared" si="8"/>
        <v>1.1413215479572634</v>
      </c>
      <c r="K13">
        <f t="shared" si="9"/>
        <v>-0.39637681386955687</v>
      </c>
      <c r="M13">
        <f t="shared" si="10"/>
        <v>0.20399929449881885</v>
      </c>
      <c r="N13">
        <f t="shared" si="11"/>
        <v>0.27700286014336595</v>
      </c>
      <c r="O13">
        <f t="shared" si="12"/>
        <v>4.608267536303251E-3</v>
      </c>
      <c r="P13">
        <f t="shared" si="13"/>
        <v>7.8353448418585559E-4</v>
      </c>
      <c r="R13">
        <f t="shared" si="4"/>
        <v>0.6878649301686649</v>
      </c>
      <c r="T13">
        <f t="shared" si="5"/>
        <v>0.68811729494314022</v>
      </c>
      <c r="V13">
        <f>(D13-D15)^2</f>
        <v>0</v>
      </c>
    </row>
    <row r="14" spans="1:23" x14ac:dyDescent="0.25">
      <c r="B14">
        <v>180</v>
      </c>
      <c r="C14">
        <f t="shared" si="0"/>
        <v>3.1415926535897931</v>
      </c>
      <c r="D14">
        <v>-168.33360182999999</v>
      </c>
      <c r="E14">
        <f t="shared" si="1"/>
        <v>-2.4653538888799176E-3</v>
      </c>
      <c r="F14">
        <f t="shared" si="2"/>
        <v>6.077969797415333E-6</v>
      </c>
      <c r="G14">
        <f t="shared" si="3"/>
        <v>-1.8060749410326806</v>
      </c>
      <c r="H14">
        <f t="shared" si="6"/>
        <v>2.5541756762706052</v>
      </c>
      <c r="I14">
        <f t="shared" si="7"/>
        <v>-2.5541756762706052</v>
      </c>
      <c r="J14">
        <f t="shared" si="8"/>
        <v>2.5541756762706052</v>
      </c>
      <c r="K14">
        <f t="shared" si="9"/>
        <v>-2.5541756762706052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V14">
        <f>(D14-D14)^2</f>
        <v>0</v>
      </c>
    </row>
    <row r="15" spans="1:23" x14ac:dyDescent="0.25">
      <c r="B15">
        <f>200-360</f>
        <v>-160</v>
      </c>
      <c r="C15">
        <f t="shared" si="0"/>
        <v>-2.7925268031909272</v>
      </c>
      <c r="D15">
        <f>D13</f>
        <v>-168.33333974000001</v>
      </c>
      <c r="E15">
        <f t="shared" si="1"/>
        <v>-2.2032638889015743E-3</v>
      </c>
      <c r="F15">
        <f t="shared" si="2"/>
        <v>4.8543717641376887E-6</v>
      </c>
      <c r="G15">
        <f t="shared" si="3"/>
        <v>-1.6140724121498191</v>
      </c>
      <c r="H15">
        <f t="shared" si="6"/>
        <v>2.1449828731187845</v>
      </c>
      <c r="I15">
        <f t="shared" si="7"/>
        <v>-1.7486060592492259</v>
      </c>
      <c r="J15">
        <f t="shared" si="8"/>
        <v>1.1413215479572634</v>
      </c>
      <c r="K15">
        <f t="shared" si="9"/>
        <v>-0.39637681386955687</v>
      </c>
      <c r="M15">
        <f t="shared" si="10"/>
        <v>0.20399929449881885</v>
      </c>
      <c r="N15">
        <f t="shared" si="11"/>
        <v>0.27700286014336595</v>
      </c>
      <c r="O15">
        <f t="shared" si="12"/>
        <v>4.608267536303251E-3</v>
      </c>
      <c r="P15">
        <f t="shared" si="13"/>
        <v>7.8353448418585559E-4</v>
      </c>
      <c r="R15">
        <f t="shared" si="4"/>
        <v>0.6878649301686649</v>
      </c>
      <c r="T15">
        <f t="shared" si="5"/>
        <v>0.68811729494314022</v>
      </c>
      <c r="V15">
        <f>(D15-D13)^2</f>
        <v>0</v>
      </c>
    </row>
    <row r="16" spans="1:23" x14ac:dyDescent="0.25">
      <c r="B16">
        <f>220-360</f>
        <v>-140</v>
      </c>
      <c r="C16">
        <f t="shared" si="0"/>
        <v>-2.4434609527920612</v>
      </c>
      <c r="D16">
        <f>D12</f>
        <v>-168.33263998999999</v>
      </c>
      <c r="E16">
        <f t="shared" si="1"/>
        <v>-1.5035138888777055E-3</v>
      </c>
      <c r="F16">
        <f t="shared" si="2"/>
        <v>2.2605540140481613E-6</v>
      </c>
      <c r="G16">
        <f t="shared" si="3"/>
        <v>-1.1014478572203403</v>
      </c>
      <c r="H16">
        <f t="shared" si="6"/>
        <v>1.1932540216812724</v>
      </c>
      <c r="I16">
        <f t="shared" si="7"/>
        <v>-0.2704887271488321</v>
      </c>
      <c r="J16">
        <f t="shared" si="8"/>
        <v>-0.77884124896389573</v>
      </c>
      <c r="K16">
        <f t="shared" si="9"/>
        <v>1.4637427488301054</v>
      </c>
      <c r="M16">
        <f t="shared" si="10"/>
        <v>0.79139185236978016</v>
      </c>
      <c r="N16">
        <f t="shared" si="11"/>
        <v>0.97839872376850912</v>
      </c>
      <c r="O16">
        <f t="shared" si="12"/>
        <v>1.3824802608909736E-2</v>
      </c>
      <c r="P16">
        <f t="shared" si="13"/>
        <v>1.8391876390078542E-3</v>
      </c>
      <c r="R16">
        <f t="shared" si="4"/>
        <v>2.5250140627843476</v>
      </c>
      <c r="T16">
        <f t="shared" si="5"/>
        <v>2.5253109200058077</v>
      </c>
      <c r="V16">
        <f>(D16-D12)^2</f>
        <v>0</v>
      </c>
    </row>
    <row r="17" spans="2:22" x14ac:dyDescent="0.25">
      <c r="B17">
        <f>240-360</f>
        <v>-120</v>
      </c>
      <c r="C17">
        <f t="shared" si="0"/>
        <v>-2.0943951023931953</v>
      </c>
      <c r="D17">
        <f>D11</f>
        <v>-168.33172345</v>
      </c>
      <c r="E17">
        <f t="shared" si="1"/>
        <v>-5.8697388888617752E-4</v>
      </c>
      <c r="F17">
        <f t="shared" si="2"/>
        <v>3.4453834623416265E-7</v>
      </c>
      <c r="G17">
        <f t="shared" si="3"/>
        <v>-0.4300067574637203</v>
      </c>
      <c r="H17">
        <f t="shared" si="6"/>
        <v>0.30406069415863557</v>
      </c>
      <c r="I17">
        <f t="shared" si="7"/>
        <v>0.30406069415863601</v>
      </c>
      <c r="J17">
        <f t="shared" si="8"/>
        <v>-0.60812138831727136</v>
      </c>
      <c r="K17">
        <f t="shared" si="9"/>
        <v>0.30406069415863524</v>
      </c>
      <c r="M17">
        <f t="shared" si="10"/>
        <v>1.6913294621427652</v>
      </c>
      <c r="N17">
        <f t="shared" si="11"/>
        <v>1.7759966711384982</v>
      </c>
      <c r="O17">
        <f t="shared" si="12"/>
        <v>1.8433070145212976E-2</v>
      </c>
      <c r="P17">
        <f t="shared" si="13"/>
        <v>1.4222776479883702E-3</v>
      </c>
      <c r="R17">
        <f t="shared" si="4"/>
        <v>4.9316193449918053</v>
      </c>
      <c r="T17">
        <f t="shared" si="5"/>
        <v>4.9316866899835645</v>
      </c>
      <c r="V17">
        <f>(D17-D11)^2</f>
        <v>0</v>
      </c>
    </row>
    <row r="18" spans="2:22" x14ac:dyDescent="0.25">
      <c r="B18">
        <f>260-360</f>
        <v>-100</v>
      </c>
      <c r="C18">
        <f t="shared" si="0"/>
        <v>-1.7453292519943295</v>
      </c>
      <c r="D18">
        <f>D10</f>
        <v>-168.33085149999999</v>
      </c>
      <c r="E18">
        <f t="shared" si="1"/>
        <v>2.8497611111788501E-4</v>
      </c>
      <c r="F18">
        <f t="shared" si="2"/>
        <v>8.1211383907873151E-8</v>
      </c>
      <c r="G18">
        <f t="shared" si="3"/>
        <v>0.20876849177900167</v>
      </c>
      <c r="H18">
        <f t="shared" si="6"/>
        <v>-5.1268449286916339E-2</v>
      </c>
      <c r="I18">
        <f t="shared" si="7"/>
        <v>-0.27743788688907528</v>
      </c>
      <c r="J18">
        <f t="shared" si="8"/>
        <v>0.14762161623502013</v>
      </c>
      <c r="K18">
        <f t="shared" si="9"/>
        <v>0.22616943760215893</v>
      </c>
      <c r="M18">
        <f t="shared" si="10"/>
        <v>2.7952663664145683</v>
      </c>
      <c r="N18">
        <f t="shared" si="11"/>
        <v>2.2965917583651212</v>
      </c>
      <c r="O18">
        <f t="shared" si="12"/>
        <v>1.3824802608909732E-2</v>
      </c>
      <c r="P18">
        <f t="shared" si="13"/>
        <v>2.2183317278303289E-4</v>
      </c>
      <c r="R18">
        <f t="shared" si="4"/>
        <v>7.2208397605712573</v>
      </c>
      <c r="T18">
        <f t="shared" si="5"/>
        <v>7.2209914149942307</v>
      </c>
      <c r="V18">
        <f>(D18-D10)^2</f>
        <v>0</v>
      </c>
    </row>
    <row r="19" spans="2:22" x14ac:dyDescent="0.25">
      <c r="B19">
        <f>280-360</f>
        <v>-80</v>
      </c>
      <c r="C19">
        <f t="shared" si="0"/>
        <v>-1.3962634015954636</v>
      </c>
      <c r="D19">
        <f>D9</f>
        <v>-168.33022362</v>
      </c>
      <c r="E19">
        <f t="shared" si="1"/>
        <v>9.1285611111402432E-4</v>
      </c>
      <c r="F19">
        <f t="shared" si="2"/>
        <v>8.3330627959821992E-7</v>
      </c>
      <c r="G19">
        <f t="shared" si="3"/>
        <v>0.66874234749341821</v>
      </c>
      <c r="H19">
        <f t="shared" si="6"/>
        <v>0.16422680853954519</v>
      </c>
      <c r="I19">
        <f t="shared" si="7"/>
        <v>-0.88870912550451742</v>
      </c>
      <c r="J19">
        <f t="shared" si="8"/>
        <v>-0.47287224877920708</v>
      </c>
      <c r="K19">
        <f t="shared" si="9"/>
        <v>0.72448231696497212</v>
      </c>
      <c r="M19">
        <f t="shared" si="10"/>
        <v>3.970051482156491</v>
      </c>
      <c r="N19">
        <f t="shared" si="11"/>
        <v>2.2965917583651212</v>
      </c>
      <c r="O19">
        <f t="shared" si="12"/>
        <v>4.6082675363032398E-3</v>
      </c>
      <c r="P19">
        <f t="shared" si="13"/>
        <v>2.2183317278303322E-4</v>
      </c>
      <c r="R19">
        <f t="shared" si="4"/>
        <v>8.8692026552297634</v>
      </c>
      <c r="T19">
        <f t="shared" si="5"/>
        <v>8.8694903549840944</v>
      </c>
      <c r="V19">
        <f>(D19-D9)^2</f>
        <v>0</v>
      </c>
    </row>
    <row r="20" spans="2:22" x14ac:dyDescent="0.25">
      <c r="B20">
        <f>300-360</f>
        <v>-60</v>
      </c>
      <c r="C20">
        <f t="shared" si="0"/>
        <v>-1.0471975511965976</v>
      </c>
      <c r="D20">
        <f>D8</f>
        <v>-168.32991129000001</v>
      </c>
      <c r="E20">
        <f t="shared" si="1"/>
        <v>1.2251861110996742E-3</v>
      </c>
      <c r="F20">
        <f t="shared" si="2"/>
        <v>1.5010810068315433E-6</v>
      </c>
      <c r="G20">
        <f t="shared" si="3"/>
        <v>0.89754981763033348</v>
      </c>
      <c r="H20">
        <f t="shared" si="6"/>
        <v>0.63466356249915801</v>
      </c>
      <c r="I20">
        <f t="shared" si="7"/>
        <v>-0.63466356249915756</v>
      </c>
      <c r="J20">
        <f t="shared" si="8"/>
        <v>-1.2693271249983158</v>
      </c>
      <c r="K20">
        <f t="shared" si="9"/>
        <v>-0.63466356249915845</v>
      </c>
      <c r="M20">
        <f t="shared" si="10"/>
        <v>5.0739883864282938</v>
      </c>
      <c r="N20">
        <f t="shared" si="11"/>
        <v>1.7759966711384976</v>
      </c>
      <c r="O20">
        <f t="shared" si="12"/>
        <v>0</v>
      </c>
      <c r="P20">
        <f t="shared" si="13"/>
        <v>1.4222776479883713E-3</v>
      </c>
      <c r="R20">
        <f t="shared" si="4"/>
        <v>9.689353174803248</v>
      </c>
      <c r="T20">
        <f t="shared" si="5"/>
        <v>9.6895127699464183</v>
      </c>
      <c r="V20">
        <f>(D20-D8)^2</f>
        <v>0</v>
      </c>
    </row>
    <row r="21" spans="2:22" x14ac:dyDescent="0.25">
      <c r="B21">
        <f>320-360</f>
        <v>-40</v>
      </c>
      <c r="C21">
        <f t="shared" si="0"/>
        <v>-0.69813170079773179</v>
      </c>
      <c r="D21">
        <f>D7</f>
        <v>-168.32985346999999</v>
      </c>
      <c r="E21">
        <f t="shared" si="1"/>
        <v>1.2830061111230862E-3</v>
      </c>
      <c r="F21">
        <f t="shared" si="2"/>
        <v>1.6461046811791849E-6</v>
      </c>
      <c r="G21">
        <f t="shared" si="3"/>
        <v>0.93990773371038061</v>
      </c>
      <c r="H21">
        <f t="shared" si="6"/>
        <v>1.0182494576635057</v>
      </c>
      <c r="I21">
        <f t="shared" si="7"/>
        <v>0.23081841311150358</v>
      </c>
      <c r="J21">
        <f t="shared" si="8"/>
        <v>-0.66461513219628965</v>
      </c>
      <c r="K21">
        <f t="shared" si="9"/>
        <v>-1.2490678707750091</v>
      </c>
      <c r="M21">
        <f t="shared" si="10"/>
        <v>5.9739259962012783</v>
      </c>
      <c r="N21">
        <f t="shared" si="11"/>
        <v>0.97839872376850867</v>
      </c>
      <c r="O21">
        <f t="shared" si="12"/>
        <v>4.6082675363032458E-3</v>
      </c>
      <c r="P21">
        <f t="shared" si="13"/>
        <v>1.8391876390078539E-3</v>
      </c>
      <c r="R21">
        <f t="shared" si="4"/>
        <v>9.8411899875547206</v>
      </c>
      <c r="T21">
        <f t="shared" si="5"/>
        <v>9.8413191800078863</v>
      </c>
      <c r="V21">
        <f>(D21-D7)^2</f>
        <v>0</v>
      </c>
    </row>
    <row r="22" spans="2:22" x14ac:dyDescent="0.25">
      <c r="B22">
        <f>340-360</f>
        <v>-20</v>
      </c>
      <c r="C22">
        <f t="shared" si="0"/>
        <v>-0.3490658503988659</v>
      </c>
      <c r="D22">
        <f>D6</f>
        <v>-168.32991045</v>
      </c>
      <c r="E22">
        <f t="shared" si="1"/>
        <v>1.2260261111123327E-3</v>
      </c>
      <c r="F22">
        <f t="shared" si="2"/>
        <v>1.50314002512923E-6</v>
      </c>
      <c r="G22">
        <f t="shared" si="3"/>
        <v>0.89816518688023006</v>
      </c>
      <c r="H22">
        <f t="shared" si="6"/>
        <v>1.1935951129501139</v>
      </c>
      <c r="I22">
        <f t="shared" si="7"/>
        <v>0.97302765115330259</v>
      </c>
      <c r="J22">
        <f t="shared" si="8"/>
        <v>0.63509869426869359</v>
      </c>
      <c r="K22">
        <f t="shared" si="9"/>
        <v>0.22056746179681119</v>
      </c>
      <c r="M22">
        <f t="shared" si="10"/>
        <v>6.5613185540722396</v>
      </c>
      <c r="N22">
        <f t="shared" si="11"/>
        <v>0.27700286014336567</v>
      </c>
      <c r="O22">
        <f t="shared" si="12"/>
        <v>1.3824802608909732E-2</v>
      </c>
      <c r="P22">
        <f t="shared" si="13"/>
        <v>7.8353448418585494E-4</v>
      </c>
      <c r="R22">
        <f t="shared" si="4"/>
        <v>9.6915061962908471</v>
      </c>
      <c r="T22">
        <f t="shared" si="5"/>
        <v>9.6917181899796532</v>
      </c>
      <c r="V22">
        <f>(D22-D6)^2</f>
        <v>0</v>
      </c>
    </row>
    <row r="23" spans="2:22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4">R14</f>
        <v>0</v>
      </c>
      <c r="T23">
        <f t="shared" si="14"/>
        <v>0</v>
      </c>
    </row>
    <row r="24" spans="2:22" x14ac:dyDescent="0.25">
      <c r="B24" t="s">
        <v>4</v>
      </c>
      <c r="D24">
        <f>AVERAGE(D5:D22)</f>
        <v>-168.33113647611111</v>
      </c>
      <c r="F24">
        <f>SQRT(AVERAGE(F5:F22))</f>
        <v>1.3650341039947507E-3</v>
      </c>
      <c r="G24" t="s">
        <v>10</v>
      </c>
      <c r="H24" s="2">
        <f t="shared" ref="H24:K24" si="15">AVERAGE(H5:H22)</f>
        <v>0.94384935909025358</v>
      </c>
      <c r="I24" s="2">
        <f t="shared" si="15"/>
        <v>-0.33036601429442081</v>
      </c>
      <c r="J24" s="2">
        <f t="shared" si="15"/>
        <v>2.5716517437979203E-3</v>
      </c>
      <c r="K24" s="2">
        <f t="shared" si="15"/>
        <v>-2.6456817482926426E-4</v>
      </c>
    </row>
    <row r="25" spans="2:22" x14ac:dyDescent="0.25">
      <c r="B25" t="s">
        <v>5</v>
      </c>
      <c r="D25">
        <f>MIN(D4:D22)</f>
        <v>-168.33360182999999</v>
      </c>
      <c r="F25" s="4">
        <f>F24*$A$1</f>
        <v>3.583897040038218</v>
      </c>
      <c r="G25" s="2">
        <f>SUM(H25:K25)</f>
        <v>0.9999999994448745</v>
      </c>
      <c r="H25">
        <f t="shared" ref="H25:K25" si="16">H24^2</f>
        <v>0.8908516126550825</v>
      </c>
      <c r="I25">
        <f t="shared" si="16"/>
        <v>0.10914170340078146</v>
      </c>
      <c r="J25">
        <f t="shared" si="16"/>
        <v>6.6133926913788845E-6</v>
      </c>
      <c r="K25">
        <f t="shared" si="16"/>
        <v>6.9996319132488135E-8</v>
      </c>
    </row>
    <row r="26" spans="2:22" x14ac:dyDescent="0.25">
      <c r="B26" t="s">
        <v>6</v>
      </c>
      <c r="D26">
        <f>MAX(D5:D22)</f>
        <v>-168.32985346999999</v>
      </c>
    </row>
    <row r="27" spans="2:22" x14ac:dyDescent="0.25">
      <c r="B27" t="s">
        <v>65</v>
      </c>
      <c r="D27" s="1">
        <f>D26-D25</f>
        <v>3.7483600000030037E-3</v>
      </c>
      <c r="G27" t="s">
        <v>61</v>
      </c>
      <c r="H27">
        <f>H24*$F$24</f>
        <v>1.2883865641917841E-3</v>
      </c>
      <c r="I27">
        <f t="shared" ref="I27:K27" si="17">I24*$F$24</f>
        <v>-4.5096087631270174E-4</v>
      </c>
      <c r="J27">
        <f t="shared" si="17"/>
        <v>3.5103923338817324E-6</v>
      </c>
      <c r="K27">
        <f t="shared" si="17"/>
        <v>-3.6114458147359133E-7</v>
      </c>
    </row>
    <row r="28" spans="2:22" x14ac:dyDescent="0.25">
      <c r="D28" s="4">
        <f>D27*$A$1</f>
        <v>9.8413191800078863</v>
      </c>
      <c r="H28">
        <f>$A$1*H27</f>
        <v>3.3826589242855292</v>
      </c>
      <c r="I28">
        <f t="shared" ref="I28:K28" si="18">$A$1*I27</f>
        <v>-1.1839977807589985</v>
      </c>
      <c r="J28">
        <f t="shared" si="18"/>
        <v>9.2165350726064882E-3</v>
      </c>
      <c r="K28">
        <f t="shared" si="18"/>
        <v>-9.4818509865891398E-4</v>
      </c>
      <c r="L28" t="s">
        <v>37</v>
      </c>
    </row>
    <row r="30" spans="2:22" x14ac:dyDescent="0.25">
      <c r="F30" s="4">
        <f>F25/part_relax!F25</f>
        <v>3.9737442149394688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29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3" x14ac:dyDescent="0.25">
      <c r="A1">
        <v>2625.5</v>
      </c>
      <c r="R1" t="s">
        <v>14</v>
      </c>
      <c r="T1" t="s">
        <v>58</v>
      </c>
    </row>
    <row r="2" spans="1:23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37</v>
      </c>
      <c r="W2" s="1" t="s">
        <v>59</v>
      </c>
    </row>
    <row r="3" spans="1:23" x14ac:dyDescent="0.25">
      <c r="F3">
        <f>SUM(F4:F22)</f>
        <v>1.108082044292534E-5</v>
      </c>
      <c r="W3" s="1" t="s">
        <v>60</v>
      </c>
    </row>
    <row r="4" spans="1:23" x14ac:dyDescent="0.25">
      <c r="A4" t="s">
        <v>2</v>
      </c>
      <c r="B4">
        <v>180</v>
      </c>
      <c r="C4">
        <f>B4*PI()/180</f>
        <v>3.1415926535897931</v>
      </c>
      <c r="D4">
        <f>D14</f>
        <v>-168.33522146999999</v>
      </c>
      <c r="E4">
        <f>D4-$D$24</f>
        <v>-1.3243772222040207E-3</v>
      </c>
      <c r="V4">
        <f>SUM(V5:V22)</f>
        <v>0</v>
      </c>
      <c r="W4" s="3">
        <f>0.5*SQRT(V4/F3)</f>
        <v>0</v>
      </c>
    </row>
    <row r="5" spans="1:23" x14ac:dyDescent="0.25">
      <c r="B5">
        <v>0</v>
      </c>
      <c r="C5">
        <f t="shared" ref="C5:C23" si="0">B5*PI()/180</f>
        <v>0</v>
      </c>
      <c r="D5">
        <v>-168.33305238</v>
      </c>
      <c r="E5">
        <f t="shared" ref="E5:E22" si="1">D5-$D$24</f>
        <v>8.4471277779130105E-4</v>
      </c>
      <c r="F5">
        <f t="shared" ref="F5:F22" si="2">E5^2</f>
        <v>7.1353967696389592E-7</v>
      </c>
      <c r="G5">
        <f t="shared" ref="G5:G22" si="3">E5/$F$24</f>
        <v>1.0766123503638647</v>
      </c>
      <c r="H5">
        <f>COS(C5)*SQRT(2)*G5</f>
        <v>1.5225597873029519</v>
      </c>
      <c r="I5">
        <f>SQRT(2)*COS(2*C5)*G5</f>
        <v>1.5225597873029519</v>
      </c>
      <c r="J5">
        <f>COS(3*C5)*SQRT(2)*G5</f>
        <v>1.5225597873029519</v>
      </c>
      <c r="K5">
        <f>COS(4*C5)*SQRT(2)*G5</f>
        <v>1.5225597873029519</v>
      </c>
      <c r="M5">
        <f>H$28*(COS($C5)-COS($C$4))</f>
        <v>4.0227212263217682</v>
      </c>
      <c r="N5">
        <f>I$28*(COS(2*$C5)-COS(2*$C$4))</f>
        <v>0</v>
      </c>
      <c r="O5">
        <f>J$28*(COS(3*$C5)-COS(3*$C$4))</f>
        <v>4.1668309940187317E-3</v>
      </c>
      <c r="P5">
        <f>K$28*(COS(4*$C5)-COS(4*$C$4))</f>
        <v>0</v>
      </c>
      <c r="R5">
        <f t="shared" ref="R5:R22" si="4">SUM(M5:P5)*SQRT(2)</f>
        <v>5.6948797048142321</v>
      </c>
      <c r="T5">
        <f t="shared" ref="T5:T22" si="5">(D5-$D$25)*$A$1</f>
        <v>5.6949457949877171</v>
      </c>
      <c r="V5">
        <f>(D5-D5)^2</f>
        <v>0</v>
      </c>
    </row>
    <row r="6" spans="1:23" x14ac:dyDescent="0.25">
      <c r="B6">
        <v>20</v>
      </c>
      <c r="C6">
        <f t="shared" si="0"/>
        <v>0.3490658503988659</v>
      </c>
      <c r="D6">
        <v>-168.33306206</v>
      </c>
      <c r="E6">
        <f t="shared" si="1"/>
        <v>8.3503277778618212E-4</v>
      </c>
      <c r="F6">
        <f t="shared" si="2"/>
        <v>6.9727973997730742E-7</v>
      </c>
      <c r="G6">
        <f t="shared" si="3"/>
        <v>1.0642748933831818</v>
      </c>
      <c r="H6">
        <f t="shared" ref="H6:H22" si="6">COS(C6)*SQRT(2)*G6</f>
        <v>1.4143426288766467</v>
      </c>
      <c r="I6">
        <f t="shared" ref="I6:I22" si="7">SQRT(2)*COS(2*C6)*G6</f>
        <v>1.1529826749209793</v>
      </c>
      <c r="J6">
        <f t="shared" ref="J6:J22" si="8">COS(3*C6)*SQRT(2)*G6</f>
        <v>0.75255599415783792</v>
      </c>
      <c r="K6">
        <f t="shared" ref="K6:K22" si="9">COS(4*C6)*SQRT(2)*G6</f>
        <v>0.26135995395566736</v>
      </c>
      <c r="M6">
        <f t="shared" ref="M6:M23" si="10">H$28*(COS($C6)-COS($C$4))</f>
        <v>3.9014213390875869</v>
      </c>
      <c r="N6">
        <f t="shared" ref="N6:N23" si="11">I$28*(COS(2*$C6)-COS(2*$C$4))</f>
        <v>0.10408174961898192</v>
      </c>
      <c r="O6">
        <f t="shared" ref="O6:O23" si="12">J$28*(COS(3*$C6)-COS(3*$C$4))</f>
        <v>3.1251232455140488E-3</v>
      </c>
      <c r="P6">
        <f t="shared" ref="P6:P23" si="13">K$28*(COS(4*$C6)-COS(4*$C$4))</f>
        <v>2.9389072128694932E-4</v>
      </c>
      <c r="R6">
        <f t="shared" si="4"/>
        <v>5.6694720080979462</v>
      </c>
      <c r="T6">
        <f t="shared" si="5"/>
        <v>5.6695309549742774</v>
      </c>
      <c r="V6">
        <f>(D6-D22)^2</f>
        <v>0</v>
      </c>
    </row>
    <row r="7" spans="1:23" x14ac:dyDescent="0.25">
      <c r="B7">
        <v>40</v>
      </c>
      <c r="C7">
        <f t="shared" si="0"/>
        <v>0.69813170079773179</v>
      </c>
      <c r="D7">
        <v>-168.33310915000001</v>
      </c>
      <c r="E7">
        <f t="shared" si="1"/>
        <v>7.8794277777660682E-4</v>
      </c>
      <c r="F7">
        <f t="shared" si="2"/>
        <v>6.2085382105031518E-7</v>
      </c>
      <c r="G7">
        <f t="shared" si="3"/>
        <v>1.0042572436898691</v>
      </c>
      <c r="H7">
        <f t="shared" si="6"/>
        <v>1.0879625276675842</v>
      </c>
      <c r="I7">
        <f t="shared" si="7"/>
        <v>0.24662108314522541</v>
      </c>
      <c r="J7">
        <f t="shared" si="8"/>
        <v>-0.71011710706881737</v>
      </c>
      <c r="K7">
        <f t="shared" si="9"/>
        <v>-1.3345836108128093</v>
      </c>
      <c r="M7">
        <f t="shared" si="10"/>
        <v>3.5521522339811593</v>
      </c>
      <c r="N7">
        <f t="shared" si="11"/>
        <v>0.36762599108940763</v>
      </c>
      <c r="O7">
        <f t="shared" si="12"/>
        <v>1.0417077485046834E-3</v>
      </c>
      <c r="P7">
        <f t="shared" si="13"/>
        <v>6.8984861894329577E-4</v>
      </c>
      <c r="R7">
        <f t="shared" si="4"/>
        <v>5.5458523178883929</v>
      </c>
      <c r="T7">
        <f t="shared" si="5"/>
        <v>5.5458961599491374</v>
      </c>
      <c r="V7">
        <f>(D7-D21)^2</f>
        <v>0</v>
      </c>
    </row>
    <row r="8" spans="1:23" x14ac:dyDescent="0.25">
      <c r="B8">
        <v>60</v>
      </c>
      <c r="C8">
        <f t="shared" si="0"/>
        <v>1.0471975511965976</v>
      </c>
      <c r="D8">
        <v>-168.33323659999999</v>
      </c>
      <c r="E8">
        <f t="shared" si="1"/>
        <v>6.6049277779711701E-4</v>
      </c>
      <c r="F8">
        <f t="shared" si="2"/>
        <v>4.362507095221518E-7</v>
      </c>
      <c r="G8">
        <f t="shared" si="3"/>
        <v>0.84181830865851848</v>
      </c>
      <c r="H8">
        <f t="shared" si="6"/>
        <v>0.59525543457942864</v>
      </c>
      <c r="I8">
        <f t="shared" si="7"/>
        <v>-0.59525543457942831</v>
      </c>
      <c r="J8">
        <f t="shared" si="8"/>
        <v>-1.1905108691588573</v>
      </c>
      <c r="K8">
        <f t="shared" si="9"/>
        <v>-0.5952554345794292</v>
      </c>
      <c r="M8">
        <f t="shared" si="10"/>
        <v>3.0170409197413264</v>
      </c>
      <c r="N8">
        <f t="shared" si="11"/>
        <v>0.66731744485927713</v>
      </c>
      <c r="O8">
        <f t="shared" si="12"/>
        <v>0</v>
      </c>
      <c r="P8">
        <f t="shared" si="13"/>
        <v>5.3347263237805346E-4</v>
      </c>
      <c r="R8">
        <f t="shared" si="4"/>
        <v>5.211224012092794</v>
      </c>
      <c r="T8">
        <f t="shared" si="5"/>
        <v>5.2112761850029869</v>
      </c>
      <c r="V8">
        <f>(D8-D20)^2</f>
        <v>0</v>
      </c>
    </row>
    <row r="9" spans="1:23" x14ac:dyDescent="0.25">
      <c r="B9">
        <v>80</v>
      </c>
      <c r="C9">
        <f t="shared" si="0"/>
        <v>1.3962634015954636</v>
      </c>
      <c r="D9">
        <v>-168.33348448000001</v>
      </c>
      <c r="E9">
        <f t="shared" si="1"/>
        <v>4.1261277777948635E-4</v>
      </c>
      <c r="F9">
        <f t="shared" si="2"/>
        <v>1.7024930438690379E-7</v>
      </c>
      <c r="G9">
        <f t="shared" si="3"/>
        <v>0.52588764388868758</v>
      </c>
      <c r="H9">
        <f t="shared" si="6"/>
        <v>0.12914517785501842</v>
      </c>
      <c r="I9">
        <f t="shared" si="7"/>
        <v>-0.69886578869382332</v>
      </c>
      <c r="J9">
        <f t="shared" si="8"/>
        <v>-0.37185871913590762</v>
      </c>
      <c r="K9">
        <f t="shared" si="9"/>
        <v>0.56972061083880488</v>
      </c>
      <c r="M9">
        <f t="shared" si="10"/>
        <v>2.3606297182673117</v>
      </c>
      <c r="N9">
        <f t="shared" si="11"/>
        <v>0.86292714901016498</v>
      </c>
      <c r="O9">
        <f t="shared" si="12"/>
        <v>1.0417077485046821E-3</v>
      </c>
      <c r="P9">
        <f t="shared" si="13"/>
        <v>8.3205924525861535E-5</v>
      </c>
      <c r="R9">
        <f t="shared" si="4"/>
        <v>4.5603887089576336</v>
      </c>
      <c r="T9">
        <f t="shared" si="5"/>
        <v>4.5604672449566976</v>
      </c>
      <c r="V9">
        <f>(D9-D19)^2</f>
        <v>0</v>
      </c>
    </row>
    <row r="10" spans="1:23" x14ac:dyDescent="0.25">
      <c r="B10">
        <v>100</v>
      </c>
      <c r="C10">
        <f t="shared" si="0"/>
        <v>1.7453292519943295</v>
      </c>
      <c r="D10">
        <v>-168.33385963000001</v>
      </c>
      <c r="E10">
        <f t="shared" si="1"/>
        <v>3.7462777783048296E-5</v>
      </c>
      <c r="F10">
        <f t="shared" si="2"/>
        <v>1.4034597192220569E-9</v>
      </c>
      <c r="G10">
        <f t="shared" si="3"/>
        <v>4.7747459610622392E-2</v>
      </c>
      <c r="H10">
        <f t="shared" si="6"/>
        <v>-1.17256114213711E-2</v>
      </c>
      <c r="I10">
        <f t="shared" si="7"/>
        <v>-6.3452842839500506E-2</v>
      </c>
      <c r="J10">
        <f t="shared" si="8"/>
        <v>3.376255247510189E-2</v>
      </c>
      <c r="K10">
        <f t="shared" si="9"/>
        <v>5.1727231418129398E-2</v>
      </c>
      <c r="M10">
        <f t="shared" si="10"/>
        <v>1.6620915080544569</v>
      </c>
      <c r="N10">
        <f t="shared" si="11"/>
        <v>0.86292714901016498</v>
      </c>
      <c r="O10">
        <f t="shared" si="12"/>
        <v>3.1251232455140488E-3</v>
      </c>
      <c r="P10">
        <f t="shared" si="13"/>
        <v>8.3205924525861413E-5</v>
      </c>
      <c r="R10">
        <f t="shared" si="4"/>
        <v>3.5754528926907154</v>
      </c>
      <c r="T10">
        <f t="shared" si="5"/>
        <v>3.5755109199660495</v>
      </c>
      <c r="V10">
        <f>(D10-D18)^2</f>
        <v>0</v>
      </c>
    </row>
    <row r="11" spans="1:23" x14ac:dyDescent="0.25">
      <c r="B11">
        <v>120</v>
      </c>
      <c r="C11">
        <f t="shared" si="0"/>
        <v>2.0943951023931953</v>
      </c>
      <c r="D11">
        <v>-168.33431777999999</v>
      </c>
      <c r="E11">
        <f t="shared" si="1"/>
        <v>-4.2068722220278687E-4</v>
      </c>
      <c r="F11">
        <f t="shared" si="2"/>
        <v>1.7697773892469696E-7</v>
      </c>
      <c r="G11">
        <f t="shared" si="3"/>
        <v>-0.53617877102326461</v>
      </c>
      <c r="H11">
        <f t="shared" si="6"/>
        <v>0.3791356449188194</v>
      </c>
      <c r="I11">
        <f t="shared" si="7"/>
        <v>0.3791356449188199</v>
      </c>
      <c r="J11">
        <f t="shared" si="8"/>
        <v>-0.75827128983763914</v>
      </c>
      <c r="K11">
        <f t="shared" si="9"/>
        <v>0.37913564491881896</v>
      </c>
      <c r="M11">
        <f t="shared" si="10"/>
        <v>1.0056803065804425</v>
      </c>
      <c r="N11">
        <f t="shared" si="11"/>
        <v>0.66731744485927746</v>
      </c>
      <c r="O11">
        <f t="shared" si="12"/>
        <v>4.1668309940187317E-3</v>
      </c>
      <c r="P11">
        <f t="shared" si="13"/>
        <v>5.3347263237805292E-4</v>
      </c>
      <c r="R11">
        <f t="shared" si="4"/>
        <v>2.3726233430414658</v>
      </c>
      <c r="T11">
        <f t="shared" si="5"/>
        <v>2.3726380950032393</v>
      </c>
      <c r="V11">
        <f>(D11-D17)^2</f>
        <v>0</v>
      </c>
    </row>
    <row r="12" spans="1:23" x14ac:dyDescent="0.25">
      <c r="B12">
        <v>140</v>
      </c>
      <c r="C12">
        <f t="shared" si="0"/>
        <v>2.4434609527920612</v>
      </c>
      <c r="D12">
        <v>-168.33476788999999</v>
      </c>
      <c r="E12">
        <f t="shared" si="1"/>
        <v>-8.7079722220551048E-4</v>
      </c>
      <c r="F12">
        <f t="shared" si="2"/>
        <v>7.5828780220083322E-7</v>
      </c>
      <c r="G12">
        <f t="shared" si="3"/>
        <v>-1.1098577750183214</v>
      </c>
      <c r="H12">
        <f t="shared" si="6"/>
        <v>1.2023649098351381</v>
      </c>
      <c r="I12">
        <f t="shared" si="7"/>
        <v>-0.27255399782477946</v>
      </c>
      <c r="J12">
        <f t="shared" si="8"/>
        <v>-0.78478795886806962</v>
      </c>
      <c r="K12">
        <f t="shared" si="9"/>
        <v>1.4749189076599187</v>
      </c>
      <c r="M12">
        <f t="shared" si="10"/>
        <v>0.47056899234060873</v>
      </c>
      <c r="N12">
        <f t="shared" si="11"/>
        <v>0.3676259910894078</v>
      </c>
      <c r="O12">
        <f t="shared" si="12"/>
        <v>3.1251232455140497E-3</v>
      </c>
      <c r="P12">
        <f t="shared" si="13"/>
        <v>6.8984861894329588E-4</v>
      </c>
      <c r="R12">
        <f t="shared" si="4"/>
        <v>1.1907818984306084</v>
      </c>
      <c r="T12">
        <f t="shared" si="5"/>
        <v>1.1908742899960885</v>
      </c>
      <c r="V12">
        <f>(D12-D16)^2</f>
        <v>0</v>
      </c>
    </row>
    <row r="13" spans="1:23" x14ac:dyDescent="0.25">
      <c r="B13">
        <v>160</v>
      </c>
      <c r="C13">
        <f t="shared" si="0"/>
        <v>2.7925268031909272</v>
      </c>
      <c r="D13">
        <v>-168.33509932000001</v>
      </c>
      <c r="E13">
        <f t="shared" si="1"/>
        <v>-1.2022272222225183E-3</v>
      </c>
      <c r="F13">
        <f t="shared" si="2"/>
        <v>1.4453502938528724E-6</v>
      </c>
      <c r="G13">
        <f t="shared" si="3"/>
        <v>-1.5322754780302257</v>
      </c>
      <c r="H13">
        <f t="shared" si="6"/>
        <v>2.0362807966571319</v>
      </c>
      <c r="I13">
        <f t="shared" si="7"/>
        <v>-1.6599913146114527</v>
      </c>
      <c r="J13">
        <f t="shared" si="8"/>
        <v>1.0834823811610297</v>
      </c>
      <c r="K13">
        <f t="shared" si="9"/>
        <v>-0.37628948204567769</v>
      </c>
      <c r="M13">
        <f t="shared" si="10"/>
        <v>0.12129988723418141</v>
      </c>
      <c r="N13">
        <f t="shared" si="11"/>
        <v>0.10408174961898202</v>
      </c>
      <c r="O13">
        <f t="shared" si="12"/>
        <v>1.0417077485046845E-3</v>
      </c>
      <c r="P13">
        <f t="shared" si="13"/>
        <v>2.9389072128694959E-4</v>
      </c>
      <c r="R13">
        <f t="shared" si="4"/>
        <v>0.32062658901745555</v>
      </c>
      <c r="T13">
        <f t="shared" si="5"/>
        <v>0.32070482495143438</v>
      </c>
      <c r="V13">
        <f>(D13-D15)^2</f>
        <v>0</v>
      </c>
    </row>
    <row r="14" spans="1:23" x14ac:dyDescent="0.25">
      <c r="B14">
        <v>180</v>
      </c>
      <c r="C14">
        <f t="shared" si="0"/>
        <v>3.1415926535897931</v>
      </c>
      <c r="D14">
        <v>-168.33522146999999</v>
      </c>
      <c r="E14">
        <f t="shared" si="1"/>
        <v>-1.3243772222040207E-3</v>
      </c>
      <c r="F14">
        <f t="shared" si="2"/>
        <v>1.7539750266928379E-6</v>
      </c>
      <c r="G14">
        <f t="shared" si="3"/>
        <v>-1.6879594004646539</v>
      </c>
      <c r="H14">
        <f t="shared" si="6"/>
        <v>2.3871350768722719</v>
      </c>
      <c r="I14">
        <f t="shared" si="7"/>
        <v>-2.3871350768722719</v>
      </c>
      <c r="J14">
        <f t="shared" si="8"/>
        <v>2.3871350768722719</v>
      </c>
      <c r="K14">
        <f t="shared" si="9"/>
        <v>-2.3871350768722719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V14">
        <f>(D14-D14)^2</f>
        <v>0</v>
      </c>
    </row>
    <row r="15" spans="1:23" x14ac:dyDescent="0.25">
      <c r="B15">
        <f>200-360</f>
        <v>-160</v>
      </c>
      <c r="C15">
        <f t="shared" si="0"/>
        <v>-2.7925268031909272</v>
      </c>
      <c r="D15">
        <f>D13</f>
        <v>-168.33509932000001</v>
      </c>
      <c r="E15">
        <f t="shared" si="1"/>
        <v>-1.2022272222225183E-3</v>
      </c>
      <c r="F15">
        <f t="shared" si="2"/>
        <v>1.4453502938528724E-6</v>
      </c>
      <c r="G15">
        <f t="shared" si="3"/>
        <v>-1.5322754780302257</v>
      </c>
      <c r="H15">
        <f t="shared" si="6"/>
        <v>2.0362807966571319</v>
      </c>
      <c r="I15">
        <f t="shared" si="7"/>
        <v>-1.6599913146114527</v>
      </c>
      <c r="J15">
        <f t="shared" si="8"/>
        <v>1.0834823811610297</v>
      </c>
      <c r="K15">
        <f t="shared" si="9"/>
        <v>-0.37628948204567769</v>
      </c>
      <c r="M15">
        <f t="shared" si="10"/>
        <v>0.12129988723418141</v>
      </c>
      <c r="N15">
        <f t="shared" si="11"/>
        <v>0.10408174961898202</v>
      </c>
      <c r="O15">
        <f t="shared" si="12"/>
        <v>1.0417077485046845E-3</v>
      </c>
      <c r="P15">
        <f t="shared" si="13"/>
        <v>2.9389072128694959E-4</v>
      </c>
      <c r="R15">
        <f t="shared" si="4"/>
        <v>0.32062658901745555</v>
      </c>
      <c r="T15">
        <f t="shared" si="5"/>
        <v>0.32070482495143438</v>
      </c>
      <c r="V15">
        <f>(D15-D13)^2</f>
        <v>0</v>
      </c>
    </row>
    <row r="16" spans="1:23" x14ac:dyDescent="0.25">
      <c r="B16">
        <f>220-360</f>
        <v>-140</v>
      </c>
      <c r="C16">
        <f t="shared" si="0"/>
        <v>-2.4434609527920612</v>
      </c>
      <c r="D16">
        <f>D12</f>
        <v>-168.33476788999999</v>
      </c>
      <c r="E16">
        <f t="shared" si="1"/>
        <v>-8.7079722220551048E-4</v>
      </c>
      <c r="F16">
        <f t="shared" si="2"/>
        <v>7.5828780220083322E-7</v>
      </c>
      <c r="G16">
        <f t="shared" si="3"/>
        <v>-1.1098577750183214</v>
      </c>
      <c r="H16">
        <f t="shared" si="6"/>
        <v>1.2023649098351381</v>
      </c>
      <c r="I16">
        <f t="shared" si="7"/>
        <v>-0.27255399782477946</v>
      </c>
      <c r="J16">
        <f t="shared" si="8"/>
        <v>-0.78478795886806962</v>
      </c>
      <c r="K16">
        <f t="shared" si="9"/>
        <v>1.4749189076599187</v>
      </c>
      <c r="M16">
        <f t="shared" si="10"/>
        <v>0.47056899234060873</v>
      </c>
      <c r="N16">
        <f t="shared" si="11"/>
        <v>0.3676259910894078</v>
      </c>
      <c r="O16">
        <f t="shared" si="12"/>
        <v>3.1251232455140497E-3</v>
      </c>
      <c r="P16">
        <f t="shared" si="13"/>
        <v>6.8984861894329588E-4</v>
      </c>
      <c r="R16">
        <f t="shared" si="4"/>
        <v>1.1907818984306084</v>
      </c>
      <c r="T16">
        <f t="shared" si="5"/>
        <v>1.1908742899960885</v>
      </c>
      <c r="V16">
        <f>(D16-D12)^2</f>
        <v>0</v>
      </c>
    </row>
    <row r="17" spans="2:22" x14ac:dyDescent="0.25">
      <c r="B17">
        <f>240-360</f>
        <v>-120</v>
      </c>
      <c r="C17">
        <f t="shared" si="0"/>
        <v>-2.0943951023931953</v>
      </c>
      <c r="D17">
        <f>D11</f>
        <v>-168.33431777999999</v>
      </c>
      <c r="E17">
        <f t="shared" si="1"/>
        <v>-4.2068722220278687E-4</v>
      </c>
      <c r="F17">
        <f t="shared" si="2"/>
        <v>1.7697773892469696E-7</v>
      </c>
      <c r="G17">
        <f t="shared" si="3"/>
        <v>-0.53617877102326461</v>
      </c>
      <c r="H17">
        <f t="shared" si="6"/>
        <v>0.3791356449188194</v>
      </c>
      <c r="I17">
        <f t="shared" si="7"/>
        <v>0.3791356449188199</v>
      </c>
      <c r="J17">
        <f t="shared" si="8"/>
        <v>-0.75827128983763914</v>
      </c>
      <c r="K17">
        <f t="shared" si="9"/>
        <v>0.37913564491881896</v>
      </c>
      <c r="M17">
        <f t="shared" si="10"/>
        <v>1.0056803065804425</v>
      </c>
      <c r="N17">
        <f t="shared" si="11"/>
        <v>0.66731744485927746</v>
      </c>
      <c r="O17">
        <f t="shared" si="12"/>
        <v>4.1668309940187317E-3</v>
      </c>
      <c r="P17">
        <f t="shared" si="13"/>
        <v>5.3347263237805292E-4</v>
      </c>
      <c r="R17">
        <f t="shared" si="4"/>
        <v>2.3726233430414658</v>
      </c>
      <c r="T17">
        <f t="shared" si="5"/>
        <v>2.3726380950032393</v>
      </c>
      <c r="V17">
        <f>(D17-D11)^2</f>
        <v>0</v>
      </c>
    </row>
    <row r="18" spans="2:22" x14ac:dyDescent="0.25">
      <c r="B18">
        <f>260-360</f>
        <v>-100</v>
      </c>
      <c r="C18">
        <f t="shared" si="0"/>
        <v>-1.7453292519943295</v>
      </c>
      <c r="D18">
        <f>D10</f>
        <v>-168.33385963000001</v>
      </c>
      <c r="E18">
        <f t="shared" si="1"/>
        <v>3.7462777783048296E-5</v>
      </c>
      <c r="F18">
        <f t="shared" si="2"/>
        <v>1.4034597192220569E-9</v>
      </c>
      <c r="G18">
        <f t="shared" si="3"/>
        <v>4.7747459610622392E-2</v>
      </c>
      <c r="H18">
        <f t="shared" si="6"/>
        <v>-1.17256114213711E-2</v>
      </c>
      <c r="I18">
        <f t="shared" si="7"/>
        <v>-6.3452842839500506E-2</v>
      </c>
      <c r="J18">
        <f t="shared" si="8"/>
        <v>3.376255247510189E-2</v>
      </c>
      <c r="K18">
        <f t="shared" si="9"/>
        <v>5.1727231418129398E-2</v>
      </c>
      <c r="M18">
        <f t="shared" si="10"/>
        <v>1.6620915080544569</v>
      </c>
      <c r="N18">
        <f t="shared" si="11"/>
        <v>0.86292714901016498</v>
      </c>
      <c r="O18">
        <f t="shared" si="12"/>
        <v>3.1251232455140488E-3</v>
      </c>
      <c r="P18">
        <f t="shared" si="13"/>
        <v>8.3205924525861413E-5</v>
      </c>
      <c r="R18">
        <f t="shared" si="4"/>
        <v>3.5754528926907154</v>
      </c>
      <c r="T18">
        <f t="shared" si="5"/>
        <v>3.5755109199660495</v>
      </c>
      <c r="V18">
        <f>(D18-D10)^2</f>
        <v>0</v>
      </c>
    </row>
    <row r="19" spans="2:22" x14ac:dyDescent="0.25">
      <c r="B19">
        <f>280-360</f>
        <v>-80</v>
      </c>
      <c r="C19">
        <f t="shared" si="0"/>
        <v>-1.3962634015954636</v>
      </c>
      <c r="D19">
        <f>D9</f>
        <v>-168.33348448000001</v>
      </c>
      <c r="E19">
        <f t="shared" si="1"/>
        <v>4.1261277777948635E-4</v>
      </c>
      <c r="F19">
        <f t="shared" si="2"/>
        <v>1.7024930438690379E-7</v>
      </c>
      <c r="G19">
        <f t="shared" si="3"/>
        <v>0.52588764388868758</v>
      </c>
      <c r="H19">
        <f t="shared" si="6"/>
        <v>0.12914517785501842</v>
      </c>
      <c r="I19">
        <f t="shared" si="7"/>
        <v>-0.69886578869382332</v>
      </c>
      <c r="J19">
        <f t="shared" si="8"/>
        <v>-0.37185871913590762</v>
      </c>
      <c r="K19">
        <f t="shared" si="9"/>
        <v>0.56972061083880488</v>
      </c>
      <c r="M19">
        <f t="shared" si="10"/>
        <v>2.3606297182673117</v>
      </c>
      <c r="N19">
        <f t="shared" si="11"/>
        <v>0.86292714901016498</v>
      </c>
      <c r="O19">
        <f t="shared" si="12"/>
        <v>1.0417077485046821E-3</v>
      </c>
      <c r="P19">
        <f t="shared" si="13"/>
        <v>8.3205924525861535E-5</v>
      </c>
      <c r="R19">
        <f t="shared" si="4"/>
        <v>4.5603887089576336</v>
      </c>
      <c r="T19">
        <f t="shared" si="5"/>
        <v>4.5604672449566976</v>
      </c>
      <c r="V19">
        <f>(D19-D9)^2</f>
        <v>0</v>
      </c>
    </row>
    <row r="20" spans="2:22" x14ac:dyDescent="0.25">
      <c r="B20">
        <f>300-360</f>
        <v>-60</v>
      </c>
      <c r="C20">
        <f t="shared" si="0"/>
        <v>-1.0471975511965976</v>
      </c>
      <c r="D20">
        <f>D8</f>
        <v>-168.33323659999999</v>
      </c>
      <c r="E20">
        <f t="shared" si="1"/>
        <v>6.6049277779711701E-4</v>
      </c>
      <c r="F20">
        <f t="shared" si="2"/>
        <v>4.362507095221518E-7</v>
      </c>
      <c r="G20">
        <f t="shared" si="3"/>
        <v>0.84181830865851848</v>
      </c>
      <c r="H20">
        <f t="shared" si="6"/>
        <v>0.59525543457942864</v>
      </c>
      <c r="I20">
        <f t="shared" si="7"/>
        <v>-0.59525543457942831</v>
      </c>
      <c r="J20">
        <f t="shared" si="8"/>
        <v>-1.1905108691588573</v>
      </c>
      <c r="K20">
        <f t="shared" si="9"/>
        <v>-0.5952554345794292</v>
      </c>
      <c r="M20">
        <f t="shared" si="10"/>
        <v>3.0170409197413264</v>
      </c>
      <c r="N20">
        <f t="shared" si="11"/>
        <v>0.66731744485927713</v>
      </c>
      <c r="O20">
        <f t="shared" si="12"/>
        <v>0</v>
      </c>
      <c r="P20">
        <f t="shared" si="13"/>
        <v>5.3347263237805346E-4</v>
      </c>
      <c r="R20">
        <f t="shared" si="4"/>
        <v>5.211224012092794</v>
      </c>
      <c r="T20">
        <f t="shared" si="5"/>
        <v>5.2112761850029869</v>
      </c>
      <c r="V20">
        <f>(D20-D8)^2</f>
        <v>0</v>
      </c>
    </row>
    <row r="21" spans="2:22" x14ac:dyDescent="0.25">
      <c r="B21">
        <f>320-360</f>
        <v>-40</v>
      </c>
      <c r="C21">
        <f t="shared" si="0"/>
        <v>-0.69813170079773179</v>
      </c>
      <c r="D21">
        <f>D7</f>
        <v>-168.33310915000001</v>
      </c>
      <c r="E21">
        <f t="shared" si="1"/>
        <v>7.8794277777660682E-4</v>
      </c>
      <c r="F21">
        <f t="shared" si="2"/>
        <v>6.2085382105031518E-7</v>
      </c>
      <c r="G21">
        <f t="shared" si="3"/>
        <v>1.0042572436898691</v>
      </c>
      <c r="H21">
        <f t="shared" si="6"/>
        <v>1.0879625276675842</v>
      </c>
      <c r="I21">
        <f t="shared" si="7"/>
        <v>0.24662108314522541</v>
      </c>
      <c r="J21">
        <f t="shared" si="8"/>
        <v>-0.71011710706881737</v>
      </c>
      <c r="K21">
        <f t="shared" si="9"/>
        <v>-1.3345836108128093</v>
      </c>
      <c r="M21">
        <f t="shared" si="10"/>
        <v>3.5521522339811593</v>
      </c>
      <c r="N21">
        <f t="shared" si="11"/>
        <v>0.36762599108940763</v>
      </c>
      <c r="O21">
        <f t="shared" si="12"/>
        <v>1.0417077485046834E-3</v>
      </c>
      <c r="P21">
        <f t="shared" si="13"/>
        <v>6.8984861894329577E-4</v>
      </c>
      <c r="R21">
        <f t="shared" si="4"/>
        <v>5.5458523178883929</v>
      </c>
      <c r="T21">
        <f t="shared" si="5"/>
        <v>5.5458961599491374</v>
      </c>
      <c r="V21">
        <f>(D21-D7)^2</f>
        <v>0</v>
      </c>
    </row>
    <row r="22" spans="2:22" x14ac:dyDescent="0.25">
      <c r="B22">
        <f>340-360</f>
        <v>-20</v>
      </c>
      <c r="C22">
        <f t="shared" si="0"/>
        <v>-0.3490658503988659</v>
      </c>
      <c r="D22">
        <f>D6</f>
        <v>-168.33306206</v>
      </c>
      <c r="E22">
        <f t="shared" si="1"/>
        <v>8.3503277778618212E-4</v>
      </c>
      <c r="F22">
        <f t="shared" si="2"/>
        <v>6.9727973997730742E-7</v>
      </c>
      <c r="G22">
        <f t="shared" si="3"/>
        <v>1.0642748933831818</v>
      </c>
      <c r="H22">
        <f t="shared" si="6"/>
        <v>1.4143426288766467</v>
      </c>
      <c r="I22">
        <f t="shared" si="7"/>
        <v>1.1529826749209793</v>
      </c>
      <c r="J22">
        <f t="shared" si="8"/>
        <v>0.75255599415783792</v>
      </c>
      <c r="K22">
        <f t="shared" si="9"/>
        <v>0.26135995395566736</v>
      </c>
      <c r="M22">
        <f t="shared" si="10"/>
        <v>3.9014213390875869</v>
      </c>
      <c r="N22">
        <f t="shared" si="11"/>
        <v>0.10408174961898192</v>
      </c>
      <c r="O22">
        <f t="shared" si="12"/>
        <v>3.1251232455140488E-3</v>
      </c>
      <c r="P22">
        <f t="shared" si="13"/>
        <v>2.9389072128694932E-4</v>
      </c>
      <c r="R22">
        <f t="shared" si="4"/>
        <v>5.6694720080979462</v>
      </c>
      <c r="T22">
        <f t="shared" si="5"/>
        <v>5.6695309549742774</v>
      </c>
      <c r="V22">
        <f>(D22-D6)^2</f>
        <v>0</v>
      </c>
    </row>
    <row r="23" spans="2:22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4">R14</f>
        <v>0</v>
      </c>
      <c r="T23">
        <f t="shared" si="14"/>
        <v>0</v>
      </c>
    </row>
    <row r="24" spans="2:22" x14ac:dyDescent="0.25">
      <c r="B24" t="s">
        <v>4</v>
      </c>
      <c r="D24">
        <f>AVERAGE(D5:D22)</f>
        <v>-168.33389709277779</v>
      </c>
      <c r="F24">
        <f>SQRT(AVERAGE(F5:F22))</f>
        <v>7.8460253359141933E-4</v>
      </c>
      <c r="G24" t="s">
        <v>10</v>
      </c>
      <c r="H24" s="2">
        <f t="shared" ref="H24:K24" si="15">AVERAGE(H5:H22)</f>
        <v>0.97640099345066744</v>
      </c>
      <c r="I24" s="2">
        <f t="shared" si="15"/>
        <v>-0.2159630689276244</v>
      </c>
      <c r="J24" s="2">
        <f t="shared" si="15"/>
        <v>1.0113795346989554E-3</v>
      </c>
      <c r="K24" s="2">
        <f t="shared" si="15"/>
        <v>-1.726470479151914E-4</v>
      </c>
    </row>
    <row r="25" spans="2:22" x14ac:dyDescent="0.25">
      <c r="B25" t="s">
        <v>5</v>
      </c>
      <c r="D25">
        <f>MIN(D4:D22)</f>
        <v>-168.33522146999999</v>
      </c>
      <c r="F25" s="4">
        <f>F24*$A$1</f>
        <v>2.0599739519442712</v>
      </c>
      <c r="G25" s="2">
        <f>SUM(H25:K25)</f>
        <v>0.99999999984765453</v>
      </c>
      <c r="H25">
        <f t="shared" ref="H25:K25" si="16">H24^2</f>
        <v>0.95335890001145029</v>
      </c>
      <c r="I25">
        <f t="shared" si="16"/>
        <v>4.6640047140637846E-2</v>
      </c>
      <c r="J25">
        <f t="shared" si="16"/>
        <v>1.0228885632078755E-6</v>
      </c>
      <c r="K25">
        <f t="shared" si="16"/>
        <v>2.9807003153830396E-8</v>
      </c>
    </row>
    <row r="26" spans="2:22" x14ac:dyDescent="0.25">
      <c r="B26" t="s">
        <v>6</v>
      </c>
      <c r="D26">
        <f>MAX(D5:D22)</f>
        <v>-168.33305238</v>
      </c>
    </row>
    <row r="27" spans="2:22" x14ac:dyDescent="0.25">
      <c r="B27" t="s">
        <v>65</v>
      </c>
      <c r="D27" s="1">
        <f>D26-D25</f>
        <v>2.1690899999953217E-3</v>
      </c>
      <c r="G27" t="s">
        <v>61</v>
      </c>
      <c r="H27">
        <f>H24*$F$24</f>
        <v>7.6608669326257248E-4</v>
      </c>
      <c r="I27">
        <f t="shared" ref="I27:K27" si="17">I24*$F$24</f>
        <v>-1.6944517104279243E-4</v>
      </c>
      <c r="J27">
        <f t="shared" si="17"/>
        <v>7.9353094534731127E-7</v>
      </c>
      <c r="K27">
        <f t="shared" si="17"/>
        <v>-1.3545931121133836E-7</v>
      </c>
    </row>
    <row r="28" spans="2:22" x14ac:dyDescent="0.25">
      <c r="D28" s="4">
        <f>D27*$A$1</f>
        <v>5.6949457949877171</v>
      </c>
      <c r="H28">
        <f>$A$1*H27</f>
        <v>2.0113606131608841</v>
      </c>
      <c r="I28">
        <f t="shared" ref="I28:K28" si="18">$A$1*I27</f>
        <v>-0.44487829657285149</v>
      </c>
      <c r="J28">
        <f t="shared" si="18"/>
        <v>2.0834154970093659E-3</v>
      </c>
      <c r="K28">
        <f t="shared" si="18"/>
        <v>-3.5564842158536885E-4</v>
      </c>
      <c r="L28" t="s">
        <v>37</v>
      </c>
    </row>
    <row r="29" spans="2:22" x14ac:dyDescent="0.25">
      <c r="F29" s="4">
        <f>F25/part_relax!F25</f>
        <v>2.2840526619529369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7" x14ac:dyDescent="0.25">
      <c r="A1">
        <v>2625.5</v>
      </c>
      <c r="R1" t="s">
        <v>14</v>
      </c>
      <c r="T1" t="s">
        <v>58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37</v>
      </c>
      <c r="U2" s="1" t="s">
        <v>62</v>
      </c>
      <c r="V2" s="1" t="s">
        <v>63</v>
      </c>
      <c r="X2" s="1" t="s">
        <v>64</v>
      </c>
      <c r="AA2" s="1" t="s">
        <v>59</v>
      </c>
    </row>
    <row r="3" spans="1:27" x14ac:dyDescent="0.25">
      <c r="F3">
        <f>SUM(F4:F22)</f>
        <v>2.1240253300052898E-6</v>
      </c>
      <c r="U3">
        <f>SUM(U5:U22)</f>
        <v>14.641438137065297</v>
      </c>
      <c r="V3">
        <f>SUM(V5:V22)</f>
        <v>2.6105714784815125E-7</v>
      </c>
      <c r="X3" s="8">
        <f>1-V3/U3</f>
        <v>0.9999999821699791</v>
      </c>
      <c r="AA3" s="1" t="s">
        <v>60</v>
      </c>
    </row>
    <row r="4" spans="1:27" x14ac:dyDescent="0.25">
      <c r="A4" t="s">
        <v>2</v>
      </c>
      <c r="B4">
        <v>180</v>
      </c>
      <c r="C4">
        <f>B4*PI()/180</f>
        <v>3.1415926535897931</v>
      </c>
      <c r="D4">
        <v>-168.33561079</v>
      </c>
      <c r="E4">
        <f>D4-$D$24</f>
        <v>-5.3216833333635805E-4</v>
      </c>
      <c r="Z4">
        <f>SUM(Z5:Z22)</f>
        <v>0</v>
      </c>
      <c r="AA4" s="3">
        <f>0.5*SQRT(Z4/F3)</f>
        <v>0</v>
      </c>
    </row>
    <row r="5" spans="1:27" x14ac:dyDescent="0.25">
      <c r="B5">
        <v>0</v>
      </c>
      <c r="C5">
        <f t="shared" ref="C5:C23" si="0">B5*PI()/180</f>
        <v>0</v>
      </c>
      <c r="D5">
        <v>-168.33464391999999</v>
      </c>
      <c r="E5">
        <f t="shared" ref="E5:E22" si="1">D5-$D$24</f>
        <v>4.347016666770287E-4</v>
      </c>
      <c r="F5">
        <f t="shared" ref="F5:F22" si="2">E5^2</f>
        <v>1.8896553901178656E-7</v>
      </c>
      <c r="G5">
        <f t="shared" ref="G5:G22" si="3">E5/$F$24</f>
        <v>1.2654579311441372</v>
      </c>
      <c r="H5">
        <f>COS(C5)*SQRT(2)*G5</f>
        <v>1.7896277688366371</v>
      </c>
      <c r="I5">
        <f>SQRT(2)*COS(2*C5)*G5</f>
        <v>1.7896277688366371</v>
      </c>
      <c r="J5">
        <f>COS(3*C5)*SQRT(2)*G5</f>
        <v>1.7896277688366371</v>
      </c>
      <c r="K5">
        <f>COS(4*C5)*SQRT(2)*G5</f>
        <v>1.7896277688366371</v>
      </c>
      <c r="M5">
        <f>H$28*(COS($C5)-COS($C$4))</f>
        <v>1.7946849888044913</v>
      </c>
      <c r="N5">
        <f>I$28*(COS(2*$C5)-COS(2*$C$4))</f>
        <v>0</v>
      </c>
      <c r="O5">
        <f>J$28*(COS(3*$C5)-COS(3*$C$4))</f>
        <v>4.0430638851363798E-4</v>
      </c>
      <c r="P5">
        <f>K$28*(COS(4*$C5)-COS(4*$C$4))</f>
        <v>0</v>
      </c>
      <c r="R5">
        <f t="shared" ref="R5:R22" si="4">SUM(M5:P5)*SQRT(2)</f>
        <v>2.5386396269327083</v>
      </c>
      <c r="T5">
        <f t="shared" ref="T5:T22" si="5">(D5-$D$25)*$A$1</f>
        <v>2.5385171850351469</v>
      </c>
      <c r="U5">
        <f>(E5*$A$1)^2</f>
        <v>1.3025867490343825</v>
      </c>
      <c r="V5">
        <f>(R5-T5)^2</f>
        <v>1.4992018278433245E-8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-168.33466171000001</v>
      </c>
      <c r="E6">
        <f t="shared" si="1"/>
        <v>4.1691166666169011E-4</v>
      </c>
      <c r="F6">
        <f t="shared" si="2"/>
        <v>1.7381533779862819E-7</v>
      </c>
      <c r="G6">
        <f t="shared" si="3"/>
        <v>1.2136695476613779</v>
      </c>
      <c r="H6">
        <f t="shared" ref="H6:H22" si="6">COS(C6)*SQRT(2)*G6</f>
        <v>1.612877076495028</v>
      </c>
      <c r="I6">
        <f t="shared" ref="I6:I22" si="7">SQRT(2)*COS(2*C6)*G6</f>
        <v>1.3148294394923135</v>
      </c>
      <c r="J6">
        <f t="shared" ref="J6:J22" si="8">COS(3*C6)*SQRT(2)*G6</f>
        <v>0.8581939672709703</v>
      </c>
      <c r="K6">
        <f t="shared" ref="K6:K22" si="9">COS(4*C6)*SQRT(2)*G6</f>
        <v>0.29804763700271458</v>
      </c>
      <c r="M6">
        <f t="shared" ref="M6:M23" si="10">H$28*(COS($C6)-COS($C$4))</f>
        <v>1.7405686147096562</v>
      </c>
      <c r="N6">
        <f t="shared" ref="N6:N23" si="11">I$28*(COS(2*$C6)-COS(2*$C$4))</f>
        <v>2.1172168887265811E-2</v>
      </c>
      <c r="O6">
        <f t="shared" ref="O6:O23" si="12">J$28*(COS(3*$C6)-COS(3*$C$4))</f>
        <v>3.0322979138522847E-4</v>
      </c>
      <c r="P6">
        <f t="shared" ref="P6:P23" si="13">K$28*(COS(4*$C6)-COS(4*$C$4))</f>
        <v>-2.3883601494820909E-5</v>
      </c>
      <c r="R6">
        <f t="shared" si="4"/>
        <v>2.4918727647189116</v>
      </c>
      <c r="T6">
        <f t="shared" si="5"/>
        <v>2.4918095399948754</v>
      </c>
      <c r="U6">
        <f t="shared" ref="U6:U22" si="14">(E6*$A$1)^2</f>
        <v>1.1981526207342283</v>
      </c>
      <c r="V6">
        <f t="shared" ref="V6:V22" si="15">(R6-T6)^2</f>
        <v>3.9973657294527262E-9</v>
      </c>
      <c r="Z6">
        <f>(D6-D22)^2</f>
        <v>0</v>
      </c>
    </row>
    <row r="7" spans="1:27" x14ac:dyDescent="0.25">
      <c r="B7">
        <v>40</v>
      </c>
      <c r="C7">
        <f t="shared" si="0"/>
        <v>0.69813170079773179</v>
      </c>
      <c r="D7">
        <v>-168.33471685000001</v>
      </c>
      <c r="E7">
        <f t="shared" si="1"/>
        <v>3.6177166666107041E-4</v>
      </c>
      <c r="F7">
        <f t="shared" si="2"/>
        <v>1.3087873879872864E-7</v>
      </c>
      <c r="G7">
        <f t="shared" si="3"/>
        <v>1.0531517588581558</v>
      </c>
      <c r="H7">
        <f t="shared" si="6"/>
        <v>1.1409324222297765</v>
      </c>
      <c r="I7">
        <f t="shared" si="7"/>
        <v>0.25862838343250849</v>
      </c>
      <c r="J7">
        <f t="shared" si="8"/>
        <v>-0.74469075030714138</v>
      </c>
      <c r="K7">
        <f t="shared" si="9"/>
        <v>-1.3995608056622848</v>
      </c>
      <c r="M7">
        <f t="shared" si="10"/>
        <v>1.5847467258136085</v>
      </c>
      <c r="N7">
        <f t="shared" si="11"/>
        <v>7.4781982424264593E-2</v>
      </c>
      <c r="O7">
        <f t="shared" si="12"/>
        <v>1.0107659712840954E-4</v>
      </c>
      <c r="P7">
        <f t="shared" si="13"/>
        <v>-5.6061890741039471E-5</v>
      </c>
      <c r="R7">
        <f t="shared" si="4"/>
        <v>2.3469916667457826</v>
      </c>
      <c r="T7">
        <f t="shared" si="5"/>
        <v>2.3470394699932484</v>
      </c>
      <c r="U7">
        <f t="shared" si="14"/>
        <v>0.90217989894402095</v>
      </c>
      <c r="V7">
        <f t="shared" si="15"/>
        <v>2.2851504682748904E-9</v>
      </c>
      <c r="Z7">
        <f>(D7-D21)^2</f>
        <v>0</v>
      </c>
    </row>
    <row r="8" spans="1:27" x14ac:dyDescent="0.25">
      <c r="B8">
        <v>60</v>
      </c>
      <c r="C8">
        <f t="shared" si="0"/>
        <v>1.0471975511965976</v>
      </c>
      <c r="D8">
        <v>-168.33481269000001</v>
      </c>
      <c r="E8">
        <f t="shared" si="1"/>
        <v>2.6593166666089019E-4</v>
      </c>
      <c r="F8">
        <f t="shared" si="2"/>
        <v>7.0719651333038815E-8</v>
      </c>
      <c r="G8">
        <f t="shared" si="3"/>
        <v>0.77415239580489448</v>
      </c>
      <c r="H8">
        <f t="shared" si="6"/>
        <v>0.54740840874545316</v>
      </c>
      <c r="I8">
        <f t="shared" si="7"/>
        <v>-0.54740840874545282</v>
      </c>
      <c r="J8">
        <f t="shared" si="8"/>
        <v>-1.0948168174909061</v>
      </c>
      <c r="K8">
        <f t="shared" si="9"/>
        <v>-0.5474084087454536</v>
      </c>
      <c r="M8">
        <f t="shared" si="10"/>
        <v>1.3460137416033686</v>
      </c>
      <c r="N8">
        <f t="shared" si="11"/>
        <v>0.13574481305032374</v>
      </c>
      <c r="O8">
        <f t="shared" si="12"/>
        <v>0</v>
      </c>
      <c r="P8">
        <f t="shared" si="13"/>
        <v>-4.3353691822309038E-5</v>
      </c>
      <c r="R8">
        <f t="shared" si="4"/>
        <v>2.0954617327746528</v>
      </c>
      <c r="T8">
        <f t="shared" si="5"/>
        <v>2.0954115499927752</v>
      </c>
      <c r="U8">
        <f t="shared" si="14"/>
        <v>0.48748825423138265</v>
      </c>
      <c r="V8">
        <f t="shared" si="15"/>
        <v>2.5183115969664386E-9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v>-168.33494899999999</v>
      </c>
      <c r="E9">
        <f t="shared" si="1"/>
        <v>1.2962166667307429E-4</v>
      </c>
      <c r="F9">
        <f t="shared" si="2"/>
        <v>1.6801776471105576E-8</v>
      </c>
      <c r="G9">
        <f t="shared" si="3"/>
        <v>0.37734101043011148</v>
      </c>
      <c r="H9">
        <f t="shared" si="6"/>
        <v>9.2665748036293377E-2</v>
      </c>
      <c r="I9">
        <f t="shared" si="7"/>
        <v>-0.50145829803254061</v>
      </c>
      <c r="J9">
        <f t="shared" si="8"/>
        <v>-0.26682038729491586</v>
      </c>
      <c r="K9">
        <f t="shared" si="9"/>
        <v>0.4087925499962472</v>
      </c>
      <c r="M9">
        <f t="shared" si="10"/>
        <v>1.0531643832982935</v>
      </c>
      <c r="N9">
        <f t="shared" si="11"/>
        <v>0.17553547478911713</v>
      </c>
      <c r="O9">
        <f t="shared" si="12"/>
        <v>1.010765971284094E-4</v>
      </c>
      <c r="P9">
        <f t="shared" si="13"/>
        <v>-6.7618914087576851E-6</v>
      </c>
      <c r="R9">
        <f t="shared" si="4"/>
        <v>1.7377773845290734</v>
      </c>
      <c r="T9">
        <f t="shared" si="5"/>
        <v>1.7375296450247646</v>
      </c>
      <c r="U9">
        <f t="shared" si="14"/>
        <v>0.11581884985989264</v>
      </c>
      <c r="V9">
        <f t="shared" si="15"/>
        <v>6.1374861995163E-8</v>
      </c>
      <c r="Z9">
        <f>(D9-D19)^2</f>
        <v>0</v>
      </c>
    </row>
    <row r="10" spans="1:27" x14ac:dyDescent="0.25">
      <c r="B10">
        <v>100</v>
      </c>
      <c r="C10">
        <f t="shared" si="0"/>
        <v>1.7453292519943295</v>
      </c>
      <c r="D10">
        <v>-168.33511659999999</v>
      </c>
      <c r="E10">
        <f t="shared" si="1"/>
        <v>-3.797833332441769E-5</v>
      </c>
      <c r="F10">
        <f t="shared" si="2"/>
        <v>1.4423538021005752E-9</v>
      </c>
      <c r="G10">
        <f t="shared" si="3"/>
        <v>-0.11055854348202278</v>
      </c>
      <c r="H10">
        <f t="shared" si="6"/>
        <v>2.7150481528331542E-2</v>
      </c>
      <c r="I10">
        <f t="shared" si="7"/>
        <v>0.14692412834814333</v>
      </c>
      <c r="J10">
        <f t="shared" si="8"/>
        <v>-7.8176695814246092E-2</v>
      </c>
      <c r="K10">
        <f t="shared" si="9"/>
        <v>-0.11977364681981179</v>
      </c>
      <c r="M10">
        <f t="shared" si="10"/>
        <v>0.74152060550619814</v>
      </c>
      <c r="N10">
        <f t="shared" si="11"/>
        <v>0.17553547478911713</v>
      </c>
      <c r="O10">
        <f t="shared" si="12"/>
        <v>3.0322979138522847E-4</v>
      </c>
      <c r="P10">
        <f t="shared" si="13"/>
        <v>-6.761891408757675E-6</v>
      </c>
      <c r="R10">
        <f t="shared" si="4"/>
        <v>1.2973324151352998</v>
      </c>
      <c r="T10">
        <f t="shared" si="5"/>
        <v>1.2974958450313494</v>
      </c>
      <c r="U10">
        <f t="shared" si="14"/>
        <v>9.94250570691824E-3</v>
      </c>
      <c r="V10">
        <f t="shared" si="15"/>
        <v>2.6709330922770184E-8</v>
      </c>
      <c r="Z10">
        <f>(D10-D18)^2</f>
        <v>0</v>
      </c>
    </row>
    <row r="11" spans="1:27" x14ac:dyDescent="0.25">
      <c r="B11">
        <v>120</v>
      </c>
      <c r="C11">
        <f t="shared" si="0"/>
        <v>2.0943951023931953</v>
      </c>
      <c r="D11">
        <v>-168.33529583999999</v>
      </c>
      <c r="E11">
        <f t="shared" si="1"/>
        <v>-2.1721833331866947E-4</v>
      </c>
      <c r="F11">
        <f t="shared" si="2"/>
        <v>4.7183804329740587E-8</v>
      </c>
      <c r="G11">
        <f t="shared" si="3"/>
        <v>-0.63234324540156361</v>
      </c>
      <c r="H11">
        <f t="shared" si="6"/>
        <v>0.44713419686095457</v>
      </c>
      <c r="I11">
        <f t="shared" si="7"/>
        <v>0.44713419686095524</v>
      </c>
      <c r="J11">
        <f t="shared" si="8"/>
        <v>-0.89426839372190958</v>
      </c>
      <c r="K11">
        <f t="shared" si="9"/>
        <v>0.44713419686095407</v>
      </c>
      <c r="M11">
        <f t="shared" si="10"/>
        <v>0.44867124720112306</v>
      </c>
      <c r="N11">
        <f t="shared" si="11"/>
        <v>0.13574481305032379</v>
      </c>
      <c r="O11">
        <f t="shared" si="12"/>
        <v>4.0430638851363798E-4</v>
      </c>
      <c r="P11">
        <f t="shared" si="13"/>
        <v>-4.3353691822309004E-5</v>
      </c>
      <c r="R11">
        <f t="shared" si="4"/>
        <v>0.82699958267528417</v>
      </c>
      <c r="T11">
        <f t="shared" si="5"/>
        <v>0.82690122504644137</v>
      </c>
      <c r="U11">
        <f t="shared" si="14"/>
        <v>0.32524977099193542</v>
      </c>
      <c r="V11">
        <f t="shared" si="15"/>
        <v>9.6742231515788929E-9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v>-168.33545734</v>
      </c>
      <c r="E12">
        <f t="shared" si="1"/>
        <v>-3.787183333372468E-4</v>
      </c>
      <c r="F12">
        <f t="shared" si="2"/>
        <v>1.4342757600574199E-7</v>
      </c>
      <c r="G12">
        <f t="shared" si="3"/>
        <v>-1.1024851187133338</v>
      </c>
      <c r="H12">
        <f t="shared" si="6"/>
        <v>1.1943777393769723</v>
      </c>
      <c r="I12">
        <f t="shared" si="7"/>
        <v>-0.27074345327056459</v>
      </c>
      <c r="J12">
        <f t="shared" si="8"/>
        <v>-0.77957470359945513</v>
      </c>
      <c r="K12">
        <f t="shared" si="9"/>
        <v>1.465121192647538</v>
      </c>
      <c r="M12">
        <f t="shared" si="10"/>
        <v>0.20993826299088283</v>
      </c>
      <c r="N12">
        <f t="shared" si="11"/>
        <v>7.4781982424264634E-2</v>
      </c>
      <c r="O12">
        <f t="shared" si="12"/>
        <v>3.0322979138522858E-4</v>
      </c>
      <c r="P12">
        <f t="shared" si="13"/>
        <v>-5.6061890741039478E-5</v>
      </c>
      <c r="R12">
        <f t="shared" si="4"/>
        <v>0.40300478074557194</v>
      </c>
      <c r="T12">
        <f t="shared" si="5"/>
        <v>0.40288297499766657</v>
      </c>
      <c r="U12">
        <f t="shared" si="14"/>
        <v>0.98868217415847492</v>
      </c>
      <c r="V12">
        <f t="shared" si="15"/>
        <v>1.4836640222788772E-8</v>
      </c>
      <c r="Z12">
        <f>(D12-D16)^2</f>
        <v>0</v>
      </c>
    </row>
    <row r="13" spans="1:27" x14ac:dyDescent="0.25">
      <c r="B13">
        <v>160</v>
      </c>
      <c r="C13">
        <f t="shared" si="0"/>
        <v>2.7925268031909272</v>
      </c>
      <c r="D13">
        <v>-168.33557020999999</v>
      </c>
      <c r="E13">
        <f t="shared" si="1"/>
        <v>-4.9158833331830465E-4</v>
      </c>
      <c r="F13">
        <f t="shared" si="2"/>
        <v>2.4165908945466858E-7</v>
      </c>
      <c r="G13">
        <f t="shared" si="3"/>
        <v>-1.4310604328042933</v>
      </c>
      <c r="H13">
        <f t="shared" si="6"/>
        <v>1.901773486528213</v>
      </c>
      <c r="I13">
        <f t="shared" si="7"/>
        <v>-1.5503399507463587</v>
      </c>
      <c r="J13">
        <f t="shared" si="8"/>
        <v>1.0119125363236698</v>
      </c>
      <c r="K13">
        <f t="shared" si="9"/>
        <v>-0.35143353578185277</v>
      </c>
      <c r="M13">
        <f t="shared" si="10"/>
        <v>5.4116374094835176E-2</v>
      </c>
      <c r="N13">
        <f t="shared" si="11"/>
        <v>2.1172168887265832E-2</v>
      </c>
      <c r="O13">
        <f t="shared" si="12"/>
        <v>1.0107659712840966E-4</v>
      </c>
      <c r="P13">
        <f t="shared" si="13"/>
        <v>-2.3883601494820926E-5</v>
      </c>
      <c r="R13">
        <f t="shared" si="4"/>
        <v>0.1065832459579422</v>
      </c>
      <c r="T13">
        <f t="shared" si="5"/>
        <v>0.10654279004739919</v>
      </c>
      <c r="U13">
        <f t="shared" si="14"/>
        <v>1.6658165787981667</v>
      </c>
      <c r="V13">
        <f t="shared" si="15"/>
        <v>1.6366806978640914E-9</v>
      </c>
      <c r="Z13">
        <f>(D13-D15)^2</f>
        <v>0</v>
      </c>
    </row>
    <row r="14" spans="1:27" x14ac:dyDescent="0.25">
      <c r="B14">
        <v>180</v>
      </c>
      <c r="C14">
        <f t="shared" si="0"/>
        <v>3.1415926535897931</v>
      </c>
      <c r="D14">
        <f>D4</f>
        <v>-168.33561079</v>
      </c>
      <c r="E14">
        <f t="shared" si="1"/>
        <v>-5.3216833333635805E-4</v>
      </c>
      <c r="F14">
        <f t="shared" si="2"/>
        <v>2.8320313500599708E-7</v>
      </c>
      <c r="G14">
        <f t="shared" si="3"/>
        <v>-1.5491926756853132</v>
      </c>
      <c r="H14">
        <f t="shared" si="6"/>
        <v>2.190889292683234</v>
      </c>
      <c r="I14">
        <f t="shared" si="7"/>
        <v>-2.190889292683234</v>
      </c>
      <c r="J14">
        <f t="shared" si="8"/>
        <v>2.190889292683234</v>
      </c>
      <c r="K14">
        <f t="shared" si="9"/>
        <v>-2.190889292683234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U14">
        <f t="shared" si="14"/>
        <v>1.9521900811808732</v>
      </c>
      <c r="V14">
        <f t="shared" si="15"/>
        <v>0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D13</f>
        <v>-168.33557020999999</v>
      </c>
      <c r="E15">
        <f t="shared" si="1"/>
        <v>-4.9158833331830465E-4</v>
      </c>
      <c r="F15">
        <f t="shared" si="2"/>
        <v>2.4165908945466858E-7</v>
      </c>
      <c r="G15">
        <f t="shared" si="3"/>
        <v>-1.4310604328042933</v>
      </c>
      <c r="H15">
        <f t="shared" si="6"/>
        <v>1.901773486528213</v>
      </c>
      <c r="I15">
        <f t="shared" si="7"/>
        <v>-1.5503399507463587</v>
      </c>
      <c r="J15">
        <f t="shared" si="8"/>
        <v>1.0119125363236698</v>
      </c>
      <c r="K15">
        <f t="shared" si="9"/>
        <v>-0.35143353578185277</v>
      </c>
      <c r="M15">
        <f t="shared" si="10"/>
        <v>5.4116374094835176E-2</v>
      </c>
      <c r="N15">
        <f t="shared" si="11"/>
        <v>2.1172168887265832E-2</v>
      </c>
      <c r="O15">
        <f t="shared" si="12"/>
        <v>1.0107659712840966E-4</v>
      </c>
      <c r="P15">
        <f t="shared" si="13"/>
        <v>-2.3883601494820926E-5</v>
      </c>
      <c r="R15">
        <f t="shared" si="4"/>
        <v>0.1065832459579422</v>
      </c>
      <c r="T15">
        <f t="shared" si="5"/>
        <v>0.10654279004739919</v>
      </c>
      <c r="U15">
        <f t="shared" si="14"/>
        <v>1.6658165787981667</v>
      </c>
      <c r="V15">
        <f t="shared" si="15"/>
        <v>1.6366806978640914E-9</v>
      </c>
      <c r="Z15">
        <f>(D15-D13)^2</f>
        <v>0</v>
      </c>
    </row>
    <row r="16" spans="1:27" x14ac:dyDescent="0.25">
      <c r="B16">
        <f>220-360</f>
        <v>-140</v>
      </c>
      <c r="C16">
        <f t="shared" si="0"/>
        <v>-2.4434609527920612</v>
      </c>
      <c r="D16">
        <f>D12</f>
        <v>-168.33545734</v>
      </c>
      <c r="E16">
        <f t="shared" si="1"/>
        <v>-3.787183333372468E-4</v>
      </c>
      <c r="F16">
        <f t="shared" si="2"/>
        <v>1.4342757600574199E-7</v>
      </c>
      <c r="G16">
        <f t="shared" si="3"/>
        <v>-1.1024851187133338</v>
      </c>
      <c r="H16">
        <f t="shared" si="6"/>
        <v>1.1943777393769723</v>
      </c>
      <c r="I16">
        <f t="shared" si="7"/>
        <v>-0.27074345327056459</v>
      </c>
      <c r="J16">
        <f t="shared" si="8"/>
        <v>-0.77957470359945513</v>
      </c>
      <c r="K16">
        <f t="shared" si="9"/>
        <v>1.465121192647538</v>
      </c>
      <c r="M16">
        <f t="shared" si="10"/>
        <v>0.20993826299088283</v>
      </c>
      <c r="N16">
        <f t="shared" si="11"/>
        <v>7.4781982424264634E-2</v>
      </c>
      <c r="O16">
        <f t="shared" si="12"/>
        <v>3.0322979138522858E-4</v>
      </c>
      <c r="P16">
        <f t="shared" si="13"/>
        <v>-5.6061890741039478E-5</v>
      </c>
      <c r="R16">
        <f t="shared" si="4"/>
        <v>0.40300478074557194</v>
      </c>
      <c r="T16">
        <f t="shared" si="5"/>
        <v>0.40288297499766657</v>
      </c>
      <c r="U16">
        <f t="shared" si="14"/>
        <v>0.98868217415847492</v>
      </c>
      <c r="V16">
        <f t="shared" si="15"/>
        <v>1.4836640222788772E-8</v>
      </c>
      <c r="Z16">
        <f>(D16-D12)^2</f>
        <v>0</v>
      </c>
    </row>
    <row r="17" spans="2:26" x14ac:dyDescent="0.25">
      <c r="B17">
        <f>240-360</f>
        <v>-120</v>
      </c>
      <c r="C17">
        <f t="shared" si="0"/>
        <v>-2.0943951023931953</v>
      </c>
      <c r="D17">
        <f>D11</f>
        <v>-168.33529583999999</v>
      </c>
      <c r="E17">
        <f t="shared" si="1"/>
        <v>-2.1721833331866947E-4</v>
      </c>
      <c r="F17">
        <f t="shared" si="2"/>
        <v>4.7183804329740587E-8</v>
      </c>
      <c r="G17">
        <f t="shared" si="3"/>
        <v>-0.63234324540156361</v>
      </c>
      <c r="H17">
        <f t="shared" si="6"/>
        <v>0.44713419686095457</v>
      </c>
      <c r="I17">
        <f t="shared" si="7"/>
        <v>0.44713419686095524</v>
      </c>
      <c r="J17">
        <f t="shared" si="8"/>
        <v>-0.89426839372190958</v>
      </c>
      <c r="K17">
        <f t="shared" si="9"/>
        <v>0.44713419686095407</v>
      </c>
      <c r="M17">
        <f t="shared" si="10"/>
        <v>0.44867124720112306</v>
      </c>
      <c r="N17">
        <f t="shared" si="11"/>
        <v>0.13574481305032379</v>
      </c>
      <c r="O17">
        <f t="shared" si="12"/>
        <v>4.0430638851363798E-4</v>
      </c>
      <c r="P17">
        <f t="shared" si="13"/>
        <v>-4.3353691822309004E-5</v>
      </c>
      <c r="R17">
        <f t="shared" si="4"/>
        <v>0.82699958267528417</v>
      </c>
      <c r="T17">
        <f t="shared" si="5"/>
        <v>0.82690122504644137</v>
      </c>
      <c r="U17">
        <f t="shared" si="14"/>
        <v>0.32524977099193542</v>
      </c>
      <c r="V17">
        <f t="shared" si="15"/>
        <v>9.6742231515788929E-9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>D10</f>
        <v>-168.33511659999999</v>
      </c>
      <c r="E18">
        <f t="shared" si="1"/>
        <v>-3.797833332441769E-5</v>
      </c>
      <c r="F18">
        <f t="shared" si="2"/>
        <v>1.4423538021005752E-9</v>
      </c>
      <c r="G18">
        <f t="shared" si="3"/>
        <v>-0.11055854348202278</v>
      </c>
      <c r="H18">
        <f t="shared" si="6"/>
        <v>2.7150481528331542E-2</v>
      </c>
      <c r="I18">
        <f t="shared" si="7"/>
        <v>0.14692412834814333</v>
      </c>
      <c r="J18">
        <f t="shared" si="8"/>
        <v>-7.8176695814246092E-2</v>
      </c>
      <c r="K18">
        <f t="shared" si="9"/>
        <v>-0.11977364681981179</v>
      </c>
      <c r="M18">
        <f t="shared" si="10"/>
        <v>0.74152060550619814</v>
      </c>
      <c r="N18">
        <f t="shared" si="11"/>
        <v>0.17553547478911713</v>
      </c>
      <c r="O18">
        <f t="shared" si="12"/>
        <v>3.0322979138522847E-4</v>
      </c>
      <c r="P18">
        <f t="shared" si="13"/>
        <v>-6.761891408757675E-6</v>
      </c>
      <c r="R18">
        <f t="shared" si="4"/>
        <v>1.2973324151352998</v>
      </c>
      <c r="T18">
        <f t="shared" si="5"/>
        <v>1.2974958450313494</v>
      </c>
      <c r="U18">
        <f t="shared" si="14"/>
        <v>9.94250570691824E-3</v>
      </c>
      <c r="V18">
        <f t="shared" si="15"/>
        <v>2.6709330922770184E-8</v>
      </c>
      <c r="Z18">
        <f>(D18-D10)^2</f>
        <v>0</v>
      </c>
    </row>
    <row r="19" spans="2:26" x14ac:dyDescent="0.25">
      <c r="B19">
        <f>280-360</f>
        <v>-80</v>
      </c>
      <c r="C19">
        <f t="shared" si="0"/>
        <v>-1.3962634015954636</v>
      </c>
      <c r="D19">
        <f>D9</f>
        <v>-168.33494899999999</v>
      </c>
      <c r="E19">
        <f t="shared" si="1"/>
        <v>1.2962166667307429E-4</v>
      </c>
      <c r="F19">
        <f t="shared" si="2"/>
        <v>1.6801776471105576E-8</v>
      </c>
      <c r="G19">
        <f t="shared" si="3"/>
        <v>0.37734101043011148</v>
      </c>
      <c r="H19">
        <f t="shared" si="6"/>
        <v>9.2665748036293377E-2</v>
      </c>
      <c r="I19">
        <f t="shared" si="7"/>
        <v>-0.50145829803254061</v>
      </c>
      <c r="J19">
        <f t="shared" si="8"/>
        <v>-0.26682038729491586</v>
      </c>
      <c r="K19">
        <f t="shared" si="9"/>
        <v>0.4087925499962472</v>
      </c>
      <c r="M19">
        <f t="shared" si="10"/>
        <v>1.0531643832982935</v>
      </c>
      <c r="N19">
        <f t="shared" si="11"/>
        <v>0.17553547478911713</v>
      </c>
      <c r="O19">
        <f t="shared" si="12"/>
        <v>1.010765971284094E-4</v>
      </c>
      <c r="P19">
        <f t="shared" si="13"/>
        <v>-6.7618914087576851E-6</v>
      </c>
      <c r="R19">
        <f t="shared" si="4"/>
        <v>1.7377773845290734</v>
      </c>
      <c r="T19">
        <f t="shared" si="5"/>
        <v>1.7375296450247646</v>
      </c>
      <c r="U19">
        <f t="shared" si="14"/>
        <v>0.11581884985989264</v>
      </c>
      <c r="V19">
        <f t="shared" si="15"/>
        <v>6.1374861995163E-8</v>
      </c>
      <c r="Z19">
        <f>(D19-D9)^2</f>
        <v>0</v>
      </c>
    </row>
    <row r="20" spans="2:26" x14ac:dyDescent="0.25">
      <c r="B20">
        <f>300-360</f>
        <v>-60</v>
      </c>
      <c r="C20">
        <f t="shared" si="0"/>
        <v>-1.0471975511965976</v>
      </c>
      <c r="D20">
        <f>D8</f>
        <v>-168.33481269000001</v>
      </c>
      <c r="E20">
        <f t="shared" si="1"/>
        <v>2.6593166666089019E-4</v>
      </c>
      <c r="F20">
        <f t="shared" si="2"/>
        <v>7.0719651333038815E-8</v>
      </c>
      <c r="G20">
        <f t="shared" si="3"/>
        <v>0.77415239580489448</v>
      </c>
      <c r="H20">
        <f t="shared" si="6"/>
        <v>0.54740840874545316</v>
      </c>
      <c r="I20">
        <f t="shared" si="7"/>
        <v>-0.54740840874545282</v>
      </c>
      <c r="J20">
        <f t="shared" si="8"/>
        <v>-1.0948168174909061</v>
      </c>
      <c r="K20">
        <f t="shared" si="9"/>
        <v>-0.5474084087454536</v>
      </c>
      <c r="M20">
        <f t="shared" si="10"/>
        <v>1.3460137416033686</v>
      </c>
      <c r="N20">
        <f t="shared" si="11"/>
        <v>0.13574481305032374</v>
      </c>
      <c r="O20">
        <f t="shared" si="12"/>
        <v>0</v>
      </c>
      <c r="P20">
        <f t="shared" si="13"/>
        <v>-4.3353691822309038E-5</v>
      </c>
      <c r="R20">
        <f t="shared" si="4"/>
        <v>2.0954617327746528</v>
      </c>
      <c r="T20">
        <f t="shared" si="5"/>
        <v>2.0954115499927752</v>
      </c>
      <c r="U20">
        <f t="shared" si="14"/>
        <v>0.48748825423138265</v>
      </c>
      <c r="V20">
        <f t="shared" si="15"/>
        <v>2.5183115969664386E-9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f>D7</f>
        <v>-168.33471685000001</v>
      </c>
      <c r="E21">
        <f t="shared" si="1"/>
        <v>3.6177166666107041E-4</v>
      </c>
      <c r="F21">
        <f t="shared" si="2"/>
        <v>1.3087873879872864E-7</v>
      </c>
      <c r="G21">
        <f t="shared" si="3"/>
        <v>1.0531517588581558</v>
      </c>
      <c r="H21">
        <f t="shared" si="6"/>
        <v>1.1409324222297765</v>
      </c>
      <c r="I21">
        <f t="shared" si="7"/>
        <v>0.25862838343250849</v>
      </c>
      <c r="J21">
        <f t="shared" si="8"/>
        <v>-0.74469075030714138</v>
      </c>
      <c r="K21">
        <f t="shared" si="9"/>
        <v>-1.3995608056622848</v>
      </c>
      <c r="M21">
        <f t="shared" si="10"/>
        <v>1.5847467258136085</v>
      </c>
      <c r="N21">
        <f t="shared" si="11"/>
        <v>7.4781982424264593E-2</v>
      </c>
      <c r="O21">
        <f t="shared" si="12"/>
        <v>1.0107659712840954E-4</v>
      </c>
      <c r="P21">
        <f t="shared" si="13"/>
        <v>-5.6061890741039471E-5</v>
      </c>
      <c r="R21">
        <f t="shared" si="4"/>
        <v>2.3469916667457826</v>
      </c>
      <c r="T21">
        <f t="shared" si="5"/>
        <v>2.3470394699932484</v>
      </c>
      <c r="U21">
        <f t="shared" si="14"/>
        <v>0.90217989894402095</v>
      </c>
      <c r="V21">
        <f t="shared" si="15"/>
        <v>2.2851504682748904E-9</v>
      </c>
      <c r="Z21">
        <f>(D21-D7)^2</f>
        <v>0</v>
      </c>
    </row>
    <row r="22" spans="2:26" x14ac:dyDescent="0.25">
      <c r="B22">
        <f>340-360</f>
        <v>-20</v>
      </c>
      <c r="C22">
        <f t="shared" si="0"/>
        <v>-0.3490658503988659</v>
      </c>
      <c r="D22">
        <f>D6</f>
        <v>-168.33466171000001</v>
      </c>
      <c r="E22">
        <f t="shared" si="1"/>
        <v>4.1691166666169011E-4</v>
      </c>
      <c r="F22">
        <f t="shared" si="2"/>
        <v>1.7381533779862819E-7</v>
      </c>
      <c r="G22">
        <f t="shared" si="3"/>
        <v>1.2136695476613779</v>
      </c>
      <c r="H22">
        <f t="shared" si="6"/>
        <v>1.612877076495028</v>
      </c>
      <c r="I22">
        <f t="shared" si="7"/>
        <v>1.3148294394923135</v>
      </c>
      <c r="J22">
        <f t="shared" si="8"/>
        <v>0.8581939672709703</v>
      </c>
      <c r="K22">
        <f t="shared" si="9"/>
        <v>0.29804763700271458</v>
      </c>
      <c r="M22">
        <f t="shared" si="10"/>
        <v>1.7405686147096562</v>
      </c>
      <c r="N22">
        <f t="shared" si="11"/>
        <v>2.1172168887265811E-2</v>
      </c>
      <c r="O22">
        <f t="shared" si="12"/>
        <v>3.0322979138522847E-4</v>
      </c>
      <c r="P22">
        <f t="shared" si="13"/>
        <v>-2.3883601494820909E-5</v>
      </c>
      <c r="R22">
        <f t="shared" si="4"/>
        <v>2.4918727647189116</v>
      </c>
      <c r="T22">
        <f t="shared" si="5"/>
        <v>2.4918095399948754</v>
      </c>
      <c r="U22">
        <f t="shared" si="14"/>
        <v>1.1981526207342283</v>
      </c>
      <c r="V22">
        <f t="shared" si="15"/>
        <v>3.9973657294527262E-9</v>
      </c>
      <c r="Z22">
        <f>(D22-D6)^2</f>
        <v>0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6">R14</f>
        <v>0</v>
      </c>
      <c r="T23">
        <f t="shared" si="16"/>
        <v>0</v>
      </c>
    </row>
    <row r="24" spans="2:26" x14ac:dyDescent="0.25">
      <c r="B24" t="s">
        <v>4</v>
      </c>
      <c r="D24">
        <f>AVERAGE(D5:D22)</f>
        <v>-168.33507862166667</v>
      </c>
      <c r="F24">
        <f>SQRT(AVERAGE(F5:F22))</f>
        <v>3.4351332903180933E-4</v>
      </c>
      <c r="G24" t="s">
        <v>10</v>
      </c>
      <c r="H24" s="2">
        <f t="shared" ref="H24:K24" si="17">AVERAGE(H5:H22)</f>
        <v>0.9949531211734397</v>
      </c>
      <c r="I24" s="2">
        <f t="shared" si="17"/>
        <v>-0.10034052495381053</v>
      </c>
      <c r="J24" s="2">
        <f t="shared" si="17"/>
        <v>2.2414290288903023E-4</v>
      </c>
      <c r="K24" s="2">
        <f t="shared" si="17"/>
        <v>3.2046397194738598E-5</v>
      </c>
    </row>
    <row r="25" spans="2:26" x14ac:dyDescent="0.25">
      <c r="B25" t="s">
        <v>5</v>
      </c>
      <c r="D25">
        <f>MIN(D4:D22)</f>
        <v>-168.33561079</v>
      </c>
      <c r="F25" s="3">
        <f>F24*$A$1</f>
        <v>0.90189424537301544</v>
      </c>
      <c r="G25" s="2">
        <f>SUM(H25:K25)</f>
        <v>0.99999998554778824</v>
      </c>
      <c r="H25">
        <f t="shared" ref="H25:K25" si="18">H24^2</f>
        <v>0.98993171333276941</v>
      </c>
      <c r="I25">
        <f t="shared" si="18"/>
        <v>1.0068220948006273E-2</v>
      </c>
      <c r="J25">
        <f t="shared" si="18"/>
        <v>5.0240040915521237E-8</v>
      </c>
      <c r="K25">
        <f t="shared" si="18"/>
        <v>1.0269715731629498E-9</v>
      </c>
    </row>
    <row r="26" spans="2:26" x14ac:dyDescent="0.25">
      <c r="B26" t="s">
        <v>6</v>
      </c>
      <c r="D26">
        <f>MAX(D5:D22)</f>
        <v>-168.33464391999999</v>
      </c>
    </row>
    <row r="27" spans="2:26" x14ac:dyDescent="0.25">
      <c r="B27" t="s">
        <v>65</v>
      </c>
      <c r="D27" s="1">
        <f>D26-D25</f>
        <v>9.6687000001338674E-4</v>
      </c>
      <c r="G27" t="s">
        <v>61</v>
      </c>
      <c r="H27">
        <f>H24*$F$24</f>
        <v>3.4177965888487744E-4</v>
      </c>
      <c r="I27">
        <f t="shared" ref="I27:K27" si="19">I24*$F$24</f>
        <v>-3.4468307763682794E-5</v>
      </c>
      <c r="J27">
        <f t="shared" si="19"/>
        <v>7.699607475026433E-8</v>
      </c>
      <c r="K27">
        <f t="shared" si="19"/>
        <v>1.1008364583840291E-8</v>
      </c>
    </row>
    <row r="28" spans="2:26" x14ac:dyDescent="0.25">
      <c r="D28" s="4">
        <f>D27*$A$1</f>
        <v>2.5385171850351469</v>
      </c>
      <c r="H28">
        <f>$A$1*H27</f>
        <v>0.89734249440224567</v>
      </c>
      <c r="I28">
        <f t="shared" ref="I28:K28" si="20">$A$1*I27</f>
        <v>-9.0496542033549177E-2</v>
      </c>
      <c r="J28">
        <f t="shared" si="20"/>
        <v>2.0215319425681899E-4</v>
      </c>
      <c r="K28">
        <f t="shared" si="20"/>
        <v>2.8902461214872685E-5</v>
      </c>
      <c r="L28" t="s">
        <v>37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7" x14ac:dyDescent="0.25">
      <c r="A1">
        <v>2625.5</v>
      </c>
      <c r="R1" t="s">
        <v>14</v>
      </c>
      <c r="T1" t="s">
        <v>58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37</v>
      </c>
      <c r="U2" s="1" t="s">
        <v>62</v>
      </c>
      <c r="V2" s="1" t="s">
        <v>63</v>
      </c>
      <c r="X2" s="1" t="s">
        <v>64</v>
      </c>
      <c r="AA2" s="1" t="s">
        <v>59</v>
      </c>
    </row>
    <row r="3" spans="1:27" x14ac:dyDescent="0.25">
      <c r="F3">
        <f>SUM(F4:F22)</f>
        <v>2.1275187477771081E-6</v>
      </c>
      <c r="U3">
        <f>SUM(U5:U22)</f>
        <v>14.665519139994238</v>
      </c>
      <c r="V3">
        <f>SUM(V5:V22)</f>
        <v>8.8858596499985022E-10</v>
      </c>
      <c r="X3" s="8">
        <f>1-V3/U3</f>
        <v>0.9999999999394098</v>
      </c>
      <c r="AA3" s="1" t="s">
        <v>60</v>
      </c>
    </row>
    <row r="4" spans="1:27" x14ac:dyDescent="0.25">
      <c r="A4" t="s">
        <v>2</v>
      </c>
      <c r="B4">
        <v>180</v>
      </c>
      <c r="C4">
        <f>B4*PI()/180</f>
        <v>3.1415926535897931</v>
      </c>
      <c r="D4">
        <v>-168.33561079</v>
      </c>
      <c r="E4">
        <f>D4-$D$24</f>
        <v>-5.3245833336745818E-4</v>
      </c>
      <c r="Z4">
        <f>SUM(Z5:Z22)</f>
        <v>0</v>
      </c>
      <c r="AA4" s="3">
        <f>0.5*SQRT(Z4/F3)</f>
        <v>0</v>
      </c>
    </row>
    <row r="5" spans="1:27" x14ac:dyDescent="0.25">
      <c r="B5">
        <v>0</v>
      </c>
      <c r="C5">
        <f t="shared" ref="C5:C23" si="0">B5*PI()/180</f>
        <v>0</v>
      </c>
      <c r="D5">
        <v>-168.33464319999999</v>
      </c>
      <c r="E5">
        <f t="shared" ref="E5:E22" si="1">D5-$D$24</f>
        <v>4.3513166664865821E-4</v>
      </c>
      <c r="F5">
        <f t="shared" ref="F5:F22" si="2">E5^2</f>
        <v>1.8933956732043901E-7</v>
      </c>
      <c r="G5">
        <f t="shared" ref="G5:G22" si="3">E5/$F$24</f>
        <v>1.2656692965395833</v>
      </c>
      <c r="H5">
        <f>COS(C5)*SQRT(2)*G5</f>
        <v>1.7899266846454933</v>
      </c>
      <c r="I5">
        <f>SQRT(2)*COS(2*C5)*G5</f>
        <v>1.7899266846454933</v>
      </c>
      <c r="J5">
        <f>COS(3*C5)*SQRT(2)*G5</f>
        <v>1.7899266846454933</v>
      </c>
      <c r="K5">
        <f>COS(4*C5)*SQRT(2)*G5</f>
        <v>1.7899266846454933</v>
      </c>
      <c r="M5">
        <f>H$28*(COS($C5)-COS($C$4))</f>
        <v>1.7962087287746484</v>
      </c>
      <c r="N5">
        <f>I$28*(COS(2*$C5)-COS(2*$C$4))</f>
        <v>0</v>
      </c>
      <c r="O5">
        <f>J$28*(COS(3*$C5)-COS(3*$C$4))</f>
        <v>1.4026958705206158E-4</v>
      </c>
      <c r="P5">
        <f>K$28*(COS(4*$C5)-COS(4*$C$4))</f>
        <v>0</v>
      </c>
      <c r="R5">
        <f t="shared" ref="R5:R22" si="4">SUM(M5:P5)*SQRT(2)</f>
        <v>2.5404211162384418</v>
      </c>
      <c r="T5">
        <f t="shared" ref="T5:T22" si="5">(D5-$D$25)*$A$1</f>
        <v>2.5404075450423136</v>
      </c>
      <c r="U5">
        <f>(E5*$A$1)^2</f>
        <v>1.3051650197665081</v>
      </c>
      <c r="V5">
        <f>(R5-T5)^2</f>
        <v>1.8417736435047183E-10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-168.33466100000001</v>
      </c>
      <c r="E6">
        <f t="shared" si="1"/>
        <v>4.1733166662538679E-4</v>
      </c>
      <c r="F6">
        <f t="shared" si="2"/>
        <v>1.7416571996832297E-7</v>
      </c>
      <c r="G6">
        <f t="shared" si="3"/>
        <v>1.2138943621125533</v>
      </c>
      <c r="H6">
        <f t="shared" ref="H6:H22" si="6">COS(C6)*SQRT(2)*G6</f>
        <v>1.6131758382753367</v>
      </c>
      <c r="I6">
        <f t="shared" ref="I6:I22" si="7">SQRT(2)*COS(2*C6)*G6</f>
        <v>1.3150729923271014</v>
      </c>
      <c r="J6">
        <f t="shared" ref="J6:J22" si="8">COS(3*C6)*SQRT(2)*G6</f>
        <v>0.85835293509390509</v>
      </c>
      <c r="K6">
        <f t="shared" ref="K6:K22" si="9">COS(4*C6)*SQRT(2)*G6</f>
        <v>0.29810284594823522</v>
      </c>
      <c r="M6">
        <f t="shared" ref="M6:M23" si="10">H$28*(COS($C6)-COS($C$4))</f>
        <v>1.7420464082977114</v>
      </c>
      <c r="N6">
        <f t="shared" ref="N6:N23" si="11">I$28*(COS(2*$C6)-COS(2*$C$4))</f>
        <v>2.1133334966996441E-2</v>
      </c>
      <c r="O6">
        <f t="shared" ref="O6:O23" si="12">J$28*(COS(3*$C6)-COS(3*$C$4))</f>
        <v>1.0520219028904618E-4</v>
      </c>
      <c r="P6">
        <f t="shared" ref="P6:P23" si="13">K$28*(COS(4*$C6)-COS(4*$C$4))</f>
        <v>1.0097923700319095E-5</v>
      </c>
      <c r="R6">
        <f t="shared" si="4"/>
        <v>2.4936757648114085</v>
      </c>
      <c r="T6">
        <f t="shared" si="5"/>
        <v>2.4936736449812145</v>
      </c>
      <c r="U6">
        <f t="shared" ref="U6:U22" si="14">(E6*$A$1)^2</f>
        <v>1.2005678927130723</v>
      </c>
      <c r="V6">
        <f t="shared" ref="V6:V22" si="15">(R6-T6)^2</f>
        <v>4.4936800515944758E-12</v>
      </c>
      <c r="Z6">
        <f>(D6-D22)^2</f>
        <v>0</v>
      </c>
    </row>
    <row r="7" spans="1:27" x14ac:dyDescent="0.25">
      <c r="B7">
        <v>40</v>
      </c>
      <c r="C7">
        <f t="shared" si="0"/>
        <v>0.69813170079773179</v>
      </c>
      <c r="D7">
        <v>-168.33471621000001</v>
      </c>
      <c r="E7">
        <f t="shared" si="1"/>
        <v>3.621216666260807E-4</v>
      </c>
      <c r="F7">
        <f t="shared" si="2"/>
        <v>1.3113210144005033E-7</v>
      </c>
      <c r="G7">
        <f t="shared" si="3"/>
        <v>1.0533048044752924</v>
      </c>
      <c r="H7">
        <f t="shared" si="6"/>
        <v>1.1410982242665699</v>
      </c>
      <c r="I7">
        <f t="shared" si="7"/>
        <v>0.25866596770297906</v>
      </c>
      <c r="J7">
        <f t="shared" si="8"/>
        <v>-0.74479896990084948</v>
      </c>
      <c r="K7">
        <f t="shared" si="9"/>
        <v>-1.3997641919695487</v>
      </c>
      <c r="M7">
        <f t="shared" si="10"/>
        <v>1.5860922220671356</v>
      </c>
      <c r="N7">
        <f t="shared" si="11"/>
        <v>7.4644817566072094E-2</v>
      </c>
      <c r="O7">
        <f t="shared" si="12"/>
        <v>3.5067396763015408E-5</v>
      </c>
      <c r="P7">
        <f t="shared" si="13"/>
        <v>2.3702819498198425E-5</v>
      </c>
      <c r="R7">
        <f t="shared" si="4"/>
        <v>2.348719958621527</v>
      </c>
      <c r="T7">
        <f t="shared" si="5"/>
        <v>2.3487197899830363</v>
      </c>
      <c r="U7">
        <f t="shared" si="14"/>
        <v>0.90392639103465222</v>
      </c>
      <c r="V7">
        <f t="shared" si="15"/>
        <v>2.843894055479729E-14</v>
      </c>
      <c r="Z7">
        <f>(D7-D21)^2</f>
        <v>0</v>
      </c>
    </row>
    <row r="8" spans="1:27" x14ac:dyDescent="0.25">
      <c r="B8">
        <v>60</v>
      </c>
      <c r="C8">
        <f t="shared" si="0"/>
        <v>1.0471975511965976</v>
      </c>
      <c r="D8">
        <v>-168.33481216000001</v>
      </c>
      <c r="E8">
        <f t="shared" si="1"/>
        <v>2.6617166662390446E-4</v>
      </c>
      <c r="F8">
        <f t="shared" si="2"/>
        <v>7.0847356113346938E-8</v>
      </c>
      <c r="G8">
        <f t="shared" si="3"/>
        <v>0.77421463863869877</v>
      </c>
      <c r="H8">
        <f t="shared" si="6"/>
        <v>0.54745242107531644</v>
      </c>
      <c r="I8">
        <f t="shared" si="7"/>
        <v>-0.54745242107531611</v>
      </c>
      <c r="J8">
        <f t="shared" si="8"/>
        <v>-1.0949048421506327</v>
      </c>
      <c r="K8">
        <f t="shared" si="9"/>
        <v>-0.54745242107531689</v>
      </c>
      <c r="M8">
        <f t="shared" si="10"/>
        <v>1.3471565465809863</v>
      </c>
      <c r="N8">
        <f t="shared" si="11"/>
        <v>0.13549583037523524</v>
      </c>
      <c r="O8">
        <f t="shared" si="12"/>
        <v>0</v>
      </c>
      <c r="P8">
        <f t="shared" si="13"/>
        <v>1.8329826523179783E-5</v>
      </c>
      <c r="R8">
        <f t="shared" si="4"/>
        <v>2.0968130220654602</v>
      </c>
      <c r="T8">
        <f t="shared" si="5"/>
        <v>2.0968030649773226</v>
      </c>
      <c r="U8">
        <f t="shared" si="14"/>
        <v>0.48836855524016776</v>
      </c>
      <c r="V8">
        <f t="shared" si="15"/>
        <v>9.9143604179092079E-11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v>-168.33494863000001</v>
      </c>
      <c r="E9">
        <f t="shared" si="1"/>
        <v>1.297016666228501E-4</v>
      </c>
      <c r="F9">
        <f t="shared" si="2"/>
        <v>1.6822522324744949E-8</v>
      </c>
      <c r="G9">
        <f t="shared" si="3"/>
        <v>0.37726377953343204</v>
      </c>
      <c r="H9">
        <f t="shared" si="6"/>
        <v>9.2646782011889736E-2</v>
      </c>
      <c r="I9">
        <f t="shared" si="7"/>
        <v>-0.5013556638821729</v>
      </c>
      <c r="J9">
        <f t="shared" si="8"/>
        <v>-0.2667657768041567</v>
      </c>
      <c r="K9">
        <f t="shared" si="9"/>
        <v>0.40870888187028315</v>
      </c>
      <c r="M9">
        <f t="shared" si="10"/>
        <v>1.0540585506179001</v>
      </c>
      <c r="N9">
        <f t="shared" si="11"/>
        <v>0.175213508217402</v>
      </c>
      <c r="O9">
        <f t="shared" si="12"/>
        <v>3.5067396763015361E-5</v>
      </c>
      <c r="P9">
        <f t="shared" si="13"/>
        <v>2.8589098478420372E-6</v>
      </c>
      <c r="R9">
        <f t="shared" si="4"/>
        <v>1.7385068533483614</v>
      </c>
      <c r="T9">
        <f t="shared" si="5"/>
        <v>1.7385010799745544</v>
      </c>
      <c r="U9">
        <f t="shared" si="14"/>
        <v>0.11596185622067869</v>
      </c>
      <c r="V9">
        <f t="shared" si="15"/>
        <v>3.3331845115672156E-11</v>
      </c>
      <c r="Z9">
        <f>(D9-D19)^2</f>
        <v>0</v>
      </c>
    </row>
    <row r="10" spans="1:27" x14ac:dyDescent="0.25">
      <c r="B10">
        <v>100</v>
      </c>
      <c r="C10">
        <f t="shared" si="0"/>
        <v>1.7453292519943295</v>
      </c>
      <c r="D10">
        <v>-168.33511659999999</v>
      </c>
      <c r="E10">
        <f t="shared" si="1"/>
        <v>-3.8268333355517825E-5</v>
      </c>
      <c r="F10">
        <f t="shared" si="2"/>
        <v>1.4644653378090382E-9</v>
      </c>
      <c r="G10">
        <f t="shared" si="3"/>
        <v>-0.11131126109681375</v>
      </c>
      <c r="H10">
        <f t="shared" si="6"/>
        <v>2.7335330614189433E-2</v>
      </c>
      <c r="I10">
        <f t="shared" si="7"/>
        <v>0.14792443439381259</v>
      </c>
      <c r="J10">
        <f t="shared" si="8"/>
        <v>-7.870894754398336E-2</v>
      </c>
      <c r="K10">
        <f t="shared" si="9"/>
        <v>-0.12058910377962316</v>
      </c>
      <c r="M10">
        <f t="shared" si="10"/>
        <v>0.74215017815674866</v>
      </c>
      <c r="N10">
        <f t="shared" si="11"/>
        <v>0.175213508217402</v>
      </c>
      <c r="O10">
        <f t="shared" si="12"/>
        <v>1.0520219028904618E-4</v>
      </c>
      <c r="P10">
        <f t="shared" si="13"/>
        <v>2.8589098478420334E-6</v>
      </c>
      <c r="R10">
        <f t="shared" si="4"/>
        <v>1.297500988372281</v>
      </c>
      <c r="T10">
        <f t="shared" si="5"/>
        <v>1.2974958450313494</v>
      </c>
      <c r="U10">
        <f t="shared" si="14"/>
        <v>1.0094926055968487E-2</v>
      </c>
      <c r="V10">
        <f t="shared" si="15"/>
        <v>2.6453955938687533E-11</v>
      </c>
      <c r="Z10">
        <f>(D10-D18)^2</f>
        <v>0</v>
      </c>
    </row>
    <row r="11" spans="1:27" x14ac:dyDescent="0.25">
      <c r="B11">
        <v>120</v>
      </c>
      <c r="C11">
        <f t="shared" si="0"/>
        <v>2.0943951023931953</v>
      </c>
      <c r="D11">
        <v>-168.33529583999999</v>
      </c>
      <c r="E11">
        <f t="shared" si="1"/>
        <v>-2.175083333497696E-4</v>
      </c>
      <c r="F11">
        <f t="shared" si="2"/>
        <v>4.7309875076594497E-8</v>
      </c>
      <c r="G11">
        <f t="shared" si="3"/>
        <v>-0.63266739785358483</v>
      </c>
      <c r="H11">
        <f t="shared" si="6"/>
        <v>0.44736340725791701</v>
      </c>
      <c r="I11">
        <f t="shared" si="7"/>
        <v>0.44736340725791768</v>
      </c>
      <c r="J11">
        <f t="shared" si="8"/>
        <v>-0.89472681451583447</v>
      </c>
      <c r="K11">
        <f t="shared" si="9"/>
        <v>0.44736340725791657</v>
      </c>
      <c r="M11">
        <f t="shared" si="10"/>
        <v>0.44905218219366233</v>
      </c>
      <c r="N11">
        <f t="shared" si="11"/>
        <v>0.1354958303752353</v>
      </c>
      <c r="O11">
        <f t="shared" si="12"/>
        <v>1.4026958705206158E-4</v>
      </c>
      <c r="P11">
        <f t="shared" si="13"/>
        <v>1.8329826523179766E-5</v>
      </c>
      <c r="R11">
        <f t="shared" si="4"/>
        <v>0.82690002067483603</v>
      </c>
      <c r="T11">
        <f t="shared" si="5"/>
        <v>0.82690122504644137</v>
      </c>
      <c r="U11">
        <f t="shared" si="14"/>
        <v>0.32611880819920375</v>
      </c>
      <c r="V11">
        <f t="shared" si="15"/>
        <v>1.4505109637359684E-12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v>-168.33545734</v>
      </c>
      <c r="E12">
        <f t="shared" si="1"/>
        <v>-3.7900833336834694E-4</v>
      </c>
      <c r="F12">
        <f t="shared" si="2"/>
        <v>1.43647316762652E-7</v>
      </c>
      <c r="G12">
        <f t="shared" si="3"/>
        <v>-1.102423122572421</v>
      </c>
      <c r="H12">
        <f t="shared" si="6"/>
        <v>1.1943105758303842</v>
      </c>
      <c r="I12">
        <f t="shared" si="7"/>
        <v>-0.27072822853057016</v>
      </c>
      <c r="J12">
        <f t="shared" si="8"/>
        <v>-0.77953086570780827</v>
      </c>
      <c r="K12">
        <f t="shared" si="9"/>
        <v>1.4650388043609555</v>
      </c>
      <c r="M12">
        <f t="shared" si="10"/>
        <v>0.21011650670751283</v>
      </c>
      <c r="N12">
        <f t="shared" si="11"/>
        <v>7.4644817566072136E-2</v>
      </c>
      <c r="O12">
        <f t="shared" si="12"/>
        <v>1.0520219028904621E-4</v>
      </c>
      <c r="P12">
        <f t="shared" si="13"/>
        <v>2.3702819498198428E-5</v>
      </c>
      <c r="R12">
        <f t="shared" si="4"/>
        <v>0.40289562604012569</v>
      </c>
      <c r="T12">
        <f t="shared" si="5"/>
        <v>0.40288297499766657</v>
      </c>
      <c r="U12">
        <f t="shared" si="14"/>
        <v>0.99019690218598011</v>
      </c>
      <c r="V12">
        <f t="shared" si="15"/>
        <v>1.6004887530250671E-10</v>
      </c>
      <c r="Z12">
        <f>(D12-D16)^2</f>
        <v>0</v>
      </c>
    </row>
    <row r="13" spans="1:27" x14ac:dyDescent="0.25">
      <c r="B13">
        <v>160</v>
      </c>
      <c r="C13">
        <f t="shared" si="0"/>
        <v>2.7925268031909272</v>
      </c>
      <c r="D13">
        <v>-168.33557020999999</v>
      </c>
      <c r="E13">
        <f t="shared" si="1"/>
        <v>-4.9187833334940478E-4</v>
      </c>
      <c r="F13">
        <f t="shared" si="2"/>
        <v>2.4194429481858817E-7</v>
      </c>
      <c r="G13">
        <f t="shared" si="3"/>
        <v>-1.4307285630307356</v>
      </c>
      <c r="H13">
        <f t="shared" si="6"/>
        <v>1.9013324561413303</v>
      </c>
      <c r="I13">
        <f t="shared" si="7"/>
        <v>-1.5499804194808737</v>
      </c>
      <c r="J13">
        <f t="shared" si="8"/>
        <v>1.0116778689563164</v>
      </c>
      <c r="K13">
        <f t="shared" si="9"/>
        <v>-0.35135203666045511</v>
      </c>
      <c r="M13">
        <f t="shared" si="10"/>
        <v>5.4162320476937142E-2</v>
      </c>
      <c r="N13">
        <f t="shared" si="11"/>
        <v>2.1133334966996462E-2</v>
      </c>
      <c r="O13">
        <f t="shared" si="12"/>
        <v>3.5067396763015449E-5</v>
      </c>
      <c r="P13">
        <f t="shared" si="13"/>
        <v>1.0097923700319102E-5</v>
      </c>
      <c r="R13">
        <f t="shared" si="4"/>
        <v>0.10654801052533065</v>
      </c>
      <c r="T13">
        <f t="shared" si="5"/>
        <v>0.10654279004739919</v>
      </c>
      <c r="U13">
        <f t="shared" si="14"/>
        <v>1.6677825707443066</v>
      </c>
      <c r="V13">
        <f t="shared" si="15"/>
        <v>2.7253389832845453E-11</v>
      </c>
      <c r="Z13">
        <f>(D13-D15)^2</f>
        <v>0</v>
      </c>
    </row>
    <row r="14" spans="1:27" x14ac:dyDescent="0.25">
      <c r="B14">
        <v>180</v>
      </c>
      <c r="C14">
        <f t="shared" si="0"/>
        <v>3.1415926535897931</v>
      </c>
      <c r="D14">
        <f>D4</f>
        <v>-168.33561079</v>
      </c>
      <c r="E14">
        <f t="shared" si="1"/>
        <v>-5.3245833336745818E-4</v>
      </c>
      <c r="F14">
        <f t="shared" si="2"/>
        <v>2.8351187677245122E-7</v>
      </c>
      <c r="G14">
        <f t="shared" si="3"/>
        <v>-1.5487637786058333</v>
      </c>
      <c r="H14">
        <f t="shared" si="6"/>
        <v>2.190282740616571</v>
      </c>
      <c r="I14">
        <f t="shared" si="7"/>
        <v>-2.190282740616571</v>
      </c>
      <c r="J14">
        <f t="shared" si="8"/>
        <v>2.190282740616571</v>
      </c>
      <c r="K14">
        <f t="shared" si="9"/>
        <v>-2.190282740616571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U14">
        <f t="shared" si="14"/>
        <v>1.9543183154396686</v>
      </c>
      <c r="V14">
        <f t="shared" si="15"/>
        <v>0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D13</f>
        <v>-168.33557020999999</v>
      </c>
      <c r="E15">
        <f t="shared" si="1"/>
        <v>-4.9187833334940478E-4</v>
      </c>
      <c r="F15">
        <f t="shared" si="2"/>
        <v>2.4194429481858817E-7</v>
      </c>
      <c r="G15">
        <f t="shared" si="3"/>
        <v>-1.4307285630307356</v>
      </c>
      <c r="H15">
        <f t="shared" si="6"/>
        <v>1.9013324561413303</v>
      </c>
      <c r="I15">
        <f t="shared" si="7"/>
        <v>-1.5499804194808737</v>
      </c>
      <c r="J15">
        <f t="shared" si="8"/>
        <v>1.0116778689563164</v>
      </c>
      <c r="K15">
        <f t="shared" si="9"/>
        <v>-0.35135203666045511</v>
      </c>
      <c r="M15">
        <f t="shared" si="10"/>
        <v>5.4162320476937142E-2</v>
      </c>
      <c r="N15">
        <f t="shared" si="11"/>
        <v>2.1133334966996462E-2</v>
      </c>
      <c r="O15">
        <f t="shared" si="12"/>
        <v>3.5067396763015449E-5</v>
      </c>
      <c r="P15">
        <f t="shared" si="13"/>
        <v>1.0097923700319102E-5</v>
      </c>
      <c r="R15">
        <f t="shared" si="4"/>
        <v>0.10654801052533065</v>
      </c>
      <c r="T15">
        <f t="shared" si="5"/>
        <v>0.10654279004739919</v>
      </c>
      <c r="U15">
        <f t="shared" si="14"/>
        <v>1.6677825707443066</v>
      </c>
      <c r="V15">
        <f t="shared" si="15"/>
        <v>2.7253389832845453E-11</v>
      </c>
      <c r="Z15">
        <f>(D15-D13)^2</f>
        <v>0</v>
      </c>
    </row>
    <row r="16" spans="1:27" x14ac:dyDescent="0.25">
      <c r="B16">
        <f>220-360</f>
        <v>-140</v>
      </c>
      <c r="C16">
        <f t="shared" si="0"/>
        <v>-2.4434609527920612</v>
      </c>
      <c r="D16">
        <f>D12</f>
        <v>-168.33545734</v>
      </c>
      <c r="E16">
        <f t="shared" si="1"/>
        <v>-3.7900833336834694E-4</v>
      </c>
      <c r="F16">
        <f t="shared" si="2"/>
        <v>1.43647316762652E-7</v>
      </c>
      <c r="G16">
        <f t="shared" si="3"/>
        <v>-1.102423122572421</v>
      </c>
      <c r="H16">
        <f t="shared" si="6"/>
        <v>1.1943105758303842</v>
      </c>
      <c r="I16">
        <f t="shared" si="7"/>
        <v>-0.27072822853057016</v>
      </c>
      <c r="J16">
        <f t="shared" si="8"/>
        <v>-0.77953086570780827</v>
      </c>
      <c r="K16">
        <f t="shared" si="9"/>
        <v>1.4650388043609555</v>
      </c>
      <c r="M16">
        <f t="shared" si="10"/>
        <v>0.21011650670751283</v>
      </c>
      <c r="N16">
        <f t="shared" si="11"/>
        <v>7.4644817566072136E-2</v>
      </c>
      <c r="O16">
        <f t="shared" si="12"/>
        <v>1.0520219028904621E-4</v>
      </c>
      <c r="P16">
        <f t="shared" si="13"/>
        <v>2.3702819498198428E-5</v>
      </c>
      <c r="R16">
        <f t="shared" si="4"/>
        <v>0.40289562604012569</v>
      </c>
      <c r="T16">
        <f t="shared" si="5"/>
        <v>0.40288297499766657</v>
      </c>
      <c r="U16">
        <f t="shared" si="14"/>
        <v>0.99019690218598011</v>
      </c>
      <c r="V16">
        <f t="shared" si="15"/>
        <v>1.6004887530250671E-10</v>
      </c>
      <c r="Z16">
        <f>(D16-D12)^2</f>
        <v>0</v>
      </c>
    </row>
    <row r="17" spans="2:26" x14ac:dyDescent="0.25">
      <c r="B17">
        <f>240-360</f>
        <v>-120</v>
      </c>
      <c r="C17">
        <f t="shared" si="0"/>
        <v>-2.0943951023931953</v>
      </c>
      <c r="D17">
        <f>D11</f>
        <v>-168.33529583999999</v>
      </c>
      <c r="E17">
        <f t="shared" si="1"/>
        <v>-2.175083333497696E-4</v>
      </c>
      <c r="F17">
        <f t="shared" si="2"/>
        <v>4.7309875076594497E-8</v>
      </c>
      <c r="G17">
        <f t="shared" si="3"/>
        <v>-0.63266739785358483</v>
      </c>
      <c r="H17">
        <f t="shared" si="6"/>
        <v>0.44736340725791701</v>
      </c>
      <c r="I17">
        <f t="shared" si="7"/>
        <v>0.44736340725791768</v>
      </c>
      <c r="J17">
        <f t="shared" si="8"/>
        <v>-0.89472681451583447</v>
      </c>
      <c r="K17">
        <f t="shared" si="9"/>
        <v>0.44736340725791657</v>
      </c>
      <c r="M17">
        <f t="shared" si="10"/>
        <v>0.44905218219366233</v>
      </c>
      <c r="N17">
        <f t="shared" si="11"/>
        <v>0.1354958303752353</v>
      </c>
      <c r="O17">
        <f t="shared" si="12"/>
        <v>1.4026958705206158E-4</v>
      </c>
      <c r="P17">
        <f t="shared" si="13"/>
        <v>1.8329826523179766E-5</v>
      </c>
      <c r="R17">
        <f t="shared" si="4"/>
        <v>0.82690002067483603</v>
      </c>
      <c r="T17">
        <f t="shared" si="5"/>
        <v>0.82690122504644137</v>
      </c>
      <c r="U17">
        <f t="shared" si="14"/>
        <v>0.32611880819920375</v>
      </c>
      <c r="V17">
        <f t="shared" si="15"/>
        <v>1.4505109637359684E-12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>D10</f>
        <v>-168.33511659999999</v>
      </c>
      <c r="E18">
        <f t="shared" si="1"/>
        <v>-3.8268333355517825E-5</v>
      </c>
      <c r="F18">
        <f t="shared" si="2"/>
        <v>1.4644653378090382E-9</v>
      </c>
      <c r="G18">
        <f t="shared" si="3"/>
        <v>-0.11131126109681375</v>
      </c>
      <c r="H18">
        <f t="shared" si="6"/>
        <v>2.7335330614189433E-2</v>
      </c>
      <c r="I18">
        <f t="shared" si="7"/>
        <v>0.14792443439381259</v>
      </c>
      <c r="J18">
        <f t="shared" si="8"/>
        <v>-7.870894754398336E-2</v>
      </c>
      <c r="K18">
        <f t="shared" si="9"/>
        <v>-0.12058910377962316</v>
      </c>
      <c r="M18">
        <f t="shared" si="10"/>
        <v>0.74215017815674866</v>
      </c>
      <c r="N18">
        <f t="shared" si="11"/>
        <v>0.175213508217402</v>
      </c>
      <c r="O18">
        <f t="shared" si="12"/>
        <v>1.0520219028904618E-4</v>
      </c>
      <c r="P18">
        <f t="shared" si="13"/>
        <v>2.8589098478420334E-6</v>
      </c>
      <c r="R18">
        <f t="shared" si="4"/>
        <v>1.297500988372281</v>
      </c>
      <c r="T18">
        <f t="shared" si="5"/>
        <v>1.2974958450313494</v>
      </c>
      <c r="U18">
        <f t="shared" si="14"/>
        <v>1.0094926055968487E-2</v>
      </c>
      <c r="V18">
        <f t="shared" si="15"/>
        <v>2.6453955938687533E-11</v>
      </c>
      <c r="Z18">
        <f>(D18-D10)^2</f>
        <v>0</v>
      </c>
    </row>
    <row r="19" spans="2:26" x14ac:dyDescent="0.25">
      <c r="B19">
        <f>280-360</f>
        <v>-80</v>
      </c>
      <c r="C19">
        <f t="shared" si="0"/>
        <v>-1.3962634015954636</v>
      </c>
      <c r="D19">
        <f>D9</f>
        <v>-168.33494863000001</v>
      </c>
      <c r="E19">
        <f t="shared" si="1"/>
        <v>1.297016666228501E-4</v>
      </c>
      <c r="F19">
        <f t="shared" si="2"/>
        <v>1.6822522324744949E-8</v>
      </c>
      <c r="G19">
        <f t="shared" si="3"/>
        <v>0.37726377953343204</v>
      </c>
      <c r="H19">
        <f t="shared" si="6"/>
        <v>9.2646782011889736E-2</v>
      </c>
      <c r="I19">
        <f t="shared" si="7"/>
        <v>-0.5013556638821729</v>
      </c>
      <c r="J19">
        <f t="shared" si="8"/>
        <v>-0.2667657768041567</v>
      </c>
      <c r="K19">
        <f t="shared" si="9"/>
        <v>0.40870888187028315</v>
      </c>
      <c r="M19">
        <f t="shared" si="10"/>
        <v>1.0540585506179001</v>
      </c>
      <c r="N19">
        <f t="shared" si="11"/>
        <v>0.175213508217402</v>
      </c>
      <c r="O19">
        <f t="shared" si="12"/>
        <v>3.5067396763015361E-5</v>
      </c>
      <c r="P19">
        <f t="shared" si="13"/>
        <v>2.8589098478420372E-6</v>
      </c>
      <c r="R19">
        <f t="shared" si="4"/>
        <v>1.7385068533483614</v>
      </c>
      <c r="T19">
        <f t="shared" si="5"/>
        <v>1.7385010799745544</v>
      </c>
      <c r="U19">
        <f t="shared" si="14"/>
        <v>0.11596185622067869</v>
      </c>
      <c r="V19">
        <f t="shared" si="15"/>
        <v>3.3331845115672156E-11</v>
      </c>
      <c r="Z19">
        <f>(D19-D9)^2</f>
        <v>0</v>
      </c>
    </row>
    <row r="20" spans="2:26" x14ac:dyDescent="0.25">
      <c r="B20">
        <f>300-360</f>
        <v>-60</v>
      </c>
      <c r="C20">
        <f t="shared" si="0"/>
        <v>-1.0471975511965976</v>
      </c>
      <c r="D20">
        <f>D8</f>
        <v>-168.33481216000001</v>
      </c>
      <c r="E20">
        <f t="shared" si="1"/>
        <v>2.6617166662390446E-4</v>
      </c>
      <c r="F20">
        <f t="shared" si="2"/>
        <v>7.0847356113346938E-8</v>
      </c>
      <c r="G20">
        <f t="shared" si="3"/>
        <v>0.77421463863869877</v>
      </c>
      <c r="H20">
        <f t="shared" si="6"/>
        <v>0.54745242107531644</v>
      </c>
      <c r="I20">
        <f t="shared" si="7"/>
        <v>-0.54745242107531611</v>
      </c>
      <c r="J20">
        <f t="shared" si="8"/>
        <v>-1.0949048421506327</v>
      </c>
      <c r="K20">
        <f t="shared" si="9"/>
        <v>-0.54745242107531689</v>
      </c>
      <c r="M20">
        <f t="shared" si="10"/>
        <v>1.3471565465809863</v>
      </c>
      <c r="N20">
        <f t="shared" si="11"/>
        <v>0.13549583037523524</v>
      </c>
      <c r="O20">
        <f t="shared" si="12"/>
        <v>0</v>
      </c>
      <c r="P20">
        <f t="shared" si="13"/>
        <v>1.8329826523179783E-5</v>
      </c>
      <c r="R20">
        <f t="shared" si="4"/>
        <v>2.0968130220654602</v>
      </c>
      <c r="T20">
        <f t="shared" si="5"/>
        <v>2.0968030649773226</v>
      </c>
      <c r="U20">
        <f t="shared" si="14"/>
        <v>0.48836855524016776</v>
      </c>
      <c r="V20">
        <f t="shared" si="15"/>
        <v>9.9143604179092079E-11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f>D7</f>
        <v>-168.33471621000001</v>
      </c>
      <c r="E21">
        <f t="shared" si="1"/>
        <v>3.621216666260807E-4</v>
      </c>
      <c r="F21">
        <f t="shared" si="2"/>
        <v>1.3113210144005033E-7</v>
      </c>
      <c r="G21">
        <f t="shared" si="3"/>
        <v>1.0533048044752924</v>
      </c>
      <c r="H21">
        <f t="shared" si="6"/>
        <v>1.1410982242665699</v>
      </c>
      <c r="I21">
        <f t="shared" si="7"/>
        <v>0.25866596770297906</v>
      </c>
      <c r="J21">
        <f t="shared" si="8"/>
        <v>-0.74479896990084948</v>
      </c>
      <c r="K21">
        <f t="shared" si="9"/>
        <v>-1.3997641919695487</v>
      </c>
      <c r="M21">
        <f t="shared" si="10"/>
        <v>1.5860922220671356</v>
      </c>
      <c r="N21">
        <f t="shared" si="11"/>
        <v>7.4644817566072094E-2</v>
      </c>
      <c r="O21">
        <f t="shared" si="12"/>
        <v>3.5067396763015408E-5</v>
      </c>
      <c r="P21">
        <f t="shared" si="13"/>
        <v>2.3702819498198425E-5</v>
      </c>
      <c r="R21">
        <f t="shared" si="4"/>
        <v>2.348719958621527</v>
      </c>
      <c r="T21">
        <f t="shared" si="5"/>
        <v>2.3487197899830363</v>
      </c>
      <c r="U21">
        <f t="shared" si="14"/>
        <v>0.90392639103465222</v>
      </c>
      <c r="V21">
        <f t="shared" si="15"/>
        <v>2.843894055479729E-14</v>
      </c>
      <c r="Z21">
        <f>(D21-D7)^2</f>
        <v>0</v>
      </c>
    </row>
    <row r="22" spans="2:26" x14ac:dyDescent="0.25">
      <c r="B22">
        <f>340-360</f>
        <v>-20</v>
      </c>
      <c r="C22">
        <f t="shared" si="0"/>
        <v>-0.3490658503988659</v>
      </c>
      <c r="D22">
        <f>D6</f>
        <v>-168.33466100000001</v>
      </c>
      <c r="E22">
        <f t="shared" si="1"/>
        <v>4.1733166662538679E-4</v>
      </c>
      <c r="F22">
        <f t="shared" si="2"/>
        <v>1.7416571996832297E-7</v>
      </c>
      <c r="G22">
        <f t="shared" si="3"/>
        <v>1.2138943621125533</v>
      </c>
      <c r="H22">
        <f t="shared" si="6"/>
        <v>1.6131758382753367</v>
      </c>
      <c r="I22">
        <f t="shared" si="7"/>
        <v>1.3150729923271014</v>
      </c>
      <c r="J22">
        <f t="shared" si="8"/>
        <v>0.85835293509390509</v>
      </c>
      <c r="K22">
        <f t="shared" si="9"/>
        <v>0.29810284594823522</v>
      </c>
      <c r="M22">
        <f t="shared" si="10"/>
        <v>1.7420464082977114</v>
      </c>
      <c r="N22">
        <f t="shared" si="11"/>
        <v>2.1133334966996441E-2</v>
      </c>
      <c r="O22">
        <f t="shared" si="12"/>
        <v>1.0520219028904618E-4</v>
      </c>
      <c r="P22">
        <f t="shared" si="13"/>
        <v>1.0097923700319095E-5</v>
      </c>
      <c r="R22">
        <f t="shared" si="4"/>
        <v>2.4936757648114085</v>
      </c>
      <c r="T22">
        <f t="shared" si="5"/>
        <v>2.4936736449812145</v>
      </c>
      <c r="U22">
        <f t="shared" si="14"/>
        <v>1.2005678927130723</v>
      </c>
      <c r="V22">
        <f t="shared" si="15"/>
        <v>4.4936800515944758E-12</v>
      </c>
      <c r="Z22">
        <f>(D22-D6)^2</f>
        <v>0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6">R14</f>
        <v>0</v>
      </c>
      <c r="T23">
        <f t="shared" si="16"/>
        <v>0</v>
      </c>
    </row>
    <row r="24" spans="2:26" x14ac:dyDescent="0.25">
      <c r="B24" t="s">
        <v>4</v>
      </c>
      <c r="D24">
        <f>AVERAGE(D5:D22)</f>
        <v>-168.33507833166664</v>
      </c>
      <c r="F24">
        <f>SQRT(AVERAGE(F5:F22))</f>
        <v>3.437957038527636E-4</v>
      </c>
      <c r="G24" t="s">
        <v>10</v>
      </c>
      <c r="H24" s="2">
        <f t="shared" ref="H24:K24" si="17">AVERAGE(H5:H22)</f>
        <v>0.99497997201155186</v>
      </c>
      <c r="I24" s="2">
        <f t="shared" si="17"/>
        <v>-0.10007421769696231</v>
      </c>
      <c r="J24" s="2">
        <f t="shared" si="17"/>
        <v>7.7700006443205525E-5</v>
      </c>
      <c r="K24" s="2">
        <f t="shared" si="17"/>
        <v>-1.3538003676927257E-5</v>
      </c>
    </row>
    <row r="25" spans="2:26" x14ac:dyDescent="0.25">
      <c r="B25" t="s">
        <v>5</v>
      </c>
      <c r="D25">
        <f>MIN(D4:D22)</f>
        <v>-168.33561079</v>
      </c>
      <c r="F25" s="3">
        <f>F24*$A$1</f>
        <v>0.90263562046543078</v>
      </c>
      <c r="G25" s="2">
        <f>SUM(H25:K25)</f>
        <v>0.99999999997233602</v>
      </c>
      <c r="H25">
        <f t="shared" ref="H25:K25" si="18">H24^2</f>
        <v>0.98998514470410848</v>
      </c>
      <c r="I25">
        <f t="shared" si="18"/>
        <v>1.0014849047659004E-2</v>
      </c>
      <c r="J25">
        <f t="shared" si="18"/>
        <v>6.0372910012741798E-9</v>
      </c>
      <c r="K25">
        <f t="shared" si="18"/>
        <v>1.8327754355649594E-10</v>
      </c>
    </row>
    <row r="26" spans="2:26" x14ac:dyDescent="0.25">
      <c r="B26" t="s">
        <v>6</v>
      </c>
      <c r="D26">
        <f>MAX(D5:D22)</f>
        <v>-168.33464319999999</v>
      </c>
    </row>
    <row r="27" spans="2:26" x14ac:dyDescent="0.25">
      <c r="B27" t="s">
        <v>65</v>
      </c>
      <c r="D27" s="1">
        <f>D26-D25</f>
        <v>9.6759000001611639E-4</v>
      </c>
      <c r="G27" t="s">
        <v>61</v>
      </c>
      <c r="H27">
        <f>H24*$F$24</f>
        <v>3.4206983979711452E-4</v>
      </c>
      <c r="I27">
        <f t="shared" ref="I27:K27" si="19">I24*$F$24</f>
        <v>-3.4405086110641851E-5</v>
      </c>
      <c r="J27">
        <f t="shared" si="19"/>
        <v>2.6712928404506109E-8</v>
      </c>
      <c r="K27">
        <f t="shared" si="19"/>
        <v>-4.6543075028705081E-9</v>
      </c>
    </row>
    <row r="28" spans="2:26" x14ac:dyDescent="0.25">
      <c r="D28" s="4">
        <f>D27*$A$1</f>
        <v>2.5404075450423136</v>
      </c>
      <c r="H28">
        <f>$A$1*H27</f>
        <v>0.89810436438732422</v>
      </c>
      <c r="I28">
        <f t="shared" ref="I28:K28" si="20">$A$1*I27</f>
        <v>-9.0330553583490181E-2</v>
      </c>
      <c r="J28">
        <f t="shared" si="20"/>
        <v>7.013479352603079E-5</v>
      </c>
      <c r="K28">
        <f t="shared" si="20"/>
        <v>-1.2219884348786518E-5</v>
      </c>
      <c r="L28" t="s">
        <v>37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2</vt:i4>
      </vt:variant>
    </vt:vector>
  </HeadingPairs>
  <TitlesOfParts>
    <vt:vector size="9" baseType="lpstr">
      <vt:lpstr>predict_norms</vt:lpstr>
      <vt:lpstr>a125</vt:lpstr>
      <vt:lpstr>a140</vt:lpstr>
      <vt:lpstr>a155</vt:lpstr>
      <vt:lpstr>a165</vt:lpstr>
      <vt:lpstr>part_relax</vt:lpstr>
      <vt:lpstr>opt_angle_no_relax</vt:lpstr>
      <vt:lpstr>chart</vt:lpstr>
      <vt:lpstr>coeffs_bar_chart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2025-01-20T21:55:34Z</dcterms:modified>
</cp:coreProperties>
</file>