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D28E28B1-59C0-45CD-923B-877DDDB84E8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10" r:id="rId1"/>
    <sheet name="coeffs_bar_chart" sheetId="17" r:id="rId2"/>
    <sheet name="predict_norms" sheetId="16" r:id="rId3"/>
    <sheet name="a125" sheetId="11" r:id="rId4"/>
    <sheet name="a140" sheetId="14" r:id="rId5"/>
    <sheet name="a155" sheetId="13" r:id="rId6"/>
    <sheet name="a165" sheetId="12" r:id="rId7"/>
    <sheet name="part_relax" sheetId="15" r:id="rId8"/>
    <sheet name="opt_angle_no_relax" sheetId="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15" l="1"/>
  <c r="AA22" i="15"/>
  <c r="AB21" i="15"/>
  <c r="AA21" i="15"/>
  <c r="AB20" i="15"/>
  <c r="AA20" i="15"/>
  <c r="AB19" i="15"/>
  <c r="AA19" i="15"/>
  <c r="AB18" i="15"/>
  <c r="AA18" i="15"/>
  <c r="AB17" i="15"/>
  <c r="AA17" i="15"/>
  <c r="AB16" i="15"/>
  <c r="AA16" i="15"/>
  <c r="AB15" i="15"/>
  <c r="AA15" i="15"/>
  <c r="AB14" i="15"/>
  <c r="AA14" i="15"/>
  <c r="AB13" i="15"/>
  <c r="AA13" i="15"/>
  <c r="AB12" i="15"/>
  <c r="AA12" i="15"/>
  <c r="AB11" i="15"/>
  <c r="AA11" i="15"/>
  <c r="AB10" i="15"/>
  <c r="AA10" i="15"/>
  <c r="AB9" i="15"/>
  <c r="AB3" i="15" s="1"/>
  <c r="AA9" i="15"/>
  <c r="AA3" i="15" s="1"/>
  <c r="AB8" i="15"/>
  <c r="AA8" i="15"/>
  <c r="AB7" i="15"/>
  <c r="AA7" i="15"/>
  <c r="AB6" i="15"/>
  <c r="AA6" i="15"/>
  <c r="AB5" i="15"/>
  <c r="AA5" i="15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B7" i="1"/>
  <c r="AA7" i="1"/>
  <c r="AB6" i="1"/>
  <c r="AA6" i="1"/>
  <c r="AB5" i="1"/>
  <c r="AB3" i="1" s="1"/>
  <c r="AD3" i="1" s="1"/>
  <c r="AA5" i="1"/>
  <c r="AA3" i="1"/>
  <c r="D4" i="12"/>
  <c r="D4" i="13"/>
  <c r="D4" i="14"/>
  <c r="D4" i="11"/>
  <c r="AD3" i="15" l="1"/>
  <c r="E7" i="16"/>
  <c r="O7" i="16" s="1"/>
  <c r="C7" i="16"/>
  <c r="F7" i="16" s="1"/>
  <c r="E6" i="16"/>
  <c r="O6" i="16" s="1"/>
  <c r="C6" i="16"/>
  <c r="F6" i="16" s="1"/>
  <c r="E5" i="16"/>
  <c r="O5" i="16" s="1"/>
  <c r="C5" i="16"/>
  <c r="F5" i="16" s="1"/>
  <c r="E4" i="16"/>
  <c r="O4" i="16" s="1"/>
  <c r="C4" i="16"/>
  <c r="F4" i="16" s="1"/>
  <c r="E3" i="16"/>
  <c r="O3" i="16" s="1"/>
  <c r="C3" i="16"/>
  <c r="F3" i="16" s="1"/>
  <c r="C23" i="15"/>
  <c r="D22" i="15"/>
  <c r="C22" i="15"/>
  <c r="D21" i="15"/>
  <c r="C21" i="15"/>
  <c r="D20" i="15"/>
  <c r="C20" i="15"/>
  <c r="D19" i="15"/>
  <c r="C19" i="15"/>
  <c r="D18" i="15"/>
  <c r="C18" i="15"/>
  <c r="D17" i="15"/>
  <c r="C17" i="15"/>
  <c r="D16" i="15"/>
  <c r="C16" i="15"/>
  <c r="D15" i="15"/>
  <c r="D26" i="15" s="1"/>
  <c r="C15" i="15"/>
  <c r="D14" i="15"/>
  <c r="C14" i="15"/>
  <c r="C13" i="15"/>
  <c r="C12" i="15"/>
  <c r="C11" i="15"/>
  <c r="C10" i="15"/>
  <c r="C9" i="15"/>
  <c r="C8" i="15"/>
  <c r="C7" i="15"/>
  <c r="C6" i="15"/>
  <c r="C5" i="15"/>
  <c r="C4" i="15"/>
  <c r="C23" i="14"/>
  <c r="D22" i="14"/>
  <c r="C22" i="14"/>
  <c r="D21" i="14"/>
  <c r="C21" i="14"/>
  <c r="D20" i="14"/>
  <c r="C20" i="14"/>
  <c r="D19" i="14"/>
  <c r="C19" i="14"/>
  <c r="D18" i="14"/>
  <c r="C18" i="14"/>
  <c r="D17" i="14"/>
  <c r="C17" i="14"/>
  <c r="D16" i="14"/>
  <c r="C16" i="14"/>
  <c r="D15" i="14"/>
  <c r="C15" i="14"/>
  <c r="C14" i="14"/>
  <c r="C13" i="14"/>
  <c r="C12" i="14"/>
  <c r="C11" i="14"/>
  <c r="C10" i="14"/>
  <c r="C9" i="14"/>
  <c r="C8" i="14"/>
  <c r="C7" i="14"/>
  <c r="C6" i="14"/>
  <c r="C5" i="14"/>
  <c r="C4" i="14"/>
  <c r="C23" i="13"/>
  <c r="D22" i="13"/>
  <c r="C22" i="13"/>
  <c r="D21" i="13"/>
  <c r="C21" i="13"/>
  <c r="D20" i="13"/>
  <c r="C20" i="13"/>
  <c r="D19" i="13"/>
  <c r="C19" i="13"/>
  <c r="D18" i="13"/>
  <c r="C18" i="13"/>
  <c r="D17" i="13"/>
  <c r="C17" i="13"/>
  <c r="D16" i="13"/>
  <c r="C16" i="13"/>
  <c r="D15" i="13"/>
  <c r="C15" i="13"/>
  <c r="C14" i="13"/>
  <c r="C13" i="13"/>
  <c r="C12" i="13"/>
  <c r="C11" i="13"/>
  <c r="C10" i="13"/>
  <c r="C9" i="13"/>
  <c r="C8" i="13"/>
  <c r="C7" i="13"/>
  <c r="C6" i="13"/>
  <c r="C5" i="13"/>
  <c r="C4" i="13"/>
  <c r="C23" i="12"/>
  <c r="D22" i="12"/>
  <c r="C22" i="12"/>
  <c r="D21" i="12"/>
  <c r="C21" i="12"/>
  <c r="D20" i="12"/>
  <c r="C20" i="12"/>
  <c r="D19" i="12"/>
  <c r="C19" i="12"/>
  <c r="D18" i="12"/>
  <c r="C18" i="12"/>
  <c r="D17" i="12"/>
  <c r="C17" i="12"/>
  <c r="D16" i="12"/>
  <c r="C16" i="12"/>
  <c r="D15" i="12"/>
  <c r="C15" i="12"/>
  <c r="C14" i="12"/>
  <c r="C13" i="12"/>
  <c r="C12" i="12"/>
  <c r="C11" i="12"/>
  <c r="C10" i="12"/>
  <c r="C9" i="12"/>
  <c r="C8" i="12"/>
  <c r="C7" i="12"/>
  <c r="C6" i="12"/>
  <c r="C5" i="12"/>
  <c r="C4" i="12"/>
  <c r="C23" i="11"/>
  <c r="D22" i="11"/>
  <c r="C22" i="11"/>
  <c r="D21" i="11"/>
  <c r="C21" i="11"/>
  <c r="D20" i="11"/>
  <c r="C20" i="11"/>
  <c r="D19" i="11"/>
  <c r="C19" i="11"/>
  <c r="D18" i="11"/>
  <c r="C18" i="11"/>
  <c r="D17" i="11"/>
  <c r="C17" i="11"/>
  <c r="D16" i="11"/>
  <c r="C16" i="11"/>
  <c r="D15" i="11"/>
  <c r="C15" i="11"/>
  <c r="C14" i="11"/>
  <c r="C13" i="11"/>
  <c r="C12" i="11"/>
  <c r="C11" i="11"/>
  <c r="C10" i="11"/>
  <c r="C9" i="11"/>
  <c r="C8" i="11"/>
  <c r="C7" i="11"/>
  <c r="C6" i="11"/>
  <c r="C5" i="11"/>
  <c r="C4" i="11"/>
  <c r="C23" i="1"/>
  <c r="J3" i="16" l="1"/>
  <c r="N3" i="16" s="1"/>
  <c r="G3" i="16"/>
  <c r="K3" i="16" s="1"/>
  <c r="I3" i="16"/>
  <c r="M3" i="16" s="1"/>
  <c r="H3" i="16"/>
  <c r="L3" i="16" s="1"/>
  <c r="R3" i="16"/>
  <c r="V3" i="16" s="1"/>
  <c r="P3" i="16"/>
  <c r="T3" i="16" s="1"/>
  <c r="S3" i="16"/>
  <c r="W3" i="16" s="1"/>
  <c r="Q3" i="16"/>
  <c r="U3" i="16" s="1"/>
  <c r="H4" i="16"/>
  <c r="L4" i="16" s="1"/>
  <c r="G4" i="16"/>
  <c r="K4" i="16" s="1"/>
  <c r="I4" i="16"/>
  <c r="M4" i="16" s="1"/>
  <c r="J4" i="16"/>
  <c r="N4" i="16" s="1"/>
  <c r="R4" i="16"/>
  <c r="V4" i="16" s="1"/>
  <c r="Q4" i="16"/>
  <c r="U4" i="16" s="1"/>
  <c r="S4" i="16"/>
  <c r="W4" i="16" s="1"/>
  <c r="P4" i="16"/>
  <c r="T4" i="16" s="1"/>
  <c r="J5" i="16"/>
  <c r="N5" i="16" s="1"/>
  <c r="G5" i="16"/>
  <c r="K5" i="16" s="1"/>
  <c r="I5" i="16"/>
  <c r="M5" i="16" s="1"/>
  <c r="Z5" i="16" s="1"/>
  <c r="H5" i="16"/>
  <c r="L5" i="16" s="1"/>
  <c r="S5" i="16"/>
  <c r="W5" i="16" s="1"/>
  <c r="P5" i="16"/>
  <c r="T5" i="16" s="1"/>
  <c r="Q5" i="16"/>
  <c r="U5" i="16" s="1"/>
  <c r="R5" i="16"/>
  <c r="V5" i="16" s="1"/>
  <c r="H6" i="16"/>
  <c r="L6" i="16" s="1"/>
  <c r="J6" i="16"/>
  <c r="N6" i="16" s="1"/>
  <c r="G6" i="16"/>
  <c r="K6" i="16" s="1"/>
  <c r="X6" i="16" s="1"/>
  <c r="I6" i="16"/>
  <c r="M6" i="16" s="1"/>
  <c r="Q6" i="16"/>
  <c r="U6" i="16" s="1"/>
  <c r="P6" i="16"/>
  <c r="T6" i="16" s="1"/>
  <c r="S6" i="16"/>
  <c r="W6" i="16" s="1"/>
  <c r="R6" i="16"/>
  <c r="V6" i="16" s="1"/>
  <c r="J7" i="16"/>
  <c r="N7" i="16" s="1"/>
  <c r="I7" i="16"/>
  <c r="M7" i="16" s="1"/>
  <c r="H7" i="16"/>
  <c r="L7" i="16" s="1"/>
  <c r="G7" i="16"/>
  <c r="K7" i="16" s="1"/>
  <c r="X7" i="16" s="1"/>
  <c r="S7" i="16"/>
  <c r="W7" i="16" s="1"/>
  <c r="Q7" i="16"/>
  <c r="U7" i="16" s="1"/>
  <c r="P7" i="16"/>
  <c r="T7" i="16" s="1"/>
  <c r="R7" i="16"/>
  <c r="V7" i="16" s="1"/>
  <c r="D24" i="14"/>
  <c r="E22" i="14" s="1"/>
  <c r="D26" i="14"/>
  <c r="Z14" i="15"/>
  <c r="E15" i="15"/>
  <c r="E21" i="15"/>
  <c r="D25" i="15"/>
  <c r="Z15" i="15"/>
  <c r="D24" i="15"/>
  <c r="E19" i="15" s="1"/>
  <c r="D25" i="14"/>
  <c r="D26" i="13"/>
  <c r="D25" i="13"/>
  <c r="Z15" i="13" s="1"/>
  <c r="D24" i="13"/>
  <c r="E19" i="13" s="1"/>
  <c r="D26" i="12"/>
  <c r="D25" i="12"/>
  <c r="Z22" i="12" s="1"/>
  <c r="D24" i="12"/>
  <c r="E16" i="12" s="1"/>
  <c r="D26" i="11"/>
  <c r="D25" i="11"/>
  <c r="D24" i="11"/>
  <c r="E14" i="11" s="1"/>
  <c r="Y7" i="16" l="1"/>
  <c r="Z4" i="16"/>
  <c r="E20" i="15"/>
  <c r="Y5" i="16"/>
  <c r="Y6" i="16"/>
  <c r="AA7" i="16"/>
  <c r="X5" i="16"/>
  <c r="AA5" i="16"/>
  <c r="Z7" i="16"/>
  <c r="Z6" i="16"/>
  <c r="X4" i="16"/>
  <c r="AA4" i="16"/>
  <c r="AA6" i="16"/>
  <c r="Y4" i="16"/>
  <c r="D27" i="12"/>
  <c r="D28" i="12" s="1"/>
  <c r="Z17" i="12"/>
  <c r="Z14" i="12"/>
  <c r="E16" i="13"/>
  <c r="F16" i="13" s="1"/>
  <c r="E20" i="13"/>
  <c r="F20" i="13" s="1"/>
  <c r="E17" i="13"/>
  <c r="F17" i="13" s="1"/>
  <c r="E21" i="13"/>
  <c r="F21" i="13" s="1"/>
  <c r="Z22" i="13"/>
  <c r="E16" i="14"/>
  <c r="F16" i="14" s="1"/>
  <c r="E6" i="14"/>
  <c r="F6" i="14" s="1"/>
  <c r="E14" i="14"/>
  <c r="F14" i="14" s="1"/>
  <c r="E4" i="14"/>
  <c r="E20" i="14"/>
  <c r="F20" i="14" s="1"/>
  <c r="E5" i="14"/>
  <c r="F5" i="14" s="1"/>
  <c r="E21" i="14"/>
  <c r="F21" i="14" s="1"/>
  <c r="E8" i="14"/>
  <c r="E11" i="14"/>
  <c r="F11" i="14" s="1"/>
  <c r="E9" i="14"/>
  <c r="F9" i="14" s="1"/>
  <c r="E7" i="14"/>
  <c r="F7" i="14" s="1"/>
  <c r="E19" i="14"/>
  <c r="F19" i="14" s="1"/>
  <c r="E13" i="14"/>
  <c r="F13" i="14" s="1"/>
  <c r="E10" i="14"/>
  <c r="F10" i="14" s="1"/>
  <c r="E15" i="14"/>
  <c r="F15" i="14" s="1"/>
  <c r="E12" i="14"/>
  <c r="F12" i="14" s="1"/>
  <c r="E17" i="14"/>
  <c r="F17" i="14" s="1"/>
  <c r="E18" i="14"/>
  <c r="F18" i="14" s="1"/>
  <c r="F19" i="15"/>
  <c r="F21" i="15"/>
  <c r="Z21" i="15"/>
  <c r="Z17" i="15"/>
  <c r="Z13" i="15"/>
  <c r="Z10" i="15"/>
  <c r="Z7" i="15"/>
  <c r="Z20" i="15"/>
  <c r="Z16" i="15"/>
  <c r="Z11" i="15"/>
  <c r="Z8" i="15"/>
  <c r="Z5" i="15"/>
  <c r="Z23" i="15" s="1"/>
  <c r="Z12" i="15"/>
  <c r="Z9" i="15"/>
  <c r="Z6" i="15"/>
  <c r="E17" i="15"/>
  <c r="Z18" i="15"/>
  <c r="Z19" i="15"/>
  <c r="F20" i="15"/>
  <c r="Z22" i="15"/>
  <c r="D27" i="15"/>
  <c r="D28" i="15" s="1"/>
  <c r="F15" i="15"/>
  <c r="E11" i="15"/>
  <c r="E8" i="15"/>
  <c r="E5" i="15"/>
  <c r="E4" i="15"/>
  <c r="E12" i="15"/>
  <c r="E9" i="15"/>
  <c r="E6" i="15"/>
  <c r="E14" i="15"/>
  <c r="E22" i="15"/>
  <c r="E18" i="15"/>
  <c r="E13" i="15"/>
  <c r="E10" i="15"/>
  <c r="E7" i="15"/>
  <c r="E16" i="15"/>
  <c r="Z20" i="14"/>
  <c r="Z13" i="14"/>
  <c r="Z10" i="14"/>
  <c r="Z7" i="14"/>
  <c r="Z22" i="14"/>
  <c r="Z18" i="14"/>
  <c r="Z14" i="14"/>
  <c r="Z11" i="14"/>
  <c r="Z8" i="14"/>
  <c r="Z5" i="14"/>
  <c r="Z23" i="14" s="1"/>
  <c r="Z19" i="14"/>
  <c r="Z15" i="14"/>
  <c r="Z12" i="14"/>
  <c r="Z9" i="14"/>
  <c r="Z6" i="14"/>
  <c r="Z16" i="14"/>
  <c r="D27" i="14"/>
  <c r="D28" i="14" s="1"/>
  <c r="F8" i="14"/>
  <c r="Z17" i="14"/>
  <c r="Z21" i="14"/>
  <c r="F22" i="14"/>
  <c r="Z14" i="13"/>
  <c r="Z17" i="13"/>
  <c r="Z19" i="13"/>
  <c r="F19" i="13"/>
  <c r="Z13" i="13"/>
  <c r="Z10" i="13"/>
  <c r="Z7" i="13"/>
  <c r="Z11" i="13"/>
  <c r="Z8" i="13"/>
  <c r="Z5" i="13"/>
  <c r="Z23" i="13" s="1"/>
  <c r="Z12" i="13"/>
  <c r="Z9" i="13"/>
  <c r="Z6" i="13"/>
  <c r="Z20" i="13"/>
  <c r="Z16" i="13"/>
  <c r="D27" i="13"/>
  <c r="D28" i="13" s="1"/>
  <c r="Z21" i="13"/>
  <c r="Z18" i="13"/>
  <c r="E11" i="13"/>
  <c r="E8" i="13"/>
  <c r="E5" i="13"/>
  <c r="E4" i="13"/>
  <c r="E12" i="13"/>
  <c r="E9" i="13"/>
  <c r="E6" i="13"/>
  <c r="E13" i="13"/>
  <c r="E10" i="13"/>
  <c r="E7" i="13"/>
  <c r="E22" i="13"/>
  <c r="E18" i="13"/>
  <c r="E14" i="13"/>
  <c r="E15" i="13"/>
  <c r="F16" i="12"/>
  <c r="E20" i="12"/>
  <c r="E22" i="12"/>
  <c r="E19" i="12"/>
  <c r="E15" i="12"/>
  <c r="E21" i="12"/>
  <c r="Z19" i="12"/>
  <c r="E14" i="12"/>
  <c r="Z21" i="12"/>
  <c r="Z13" i="12"/>
  <c r="Z10" i="12"/>
  <c r="Z7" i="12"/>
  <c r="Z11" i="12"/>
  <c r="Z8" i="12"/>
  <c r="Z5" i="12"/>
  <c r="Z23" i="12" s="1"/>
  <c r="Z12" i="12"/>
  <c r="Z9" i="12"/>
  <c r="Z6" i="12"/>
  <c r="Z20" i="12"/>
  <c r="Z16" i="12"/>
  <c r="E17" i="12"/>
  <c r="Z18" i="12"/>
  <c r="E8" i="12"/>
  <c r="E4" i="12"/>
  <c r="E5" i="12"/>
  <c r="E12" i="12"/>
  <c r="E9" i="12"/>
  <c r="E6" i="12"/>
  <c r="E11" i="12"/>
  <c r="E13" i="12"/>
  <c r="E10" i="12"/>
  <c r="E7" i="12"/>
  <c r="E18" i="12"/>
  <c r="Z15" i="12"/>
  <c r="D27" i="11"/>
  <c r="D28" i="11" s="1"/>
  <c r="E22" i="11"/>
  <c r="F22" i="11" s="1"/>
  <c r="E18" i="11"/>
  <c r="F18" i="11" s="1"/>
  <c r="E20" i="11"/>
  <c r="F20" i="11" s="1"/>
  <c r="E16" i="11"/>
  <c r="F16" i="11" s="1"/>
  <c r="F14" i="11"/>
  <c r="Z6" i="11"/>
  <c r="Z21" i="11"/>
  <c r="Z17" i="11"/>
  <c r="Z13" i="11"/>
  <c r="Z10" i="11"/>
  <c r="Z7" i="11"/>
  <c r="Z15" i="11"/>
  <c r="Z11" i="11"/>
  <c r="Z8" i="11"/>
  <c r="Z5" i="11"/>
  <c r="Z23" i="11" s="1"/>
  <c r="Z12" i="11"/>
  <c r="Z9" i="11"/>
  <c r="Z19" i="11"/>
  <c r="Z14" i="11"/>
  <c r="Z22" i="11"/>
  <c r="Z16" i="11"/>
  <c r="Z18" i="11"/>
  <c r="Z20" i="11"/>
  <c r="E11" i="11"/>
  <c r="E8" i="11"/>
  <c r="E5" i="11"/>
  <c r="E21" i="11"/>
  <c r="E17" i="11"/>
  <c r="E10" i="11"/>
  <c r="E19" i="11"/>
  <c r="E15" i="11"/>
  <c r="E4" i="11"/>
  <c r="E12" i="11"/>
  <c r="E9" i="11"/>
  <c r="E6" i="11"/>
  <c r="E7" i="11"/>
  <c r="E13" i="11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Z17" i="1" l="1"/>
  <c r="F14" i="15"/>
  <c r="F6" i="15"/>
  <c r="F18" i="15"/>
  <c r="F22" i="15"/>
  <c r="F9" i="15"/>
  <c r="F12" i="15"/>
  <c r="F17" i="15"/>
  <c r="F5" i="15"/>
  <c r="F16" i="15"/>
  <c r="F8" i="15"/>
  <c r="F7" i="15"/>
  <c r="F11" i="15"/>
  <c r="F10" i="15"/>
  <c r="F13" i="15"/>
  <c r="F24" i="14"/>
  <c r="F22" i="13"/>
  <c r="F13" i="13"/>
  <c r="F6" i="13"/>
  <c r="F9" i="13"/>
  <c r="F12" i="13"/>
  <c r="F5" i="13"/>
  <c r="F7" i="13"/>
  <c r="F10" i="13"/>
  <c r="F14" i="13"/>
  <c r="F11" i="13"/>
  <c r="F15" i="13"/>
  <c r="F8" i="13"/>
  <c r="F18" i="13"/>
  <c r="F10" i="12"/>
  <c r="F8" i="12"/>
  <c r="F14" i="12"/>
  <c r="F13" i="12"/>
  <c r="F21" i="12"/>
  <c r="F11" i="12"/>
  <c r="F15" i="12"/>
  <c r="F6" i="12"/>
  <c r="F19" i="12"/>
  <c r="F17" i="12"/>
  <c r="F9" i="12"/>
  <c r="F22" i="12"/>
  <c r="F18" i="12"/>
  <c r="F7" i="12"/>
  <c r="F12" i="12"/>
  <c r="F20" i="12"/>
  <c r="F5" i="12"/>
  <c r="F19" i="11"/>
  <c r="F10" i="11"/>
  <c r="F17" i="11"/>
  <c r="F12" i="11"/>
  <c r="F5" i="11"/>
  <c r="F21" i="11"/>
  <c r="F13" i="11"/>
  <c r="F8" i="11"/>
  <c r="F15" i="11"/>
  <c r="F7" i="11"/>
  <c r="F11" i="11"/>
  <c r="F6" i="11"/>
  <c r="F9" i="11"/>
  <c r="D26" i="1"/>
  <c r="D25" i="1"/>
  <c r="Z16" i="1" s="1"/>
  <c r="D24" i="1"/>
  <c r="E17" i="1" s="1"/>
  <c r="F17" i="1" s="1"/>
  <c r="Z9" i="1" l="1"/>
  <c r="Z6" i="1"/>
  <c r="Z12" i="1"/>
  <c r="Z13" i="1"/>
  <c r="Z10" i="1"/>
  <c r="Z7" i="1"/>
  <c r="Z11" i="1"/>
  <c r="Z8" i="1"/>
  <c r="Z5" i="1"/>
  <c r="Z23" i="1" s="1"/>
  <c r="Z19" i="1"/>
  <c r="Z15" i="1"/>
  <c r="Z22" i="1"/>
  <c r="Z18" i="1"/>
  <c r="Z14" i="1"/>
  <c r="Z20" i="1"/>
  <c r="Z21" i="1"/>
  <c r="F24" i="15"/>
  <c r="F25" i="14"/>
  <c r="G19" i="14"/>
  <c r="G15" i="14"/>
  <c r="G11" i="14"/>
  <c r="G13" i="14"/>
  <c r="G10" i="14"/>
  <c r="G9" i="14"/>
  <c r="G17" i="14"/>
  <c r="G5" i="14"/>
  <c r="G21" i="14"/>
  <c r="G14" i="14"/>
  <c r="G20" i="14"/>
  <c r="G8" i="14"/>
  <c r="G18" i="14"/>
  <c r="G12" i="14"/>
  <c r="G6" i="14"/>
  <c r="G22" i="14"/>
  <c r="G7" i="14"/>
  <c r="G16" i="14"/>
  <c r="F24" i="13"/>
  <c r="F24" i="12"/>
  <c r="F24" i="11"/>
  <c r="D27" i="1"/>
  <c r="D28" i="1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29" i="14" l="1"/>
  <c r="F25" i="15"/>
  <c r="G19" i="15"/>
  <c r="G15" i="15"/>
  <c r="G21" i="15"/>
  <c r="G20" i="15"/>
  <c r="G14" i="15"/>
  <c r="G17" i="15"/>
  <c r="G10" i="15"/>
  <c r="G6" i="15"/>
  <c r="G13" i="15"/>
  <c r="G16" i="15"/>
  <c r="G5" i="15"/>
  <c r="G18" i="15"/>
  <c r="G22" i="15"/>
  <c r="G8" i="15"/>
  <c r="G9" i="15"/>
  <c r="G7" i="15"/>
  <c r="G12" i="15"/>
  <c r="G11" i="15"/>
  <c r="N18" i="14"/>
  <c r="K18" i="14"/>
  <c r="M18" i="14"/>
  <c r="L18" i="14"/>
  <c r="I18" i="14"/>
  <c r="H18" i="14"/>
  <c r="J18" i="14"/>
  <c r="J6" i="14"/>
  <c r="N6" i="14"/>
  <c r="H6" i="14"/>
  <c r="K6" i="14"/>
  <c r="L6" i="14"/>
  <c r="I6" i="14"/>
  <c r="M6" i="14"/>
  <c r="N19" i="14"/>
  <c r="H19" i="14"/>
  <c r="L19" i="14"/>
  <c r="M19" i="14"/>
  <c r="K19" i="14"/>
  <c r="J19" i="14"/>
  <c r="I19" i="14"/>
  <c r="K20" i="14"/>
  <c r="N20" i="14"/>
  <c r="H20" i="14"/>
  <c r="L20" i="14"/>
  <c r="I20" i="14"/>
  <c r="M20" i="14"/>
  <c r="J20" i="14"/>
  <c r="N14" i="14"/>
  <c r="K14" i="14"/>
  <c r="H14" i="14"/>
  <c r="L14" i="14"/>
  <c r="J14" i="14"/>
  <c r="M14" i="14"/>
  <c r="I14" i="14"/>
  <c r="N21" i="14"/>
  <c r="H21" i="14"/>
  <c r="L21" i="14"/>
  <c r="I21" i="14"/>
  <c r="K21" i="14"/>
  <c r="M21" i="14"/>
  <c r="J21" i="14"/>
  <c r="N5" i="14"/>
  <c r="L5" i="14"/>
  <c r="J5" i="14"/>
  <c r="H5" i="14"/>
  <c r="K5" i="14"/>
  <c r="M5" i="14"/>
  <c r="I5" i="14"/>
  <c r="H17" i="14"/>
  <c r="N17" i="14"/>
  <c r="I17" i="14"/>
  <c r="K17" i="14"/>
  <c r="L17" i="14"/>
  <c r="M17" i="14"/>
  <c r="J17" i="14"/>
  <c r="K16" i="14"/>
  <c r="N16" i="14"/>
  <c r="M16" i="14"/>
  <c r="H16" i="14"/>
  <c r="I16" i="14"/>
  <c r="J16" i="14"/>
  <c r="L16" i="14"/>
  <c r="N9" i="14"/>
  <c r="J9" i="14"/>
  <c r="L9" i="14"/>
  <c r="M9" i="14"/>
  <c r="K9" i="14"/>
  <c r="H9" i="14"/>
  <c r="I9" i="14"/>
  <c r="N7" i="14"/>
  <c r="H7" i="14"/>
  <c r="M7" i="14"/>
  <c r="J7" i="14"/>
  <c r="L7" i="14"/>
  <c r="I7" i="14"/>
  <c r="K7" i="14"/>
  <c r="N10" i="14"/>
  <c r="H10" i="14"/>
  <c r="M10" i="14"/>
  <c r="I10" i="14"/>
  <c r="K10" i="14"/>
  <c r="J10" i="14"/>
  <c r="L10" i="14"/>
  <c r="N22" i="14"/>
  <c r="K22" i="14"/>
  <c r="I22" i="14"/>
  <c r="L22" i="14"/>
  <c r="M22" i="14"/>
  <c r="J22" i="14"/>
  <c r="H22" i="14"/>
  <c r="N13" i="14"/>
  <c r="H13" i="14"/>
  <c r="I13" i="14"/>
  <c r="M13" i="14"/>
  <c r="K13" i="14"/>
  <c r="J13" i="14"/>
  <c r="L13" i="14"/>
  <c r="N11" i="14"/>
  <c r="L11" i="14"/>
  <c r="J11" i="14"/>
  <c r="I11" i="14"/>
  <c r="H11" i="14"/>
  <c r="K11" i="14"/>
  <c r="M11" i="14"/>
  <c r="J12" i="14"/>
  <c r="N12" i="14"/>
  <c r="I12" i="14"/>
  <c r="M12" i="14"/>
  <c r="L12" i="14"/>
  <c r="H12" i="14"/>
  <c r="K12" i="14"/>
  <c r="N15" i="14"/>
  <c r="H15" i="14"/>
  <c r="M15" i="14"/>
  <c r="J15" i="14"/>
  <c r="K15" i="14"/>
  <c r="I15" i="14"/>
  <c r="L15" i="14"/>
  <c r="N8" i="14"/>
  <c r="L8" i="14"/>
  <c r="J8" i="14"/>
  <c r="H8" i="14"/>
  <c r="M8" i="14"/>
  <c r="I8" i="14"/>
  <c r="K8" i="14"/>
  <c r="F25" i="13"/>
  <c r="F29" i="13" s="1"/>
  <c r="G20" i="13"/>
  <c r="G17" i="13"/>
  <c r="G21" i="13"/>
  <c r="G16" i="13"/>
  <c r="G19" i="13"/>
  <c r="G22" i="13"/>
  <c r="G7" i="13"/>
  <c r="G18" i="13"/>
  <c r="G13" i="13"/>
  <c r="G10" i="13"/>
  <c r="G6" i="13"/>
  <c r="G14" i="13"/>
  <c r="G11" i="13"/>
  <c r="G15" i="13"/>
  <c r="G5" i="13"/>
  <c r="G8" i="13"/>
  <c r="G9" i="13"/>
  <c r="G12" i="13"/>
  <c r="F25" i="12"/>
  <c r="F29" i="12" s="1"/>
  <c r="G16" i="12"/>
  <c r="G15" i="12"/>
  <c r="G8" i="12"/>
  <c r="G6" i="12"/>
  <c r="G17" i="12"/>
  <c r="G5" i="12"/>
  <c r="G11" i="12"/>
  <c r="G22" i="12"/>
  <c r="G7" i="12"/>
  <c r="G21" i="12"/>
  <c r="G14" i="12"/>
  <c r="G12" i="12"/>
  <c r="G19" i="12"/>
  <c r="G20" i="12"/>
  <c r="G13" i="12"/>
  <c r="G9" i="12"/>
  <c r="G10" i="12"/>
  <c r="G18" i="12"/>
  <c r="F25" i="11"/>
  <c r="F31" i="11" s="1"/>
  <c r="G18" i="11"/>
  <c r="G14" i="11"/>
  <c r="G16" i="11"/>
  <c r="G22" i="11"/>
  <c r="G20" i="11"/>
  <c r="G10" i="11"/>
  <c r="G8" i="11"/>
  <c r="G17" i="11"/>
  <c r="G21" i="11"/>
  <c r="G19" i="11"/>
  <c r="G15" i="11"/>
  <c r="G11" i="11"/>
  <c r="G9" i="11"/>
  <c r="G12" i="11"/>
  <c r="G7" i="11"/>
  <c r="G5" i="11"/>
  <c r="G13" i="11"/>
  <c r="G6" i="11"/>
  <c r="F24" i="1"/>
  <c r="F25" i="1" s="1"/>
  <c r="M24" i="14" l="1"/>
  <c r="M25" i="14" s="1"/>
  <c r="N5" i="15"/>
  <c r="L5" i="15"/>
  <c r="H5" i="15"/>
  <c r="I5" i="15"/>
  <c r="K5" i="15"/>
  <c r="J5" i="15"/>
  <c r="M5" i="15"/>
  <c r="N16" i="15"/>
  <c r="M16" i="15"/>
  <c r="H16" i="15"/>
  <c r="L16" i="15"/>
  <c r="I16" i="15"/>
  <c r="K16" i="15"/>
  <c r="J16" i="15"/>
  <c r="N13" i="15"/>
  <c r="K13" i="15"/>
  <c r="I13" i="15"/>
  <c r="J13" i="15"/>
  <c r="M13" i="15"/>
  <c r="L13" i="15"/>
  <c r="H13" i="15"/>
  <c r="N10" i="15"/>
  <c r="H10" i="15"/>
  <c r="J10" i="15"/>
  <c r="K10" i="15"/>
  <c r="M10" i="15"/>
  <c r="I10" i="15"/>
  <c r="L10" i="15"/>
  <c r="N6" i="15"/>
  <c r="K6" i="15"/>
  <c r="I6" i="15"/>
  <c r="M6" i="15"/>
  <c r="L6" i="15"/>
  <c r="H6" i="15"/>
  <c r="J6" i="15"/>
  <c r="N11" i="15"/>
  <c r="H11" i="15"/>
  <c r="I11" i="15"/>
  <c r="M11" i="15"/>
  <c r="L11" i="15"/>
  <c r="J11" i="15"/>
  <c r="K11" i="15"/>
  <c r="N17" i="15"/>
  <c r="H17" i="15"/>
  <c r="M17" i="15"/>
  <c r="I17" i="15"/>
  <c r="K17" i="15"/>
  <c r="J17" i="15"/>
  <c r="L17" i="15"/>
  <c r="N12" i="15"/>
  <c r="L12" i="15"/>
  <c r="K12" i="15"/>
  <c r="I12" i="15"/>
  <c r="J12" i="15"/>
  <c r="H12" i="15"/>
  <c r="M12" i="15"/>
  <c r="N14" i="15"/>
  <c r="H14" i="15"/>
  <c r="I14" i="15"/>
  <c r="L14" i="15"/>
  <c r="M14" i="15"/>
  <c r="K14" i="15"/>
  <c r="J14" i="15"/>
  <c r="N7" i="15"/>
  <c r="L7" i="15"/>
  <c r="H7" i="15"/>
  <c r="J7" i="15"/>
  <c r="M7" i="15"/>
  <c r="K7" i="15"/>
  <c r="I7" i="15"/>
  <c r="N20" i="15"/>
  <c r="I20" i="15"/>
  <c r="H20" i="15"/>
  <c r="M20" i="15"/>
  <c r="K20" i="15"/>
  <c r="L20" i="15"/>
  <c r="J20" i="15"/>
  <c r="N9" i="15"/>
  <c r="K9" i="15"/>
  <c r="I9" i="15"/>
  <c r="L9" i="15"/>
  <c r="H9" i="15"/>
  <c r="M9" i="15"/>
  <c r="J9" i="15"/>
  <c r="N21" i="15"/>
  <c r="I21" i="15"/>
  <c r="L21" i="15"/>
  <c r="K21" i="15"/>
  <c r="J21" i="15"/>
  <c r="H21" i="15"/>
  <c r="M21" i="15"/>
  <c r="N8" i="15"/>
  <c r="M8" i="15"/>
  <c r="I8" i="15"/>
  <c r="L8" i="15"/>
  <c r="H8" i="15"/>
  <c r="J8" i="15"/>
  <c r="K8" i="15"/>
  <c r="N15" i="15"/>
  <c r="M15" i="15"/>
  <c r="K15" i="15"/>
  <c r="L15" i="15"/>
  <c r="J15" i="15"/>
  <c r="I15" i="15"/>
  <c r="H15" i="15"/>
  <c r="N22" i="15"/>
  <c r="L22" i="15"/>
  <c r="I22" i="15"/>
  <c r="K22" i="15"/>
  <c r="M22" i="15"/>
  <c r="H22" i="15"/>
  <c r="J22" i="15"/>
  <c r="N19" i="15"/>
  <c r="L19" i="15"/>
  <c r="H19" i="15"/>
  <c r="M19" i="15"/>
  <c r="J19" i="15"/>
  <c r="K19" i="15"/>
  <c r="I19" i="15"/>
  <c r="N18" i="15"/>
  <c r="L18" i="15"/>
  <c r="I18" i="15"/>
  <c r="H18" i="15"/>
  <c r="J18" i="15"/>
  <c r="K18" i="15"/>
  <c r="M18" i="15"/>
  <c r="H24" i="14"/>
  <c r="J24" i="14"/>
  <c r="K24" i="14"/>
  <c r="L24" i="14"/>
  <c r="N24" i="14"/>
  <c r="I24" i="14"/>
  <c r="L6" i="13"/>
  <c r="N6" i="13"/>
  <c r="J6" i="13"/>
  <c r="H6" i="13"/>
  <c r="K6" i="13"/>
  <c r="M6" i="13"/>
  <c r="I6" i="13"/>
  <c r="N10" i="13"/>
  <c r="K10" i="13"/>
  <c r="I10" i="13"/>
  <c r="H10" i="13"/>
  <c r="J10" i="13"/>
  <c r="M10" i="13"/>
  <c r="L10" i="13"/>
  <c r="N13" i="13"/>
  <c r="I13" i="13"/>
  <c r="L13" i="13"/>
  <c r="K13" i="13"/>
  <c r="M13" i="13"/>
  <c r="H13" i="13"/>
  <c r="J13" i="13"/>
  <c r="N18" i="13"/>
  <c r="I18" i="13"/>
  <c r="K18" i="13"/>
  <c r="L18" i="13"/>
  <c r="M18" i="13"/>
  <c r="J18" i="13"/>
  <c r="H18" i="13"/>
  <c r="N7" i="13"/>
  <c r="J7" i="13"/>
  <c r="L7" i="13"/>
  <c r="H7" i="13"/>
  <c r="K7" i="13"/>
  <c r="M7" i="13"/>
  <c r="I7" i="13"/>
  <c r="L12" i="13"/>
  <c r="N12" i="13"/>
  <c r="J12" i="13"/>
  <c r="M12" i="13"/>
  <c r="I12" i="13"/>
  <c r="H12" i="13"/>
  <c r="K12" i="13"/>
  <c r="N22" i="13"/>
  <c r="J22" i="13"/>
  <c r="M22" i="13"/>
  <c r="I22" i="13"/>
  <c r="L22" i="13"/>
  <c r="K22" i="13"/>
  <c r="H22" i="13"/>
  <c r="N9" i="13"/>
  <c r="L9" i="13"/>
  <c r="J9" i="13"/>
  <c r="K9" i="13"/>
  <c r="M9" i="13"/>
  <c r="I9" i="13"/>
  <c r="H9" i="13"/>
  <c r="N19" i="13"/>
  <c r="J19" i="13"/>
  <c r="H19" i="13"/>
  <c r="K19" i="13"/>
  <c r="L19" i="13"/>
  <c r="M19" i="13"/>
  <c r="I19" i="13"/>
  <c r="H8" i="13"/>
  <c r="N8" i="13"/>
  <c r="L8" i="13"/>
  <c r="I8" i="13"/>
  <c r="J8" i="13"/>
  <c r="K8" i="13"/>
  <c r="M8" i="13"/>
  <c r="N5" i="13"/>
  <c r="H5" i="13"/>
  <c r="L5" i="13"/>
  <c r="M5" i="13"/>
  <c r="J5" i="13"/>
  <c r="I5" i="13"/>
  <c r="K5" i="13"/>
  <c r="N21" i="13"/>
  <c r="H21" i="13"/>
  <c r="J21" i="13"/>
  <c r="M21" i="13"/>
  <c r="I21" i="13"/>
  <c r="L21" i="13"/>
  <c r="K21" i="13"/>
  <c r="M16" i="13"/>
  <c r="N16" i="13"/>
  <c r="K16" i="13"/>
  <c r="H16" i="13"/>
  <c r="J16" i="13"/>
  <c r="L16" i="13"/>
  <c r="I16" i="13"/>
  <c r="N15" i="13"/>
  <c r="J15" i="13"/>
  <c r="H15" i="13"/>
  <c r="L15" i="13"/>
  <c r="K15" i="13"/>
  <c r="I15" i="13"/>
  <c r="M15" i="13"/>
  <c r="N17" i="13"/>
  <c r="H17" i="13"/>
  <c r="L17" i="13"/>
  <c r="K17" i="13"/>
  <c r="I17" i="13"/>
  <c r="J17" i="13"/>
  <c r="M17" i="13"/>
  <c r="N11" i="13"/>
  <c r="H11" i="13"/>
  <c r="I11" i="13"/>
  <c r="J11" i="13"/>
  <c r="L11" i="13"/>
  <c r="K11" i="13"/>
  <c r="M11" i="13"/>
  <c r="M20" i="13"/>
  <c r="N20" i="13"/>
  <c r="K20" i="13"/>
  <c r="I20" i="13"/>
  <c r="H20" i="13"/>
  <c r="J20" i="13"/>
  <c r="L20" i="13"/>
  <c r="N14" i="13"/>
  <c r="H14" i="13"/>
  <c r="L14" i="13"/>
  <c r="M14" i="13"/>
  <c r="J14" i="13"/>
  <c r="K14" i="13"/>
  <c r="I14" i="13"/>
  <c r="M21" i="12"/>
  <c r="N21" i="12"/>
  <c r="L21" i="12"/>
  <c r="I21" i="12"/>
  <c r="K21" i="12"/>
  <c r="J21" i="12"/>
  <c r="H21" i="12"/>
  <c r="M7" i="12"/>
  <c r="N7" i="12"/>
  <c r="L7" i="12"/>
  <c r="J7" i="12"/>
  <c r="H7" i="12"/>
  <c r="I7" i="12"/>
  <c r="K7" i="12"/>
  <c r="N22" i="12"/>
  <c r="I22" i="12"/>
  <c r="J22" i="12"/>
  <c r="K22" i="12"/>
  <c r="L22" i="12"/>
  <c r="H22" i="12"/>
  <c r="M22" i="12"/>
  <c r="J11" i="12"/>
  <c r="N11" i="12"/>
  <c r="K11" i="12"/>
  <c r="H11" i="12"/>
  <c r="M11" i="12"/>
  <c r="I11" i="12"/>
  <c r="L11" i="12"/>
  <c r="J5" i="12"/>
  <c r="N5" i="12"/>
  <c r="K5" i="12"/>
  <c r="H5" i="12"/>
  <c r="M5" i="12"/>
  <c r="I5" i="12"/>
  <c r="L5" i="12"/>
  <c r="M10" i="12"/>
  <c r="N10" i="12"/>
  <c r="L10" i="12"/>
  <c r="J10" i="12"/>
  <c r="H10" i="12"/>
  <c r="I10" i="12"/>
  <c r="K10" i="12"/>
  <c r="M17" i="12"/>
  <c r="N17" i="12"/>
  <c r="L17" i="12"/>
  <c r="K17" i="12"/>
  <c r="H17" i="12"/>
  <c r="J17" i="12"/>
  <c r="I17" i="12"/>
  <c r="H9" i="12"/>
  <c r="N9" i="12"/>
  <c r="L9" i="12"/>
  <c r="I9" i="12"/>
  <c r="J9" i="12"/>
  <c r="M9" i="12"/>
  <c r="K9" i="12"/>
  <c r="I6" i="12"/>
  <c r="N6" i="12"/>
  <c r="L6" i="12"/>
  <c r="J6" i="12"/>
  <c r="H6" i="12"/>
  <c r="M6" i="12"/>
  <c r="K6" i="12"/>
  <c r="J14" i="12"/>
  <c r="N14" i="12"/>
  <c r="I14" i="12"/>
  <c r="L14" i="12"/>
  <c r="K14" i="12"/>
  <c r="M14" i="12"/>
  <c r="H14" i="12"/>
  <c r="N18" i="12"/>
  <c r="J18" i="12"/>
  <c r="I18" i="12"/>
  <c r="H18" i="12"/>
  <c r="M18" i="12"/>
  <c r="K18" i="12"/>
  <c r="L18" i="12"/>
  <c r="M13" i="12"/>
  <c r="N13" i="12"/>
  <c r="H13" i="12"/>
  <c r="J13" i="12"/>
  <c r="I13" i="12"/>
  <c r="L13" i="12"/>
  <c r="K13" i="12"/>
  <c r="J8" i="12"/>
  <c r="N8" i="12"/>
  <c r="K8" i="12"/>
  <c r="H8" i="12"/>
  <c r="M8" i="12"/>
  <c r="I8" i="12"/>
  <c r="L8" i="12"/>
  <c r="N12" i="12"/>
  <c r="I12" i="12"/>
  <c r="L12" i="12"/>
  <c r="J12" i="12"/>
  <c r="H12" i="12"/>
  <c r="K12" i="12"/>
  <c r="M12" i="12"/>
  <c r="N20" i="12"/>
  <c r="J20" i="12"/>
  <c r="L20" i="12"/>
  <c r="M20" i="12"/>
  <c r="K20" i="12"/>
  <c r="H20" i="12"/>
  <c r="I20" i="12"/>
  <c r="L15" i="12"/>
  <c r="N15" i="12"/>
  <c r="M15" i="12"/>
  <c r="J15" i="12"/>
  <c r="H15" i="12"/>
  <c r="I15" i="12"/>
  <c r="K15" i="12"/>
  <c r="M19" i="12"/>
  <c r="L19" i="12"/>
  <c r="N19" i="12"/>
  <c r="J19" i="12"/>
  <c r="H19" i="12"/>
  <c r="K19" i="12"/>
  <c r="I19" i="12"/>
  <c r="J16" i="12"/>
  <c r="N16" i="12"/>
  <c r="L16" i="12"/>
  <c r="I16" i="12"/>
  <c r="K16" i="12"/>
  <c r="M16" i="12"/>
  <c r="H16" i="12"/>
  <c r="L13" i="11"/>
  <c r="I13" i="11"/>
  <c r="N13" i="11"/>
  <c r="J13" i="11"/>
  <c r="K13" i="11"/>
  <c r="H13" i="11"/>
  <c r="M13" i="11"/>
  <c r="N22" i="11"/>
  <c r="H22" i="11"/>
  <c r="M22" i="11"/>
  <c r="I22" i="11"/>
  <c r="J22" i="11"/>
  <c r="L22" i="11"/>
  <c r="K22" i="11"/>
  <c r="N14" i="11"/>
  <c r="H14" i="11"/>
  <c r="L14" i="11"/>
  <c r="K14" i="11"/>
  <c r="I14" i="11"/>
  <c r="J14" i="11"/>
  <c r="M14" i="11"/>
  <c r="I11" i="11"/>
  <c r="N11" i="11"/>
  <c r="M11" i="11"/>
  <c r="J11" i="11"/>
  <c r="L11" i="11"/>
  <c r="H11" i="11"/>
  <c r="K11" i="11"/>
  <c r="N21" i="11"/>
  <c r="L21" i="11"/>
  <c r="I21" i="11"/>
  <c r="K21" i="11"/>
  <c r="J21" i="11"/>
  <c r="H21" i="11"/>
  <c r="M21" i="11"/>
  <c r="N17" i="11"/>
  <c r="L17" i="11"/>
  <c r="M17" i="11"/>
  <c r="J17" i="11"/>
  <c r="I17" i="11"/>
  <c r="H17" i="11"/>
  <c r="K17" i="11"/>
  <c r="I5" i="11"/>
  <c r="N5" i="11"/>
  <c r="M5" i="11"/>
  <c r="H5" i="11"/>
  <c r="L5" i="11"/>
  <c r="J5" i="11"/>
  <c r="K5" i="11"/>
  <c r="L16" i="11"/>
  <c r="I16" i="11"/>
  <c r="N16" i="11"/>
  <c r="K16" i="11"/>
  <c r="J16" i="11"/>
  <c r="H16" i="11"/>
  <c r="M16" i="11"/>
  <c r="N18" i="11"/>
  <c r="L18" i="11"/>
  <c r="H18" i="11"/>
  <c r="M18" i="11"/>
  <c r="J18" i="11"/>
  <c r="I18" i="11"/>
  <c r="K18" i="11"/>
  <c r="N15" i="11"/>
  <c r="I15" i="11"/>
  <c r="K15" i="11"/>
  <c r="L15" i="11"/>
  <c r="H15" i="11"/>
  <c r="J15" i="11"/>
  <c r="M15" i="11"/>
  <c r="N8" i="11"/>
  <c r="M8" i="11"/>
  <c r="I8" i="11"/>
  <c r="H8" i="11"/>
  <c r="L8" i="11"/>
  <c r="J8" i="11"/>
  <c r="K8" i="11"/>
  <c r="L20" i="11"/>
  <c r="N20" i="11"/>
  <c r="I20" i="11"/>
  <c r="J20" i="11"/>
  <c r="K20" i="11"/>
  <c r="M20" i="11"/>
  <c r="H20" i="11"/>
  <c r="L7" i="11"/>
  <c r="I7" i="11"/>
  <c r="N7" i="11"/>
  <c r="J7" i="11"/>
  <c r="K7" i="11"/>
  <c r="H7" i="11"/>
  <c r="M7" i="11"/>
  <c r="M12" i="11"/>
  <c r="H12" i="11"/>
  <c r="K12" i="11"/>
  <c r="N12" i="11"/>
  <c r="J12" i="11"/>
  <c r="L12" i="11"/>
  <c r="I12" i="11"/>
  <c r="M9" i="11"/>
  <c r="H9" i="11"/>
  <c r="N9" i="11"/>
  <c r="K9" i="11"/>
  <c r="J9" i="11"/>
  <c r="L9" i="11"/>
  <c r="I9" i="11"/>
  <c r="K19" i="11"/>
  <c r="N19" i="11"/>
  <c r="I19" i="11"/>
  <c r="L19" i="11"/>
  <c r="M19" i="11"/>
  <c r="J19" i="11"/>
  <c r="H19" i="11"/>
  <c r="H6" i="11"/>
  <c r="M6" i="11"/>
  <c r="K6" i="11"/>
  <c r="N6" i="11"/>
  <c r="L6" i="11"/>
  <c r="I6" i="11"/>
  <c r="J6" i="11"/>
  <c r="L10" i="11"/>
  <c r="I10" i="11"/>
  <c r="N10" i="11"/>
  <c r="J10" i="11"/>
  <c r="M10" i="11"/>
  <c r="H10" i="11"/>
  <c r="K10" i="11"/>
  <c r="G10" i="1"/>
  <c r="G13" i="1"/>
  <c r="M10" i="1"/>
  <c r="L10" i="1"/>
  <c r="N10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J6" i="1" l="1"/>
  <c r="K6" i="1"/>
  <c r="H6" i="1"/>
  <c r="I6" i="1"/>
  <c r="K9" i="1"/>
  <c r="I9" i="1"/>
  <c r="H9" i="1"/>
  <c r="J9" i="1"/>
  <c r="H21" i="1"/>
  <c r="I21" i="1"/>
  <c r="J21" i="1"/>
  <c r="K21" i="1"/>
  <c r="J18" i="1"/>
  <c r="K18" i="1"/>
  <c r="H18" i="1"/>
  <c r="I18" i="1"/>
  <c r="I10" i="1"/>
  <c r="K10" i="1"/>
  <c r="H10" i="1"/>
  <c r="J10" i="1"/>
  <c r="I8" i="1"/>
  <c r="J8" i="1"/>
  <c r="K8" i="1"/>
  <c r="H8" i="1"/>
  <c r="H20" i="1"/>
  <c r="J20" i="1"/>
  <c r="I20" i="1"/>
  <c r="K20" i="1"/>
  <c r="H12" i="1"/>
  <c r="I12" i="1"/>
  <c r="J12" i="1"/>
  <c r="K12" i="1"/>
  <c r="K5" i="1"/>
  <c r="J5" i="1"/>
  <c r="I5" i="1"/>
  <c r="H5" i="1"/>
  <c r="K15" i="1"/>
  <c r="I15" i="1"/>
  <c r="H15" i="1"/>
  <c r="J15" i="1"/>
  <c r="J14" i="1"/>
  <c r="I14" i="1"/>
  <c r="H14" i="1"/>
  <c r="K14" i="1"/>
  <c r="J22" i="1"/>
  <c r="K22" i="1"/>
  <c r="H22" i="1"/>
  <c r="I22" i="1"/>
  <c r="J16" i="1"/>
  <c r="K16" i="1"/>
  <c r="I16" i="1"/>
  <c r="H16" i="1"/>
  <c r="N13" i="1"/>
  <c r="J13" i="1"/>
  <c r="K13" i="1"/>
  <c r="I13" i="1"/>
  <c r="H13" i="1"/>
  <c r="H17" i="1"/>
  <c r="I17" i="1"/>
  <c r="J17" i="1"/>
  <c r="K17" i="1"/>
  <c r="J7" i="1"/>
  <c r="K7" i="1"/>
  <c r="I7" i="1"/>
  <c r="H7" i="1"/>
  <c r="J19" i="1"/>
  <c r="K19" i="1"/>
  <c r="H19" i="1"/>
  <c r="I19" i="1"/>
  <c r="J11" i="1"/>
  <c r="K11" i="1"/>
  <c r="H11" i="1"/>
  <c r="I11" i="1"/>
  <c r="L24" i="13"/>
  <c r="L25" i="13" s="1"/>
  <c r="M27" i="14"/>
  <c r="M28" i="14" s="1"/>
  <c r="U13" i="14" s="1"/>
  <c r="M24" i="15"/>
  <c r="J24" i="15"/>
  <c r="K24" i="15"/>
  <c r="I24" i="15"/>
  <c r="L24" i="15"/>
  <c r="H24" i="15"/>
  <c r="N24" i="15"/>
  <c r="I25" i="14"/>
  <c r="I27" i="14"/>
  <c r="I28" i="14" s="1"/>
  <c r="U6" i="14"/>
  <c r="U16" i="14"/>
  <c r="U8" i="14"/>
  <c r="U5" i="14"/>
  <c r="U23" i="14"/>
  <c r="N25" i="14"/>
  <c r="N27" i="14"/>
  <c r="N28" i="14" s="1"/>
  <c r="L25" i="14"/>
  <c r="L27" i="14"/>
  <c r="L28" i="14" s="1"/>
  <c r="K25" i="14"/>
  <c r="K27" i="14"/>
  <c r="K28" i="14" s="1"/>
  <c r="J25" i="14"/>
  <c r="J27" i="14"/>
  <c r="J28" i="14" s="1"/>
  <c r="H25" i="14"/>
  <c r="H27" i="14"/>
  <c r="H28" i="14" s="1"/>
  <c r="H24" i="13"/>
  <c r="N24" i="13"/>
  <c r="K24" i="13"/>
  <c r="I24" i="13"/>
  <c r="J24" i="13"/>
  <c r="M24" i="13"/>
  <c r="L24" i="12"/>
  <c r="I24" i="12"/>
  <c r="M24" i="12"/>
  <c r="H24" i="12"/>
  <c r="K24" i="12"/>
  <c r="N24" i="12"/>
  <c r="J24" i="12"/>
  <c r="K24" i="11"/>
  <c r="K25" i="11" s="1"/>
  <c r="J24" i="11"/>
  <c r="H24" i="11"/>
  <c r="M24" i="11"/>
  <c r="L24" i="11"/>
  <c r="N24" i="11"/>
  <c r="I24" i="11"/>
  <c r="L13" i="1"/>
  <c r="M13" i="1"/>
  <c r="L6" i="1"/>
  <c r="N6" i="1"/>
  <c r="M6" i="1"/>
  <c r="N21" i="1"/>
  <c r="L21" i="1"/>
  <c r="M21" i="1"/>
  <c r="L16" i="1"/>
  <c r="M16" i="1"/>
  <c r="N16" i="1"/>
  <c r="M14" i="1"/>
  <c r="N14" i="1"/>
  <c r="L14" i="1"/>
  <c r="N20" i="1"/>
  <c r="M20" i="1"/>
  <c r="L20" i="1"/>
  <c r="M9" i="1"/>
  <c r="N9" i="1"/>
  <c r="L9" i="1"/>
  <c r="M12" i="1"/>
  <c r="N12" i="1"/>
  <c r="L12" i="1"/>
  <c r="M5" i="1"/>
  <c r="L5" i="1"/>
  <c r="N5" i="1"/>
  <c r="L15" i="1"/>
  <c r="M15" i="1"/>
  <c r="N15" i="1"/>
  <c r="L18" i="1"/>
  <c r="N18" i="1"/>
  <c r="M18" i="1"/>
  <c r="N8" i="1"/>
  <c r="M8" i="1"/>
  <c r="L8" i="1"/>
  <c r="M22" i="1"/>
  <c r="L22" i="1"/>
  <c r="N22" i="1"/>
  <c r="N17" i="1"/>
  <c r="L17" i="1"/>
  <c r="M17" i="1"/>
  <c r="N7" i="1"/>
  <c r="L7" i="1"/>
  <c r="M7" i="1"/>
  <c r="N19" i="1"/>
  <c r="L19" i="1"/>
  <c r="M19" i="1"/>
  <c r="M11" i="1"/>
  <c r="N11" i="1"/>
  <c r="L11" i="1"/>
  <c r="U11" i="14" l="1"/>
  <c r="U14" i="14"/>
  <c r="U17" i="14"/>
  <c r="U21" i="14"/>
  <c r="U19" i="14"/>
  <c r="U20" i="14"/>
  <c r="L27" i="13"/>
  <c r="L28" i="13" s="1"/>
  <c r="T19" i="13" s="1"/>
  <c r="U9" i="14"/>
  <c r="U22" i="14"/>
  <c r="U12" i="14"/>
  <c r="U15" i="14"/>
  <c r="U10" i="14"/>
  <c r="U18" i="14"/>
  <c r="U7" i="14"/>
  <c r="N25" i="15"/>
  <c r="N27" i="15"/>
  <c r="N28" i="15" s="1"/>
  <c r="AH3" i="16" s="1"/>
  <c r="L25" i="15"/>
  <c r="L27" i="15"/>
  <c r="L28" i="15" s="1"/>
  <c r="AF3" i="16" s="1"/>
  <c r="H25" i="15"/>
  <c r="H27" i="15"/>
  <c r="H28" i="15" s="1"/>
  <c r="AB3" i="16" s="1"/>
  <c r="I25" i="15"/>
  <c r="I27" i="15"/>
  <c r="I28" i="15" s="1"/>
  <c r="AC3" i="16" s="1"/>
  <c r="K25" i="15"/>
  <c r="K27" i="15"/>
  <c r="K28" i="15" s="1"/>
  <c r="AE3" i="16" s="1"/>
  <c r="J25" i="15"/>
  <c r="J27" i="15"/>
  <c r="J28" i="15" s="1"/>
  <c r="AD3" i="16" s="1"/>
  <c r="M25" i="15"/>
  <c r="M27" i="15"/>
  <c r="M28" i="15" s="1"/>
  <c r="AG3" i="16" s="1"/>
  <c r="T19" i="14"/>
  <c r="T15" i="14"/>
  <c r="T12" i="14"/>
  <c r="T9" i="14"/>
  <c r="T6" i="14"/>
  <c r="T20" i="14"/>
  <c r="T16" i="14"/>
  <c r="T21" i="14"/>
  <c r="T17" i="14"/>
  <c r="T13" i="14"/>
  <c r="T10" i="14"/>
  <c r="T7" i="14"/>
  <c r="T23" i="14"/>
  <c r="T22" i="14"/>
  <c r="T18" i="14"/>
  <c r="T14" i="14"/>
  <c r="T11" i="14"/>
  <c r="T8" i="14"/>
  <c r="T5" i="14"/>
  <c r="V12" i="14"/>
  <c r="V9" i="14"/>
  <c r="V6" i="14"/>
  <c r="V20" i="14"/>
  <c r="V16" i="14"/>
  <c r="V21" i="14"/>
  <c r="V17" i="14"/>
  <c r="V13" i="14"/>
  <c r="V10" i="14"/>
  <c r="V7" i="14"/>
  <c r="V22" i="14"/>
  <c r="V18" i="14"/>
  <c r="V14" i="14"/>
  <c r="V11" i="14"/>
  <c r="V8" i="14"/>
  <c r="V5" i="14"/>
  <c r="V23" i="14"/>
  <c r="V19" i="14"/>
  <c r="V15" i="14"/>
  <c r="P22" i="14"/>
  <c r="P18" i="14"/>
  <c r="P14" i="14"/>
  <c r="P11" i="14"/>
  <c r="P8" i="14"/>
  <c r="P5" i="14"/>
  <c r="P23" i="14"/>
  <c r="P19" i="14"/>
  <c r="P15" i="14"/>
  <c r="P12" i="14"/>
  <c r="P9" i="14"/>
  <c r="P6" i="14"/>
  <c r="P20" i="14"/>
  <c r="P16" i="14"/>
  <c r="P21" i="14"/>
  <c r="P17" i="14"/>
  <c r="P13" i="14"/>
  <c r="P10" i="14"/>
  <c r="P7" i="14"/>
  <c r="G25" i="14"/>
  <c r="Q22" i="14"/>
  <c r="Q18" i="14"/>
  <c r="Q14" i="14"/>
  <c r="Q11" i="14"/>
  <c r="Q8" i="14"/>
  <c r="Q5" i="14"/>
  <c r="Q23" i="14"/>
  <c r="Q19" i="14"/>
  <c r="Q15" i="14"/>
  <c r="Q12" i="14"/>
  <c r="Q9" i="14"/>
  <c r="Q6" i="14"/>
  <c r="Q20" i="14"/>
  <c r="Q16" i="14"/>
  <c r="Q21" i="14"/>
  <c r="Q17" i="14"/>
  <c r="Q13" i="14"/>
  <c r="Q10" i="14"/>
  <c r="Q7" i="14"/>
  <c r="R11" i="14"/>
  <c r="R8" i="14"/>
  <c r="R5" i="14"/>
  <c r="R23" i="14"/>
  <c r="R19" i="14"/>
  <c r="R15" i="14"/>
  <c r="R12" i="14"/>
  <c r="R9" i="14"/>
  <c r="R6" i="14"/>
  <c r="R20" i="14"/>
  <c r="R16" i="14"/>
  <c r="R22" i="14"/>
  <c r="R21" i="14"/>
  <c r="R17" i="14"/>
  <c r="R13" i="14"/>
  <c r="R10" i="14"/>
  <c r="R7" i="14"/>
  <c r="R18" i="14"/>
  <c r="R14" i="14"/>
  <c r="S23" i="14"/>
  <c r="S19" i="14"/>
  <c r="S15" i="14"/>
  <c r="S12" i="14"/>
  <c r="S9" i="14"/>
  <c r="S6" i="14"/>
  <c r="S20" i="14"/>
  <c r="S16" i="14"/>
  <c r="S21" i="14"/>
  <c r="S17" i="14"/>
  <c r="S13" i="14"/>
  <c r="S10" i="14"/>
  <c r="S7" i="14"/>
  <c r="S8" i="14"/>
  <c r="S5" i="14"/>
  <c r="S11" i="14"/>
  <c r="S22" i="14"/>
  <c r="S18" i="14"/>
  <c r="S14" i="14"/>
  <c r="H25" i="13"/>
  <c r="H27" i="13"/>
  <c r="H28" i="13" s="1"/>
  <c r="M25" i="13"/>
  <c r="M27" i="13"/>
  <c r="M28" i="13" s="1"/>
  <c r="N25" i="13"/>
  <c r="N27" i="13"/>
  <c r="N28" i="13" s="1"/>
  <c r="J25" i="13"/>
  <c r="J27" i="13"/>
  <c r="J28" i="13" s="1"/>
  <c r="I25" i="13"/>
  <c r="I27" i="13"/>
  <c r="I28" i="13" s="1"/>
  <c r="K25" i="13"/>
  <c r="K27" i="13"/>
  <c r="K28" i="13" s="1"/>
  <c r="I25" i="12"/>
  <c r="I27" i="12"/>
  <c r="I28" i="12" s="1"/>
  <c r="M25" i="12"/>
  <c r="M27" i="12"/>
  <c r="M28" i="12" s="1"/>
  <c r="J27" i="12"/>
  <c r="J28" i="12" s="1"/>
  <c r="J25" i="12"/>
  <c r="K25" i="12"/>
  <c r="K27" i="12"/>
  <c r="K28" i="12" s="1"/>
  <c r="L25" i="12"/>
  <c r="L27" i="12"/>
  <c r="L28" i="12" s="1"/>
  <c r="N27" i="12"/>
  <c r="N28" i="12" s="1"/>
  <c r="N25" i="12"/>
  <c r="H25" i="12"/>
  <c r="H27" i="12"/>
  <c r="H28" i="12" s="1"/>
  <c r="K27" i="11"/>
  <c r="K28" i="11" s="1"/>
  <c r="S19" i="11" s="1"/>
  <c r="N25" i="11"/>
  <c r="N27" i="11"/>
  <c r="N28" i="11" s="1"/>
  <c r="L25" i="11"/>
  <c r="L27" i="11"/>
  <c r="L28" i="11" s="1"/>
  <c r="I25" i="11"/>
  <c r="I27" i="11"/>
  <c r="I28" i="11" s="1"/>
  <c r="H25" i="11"/>
  <c r="H27" i="11"/>
  <c r="H28" i="11" s="1"/>
  <c r="M25" i="11"/>
  <c r="M27" i="11"/>
  <c r="M28" i="11" s="1"/>
  <c r="J25" i="11"/>
  <c r="J27" i="11"/>
  <c r="J28" i="11" s="1"/>
  <c r="M24" i="1"/>
  <c r="M27" i="1" s="1"/>
  <c r="M28" i="1" s="1"/>
  <c r="J24" i="1"/>
  <c r="J27" i="1" s="1"/>
  <c r="J28" i="1" s="1"/>
  <c r="I24" i="1"/>
  <c r="I27" i="1" s="1"/>
  <c r="I28" i="1" s="1"/>
  <c r="K24" i="1"/>
  <c r="K27" i="1" s="1"/>
  <c r="K28" i="1" s="1"/>
  <c r="N24" i="1"/>
  <c r="N27" i="1" s="1"/>
  <c r="N28" i="1" s="1"/>
  <c r="L24" i="1"/>
  <c r="L27" i="1" s="1"/>
  <c r="L28" i="1" s="1"/>
  <c r="H24" i="1"/>
  <c r="H27" i="1" s="1"/>
  <c r="H28" i="1" s="1"/>
  <c r="AE5" i="16" l="1"/>
  <c r="AE7" i="16"/>
  <c r="AE4" i="16"/>
  <c r="AE6" i="16"/>
  <c r="AI3" i="16"/>
  <c r="AJ3" i="16" s="1"/>
  <c r="AB7" i="16"/>
  <c r="AB6" i="16"/>
  <c r="AB4" i="16"/>
  <c r="AB5" i="16"/>
  <c r="P20" i="1"/>
  <c r="P17" i="1"/>
  <c r="X17" i="1" s="1"/>
  <c r="P14" i="1"/>
  <c r="P11" i="1"/>
  <c r="P7" i="1"/>
  <c r="P8" i="1"/>
  <c r="P21" i="1"/>
  <c r="P5" i="1"/>
  <c r="P18" i="1"/>
  <c r="P15" i="1"/>
  <c r="P12" i="1"/>
  <c r="P9" i="1"/>
  <c r="P10" i="1"/>
  <c r="P22" i="1"/>
  <c r="X22" i="1" s="1"/>
  <c r="P19" i="1"/>
  <c r="P6" i="1"/>
  <c r="X6" i="1" s="1"/>
  <c r="P16" i="1"/>
  <c r="P13" i="1"/>
  <c r="P23" i="1"/>
  <c r="S8" i="1"/>
  <c r="S21" i="1"/>
  <c r="S5" i="1"/>
  <c r="S18" i="1"/>
  <c r="S15" i="1"/>
  <c r="S14" i="1"/>
  <c r="S12" i="1"/>
  <c r="S13" i="1"/>
  <c r="S9" i="1"/>
  <c r="S17" i="1"/>
  <c r="S22" i="1"/>
  <c r="S19" i="1"/>
  <c r="S6" i="1"/>
  <c r="S16" i="1"/>
  <c r="S10" i="1"/>
  <c r="S7" i="1"/>
  <c r="S20" i="1"/>
  <c r="S11" i="1"/>
  <c r="S23" i="1"/>
  <c r="T21" i="1"/>
  <c r="T5" i="1"/>
  <c r="T18" i="1"/>
  <c r="T15" i="1"/>
  <c r="T12" i="1"/>
  <c r="T9" i="1"/>
  <c r="T22" i="1"/>
  <c r="T19" i="1"/>
  <c r="T6" i="1"/>
  <c r="T14" i="1"/>
  <c r="T11" i="1"/>
  <c r="T16" i="1"/>
  <c r="T10" i="1"/>
  <c r="T13" i="1"/>
  <c r="T7" i="1"/>
  <c r="T8" i="1"/>
  <c r="T20" i="1"/>
  <c r="T17" i="1"/>
  <c r="T23" i="1"/>
  <c r="R14" i="1"/>
  <c r="R11" i="1"/>
  <c r="R21" i="1"/>
  <c r="R8" i="1"/>
  <c r="R5" i="1"/>
  <c r="R17" i="1"/>
  <c r="R18" i="1"/>
  <c r="R15" i="1"/>
  <c r="R12" i="1"/>
  <c r="R16" i="1"/>
  <c r="R9" i="1"/>
  <c r="R22" i="1"/>
  <c r="R19" i="1"/>
  <c r="R6" i="1"/>
  <c r="R13" i="1"/>
  <c r="R10" i="1"/>
  <c r="R7" i="1"/>
  <c r="R20" i="1"/>
  <c r="R23" i="1"/>
  <c r="V12" i="1"/>
  <c r="V15" i="1"/>
  <c r="V9" i="1"/>
  <c r="V22" i="1"/>
  <c r="V6" i="1"/>
  <c r="V19" i="1"/>
  <c r="V16" i="1"/>
  <c r="V21" i="1"/>
  <c r="V13" i="1"/>
  <c r="V10" i="1"/>
  <c r="V7" i="1"/>
  <c r="V20" i="1"/>
  <c r="V5" i="1"/>
  <c r="V17" i="1"/>
  <c r="V14" i="1"/>
  <c r="V11" i="1"/>
  <c r="V8" i="1"/>
  <c r="V18" i="1"/>
  <c r="V23" i="1"/>
  <c r="U18" i="1"/>
  <c r="U15" i="1"/>
  <c r="U12" i="1"/>
  <c r="U9" i="1"/>
  <c r="U22" i="1"/>
  <c r="U19" i="1"/>
  <c r="U6" i="1"/>
  <c r="U16" i="1"/>
  <c r="U13" i="1"/>
  <c r="U10" i="1"/>
  <c r="U7" i="1"/>
  <c r="U20" i="1"/>
  <c r="U23" i="1"/>
  <c r="U8" i="1"/>
  <c r="U21" i="1"/>
  <c r="U17" i="1"/>
  <c r="U14" i="1"/>
  <c r="U11" i="1"/>
  <c r="U5" i="1"/>
  <c r="AC6" i="16"/>
  <c r="AC7" i="16"/>
  <c r="AC5" i="16"/>
  <c r="AC4" i="16"/>
  <c r="Q17" i="1"/>
  <c r="Q14" i="1"/>
  <c r="Q11" i="1"/>
  <c r="Q8" i="1"/>
  <c r="X8" i="1" s="1"/>
  <c r="Q20" i="1"/>
  <c r="Q21" i="1"/>
  <c r="Q5" i="1"/>
  <c r="Q6" i="1"/>
  <c r="Q18" i="1"/>
  <c r="Q15" i="1"/>
  <c r="Q10" i="1"/>
  <c r="Q7" i="1"/>
  <c r="Q12" i="1"/>
  <c r="Q9" i="1"/>
  <c r="Q22" i="1"/>
  <c r="Q19" i="1"/>
  <c r="Q16" i="1"/>
  <c r="Q13" i="1"/>
  <c r="Q23" i="1"/>
  <c r="AD5" i="16"/>
  <c r="AD4" i="16"/>
  <c r="AD6" i="16"/>
  <c r="AD7" i="16"/>
  <c r="T17" i="13"/>
  <c r="T21" i="13"/>
  <c r="T23" i="13"/>
  <c r="T5" i="13"/>
  <c r="T6" i="13"/>
  <c r="T8" i="13"/>
  <c r="T9" i="13"/>
  <c r="T14" i="13"/>
  <c r="T16" i="13"/>
  <c r="T11" i="13"/>
  <c r="T12" i="13"/>
  <c r="T22" i="13"/>
  <c r="T10" i="13"/>
  <c r="T15" i="13"/>
  <c r="T20" i="13"/>
  <c r="T7" i="13"/>
  <c r="T18" i="13"/>
  <c r="T13" i="13"/>
  <c r="G25" i="13"/>
  <c r="X19" i="14"/>
  <c r="X7" i="14"/>
  <c r="X23" i="14"/>
  <c r="X20" i="14"/>
  <c r="S9" i="11"/>
  <c r="S23" i="15"/>
  <c r="S19" i="15"/>
  <c r="S15" i="15"/>
  <c r="S6" i="15"/>
  <c r="S12" i="15"/>
  <c r="S9" i="15"/>
  <c r="S20" i="15"/>
  <c r="S16" i="15"/>
  <c r="S21" i="15"/>
  <c r="S17" i="15"/>
  <c r="S13" i="15"/>
  <c r="S10" i="15"/>
  <c r="S7" i="15"/>
  <c r="S8" i="15"/>
  <c r="S5" i="15"/>
  <c r="S22" i="15"/>
  <c r="S18" i="15"/>
  <c r="S14" i="15"/>
  <c r="S11" i="15"/>
  <c r="Q22" i="15"/>
  <c r="Q18" i="15"/>
  <c r="Q14" i="15"/>
  <c r="Q8" i="15"/>
  <c r="Q5" i="15"/>
  <c r="Q11" i="15"/>
  <c r="Q23" i="15"/>
  <c r="Q19" i="15"/>
  <c r="Q15" i="15"/>
  <c r="Q12" i="15"/>
  <c r="Q9" i="15"/>
  <c r="Q6" i="15"/>
  <c r="Q20" i="15"/>
  <c r="Q16" i="15"/>
  <c r="Q21" i="15"/>
  <c r="Q17" i="15"/>
  <c r="Q13" i="15"/>
  <c r="Q10" i="15"/>
  <c r="Q7" i="15"/>
  <c r="G25" i="15"/>
  <c r="T19" i="15"/>
  <c r="T15" i="15"/>
  <c r="T12" i="15"/>
  <c r="T9" i="15"/>
  <c r="T6" i="15"/>
  <c r="T20" i="15"/>
  <c r="T16" i="15"/>
  <c r="T21" i="15"/>
  <c r="T17" i="15"/>
  <c r="T13" i="15"/>
  <c r="T10" i="15"/>
  <c r="T7" i="15"/>
  <c r="T23" i="15"/>
  <c r="T22" i="15"/>
  <c r="T18" i="15"/>
  <c r="T14" i="15"/>
  <c r="T11" i="15"/>
  <c r="T8" i="15"/>
  <c r="T5" i="15"/>
  <c r="R11" i="15"/>
  <c r="R8" i="15"/>
  <c r="R5" i="15"/>
  <c r="R23" i="15"/>
  <c r="R19" i="15"/>
  <c r="R15" i="15"/>
  <c r="R12" i="15"/>
  <c r="R9" i="15"/>
  <c r="R6" i="15"/>
  <c r="R20" i="15"/>
  <c r="R16" i="15"/>
  <c r="R14" i="15"/>
  <c r="R22" i="15"/>
  <c r="R21" i="15"/>
  <c r="R17" i="15"/>
  <c r="R13" i="15"/>
  <c r="R10" i="15"/>
  <c r="R7" i="15"/>
  <c r="R18" i="15"/>
  <c r="P22" i="15"/>
  <c r="P18" i="15"/>
  <c r="P14" i="15"/>
  <c r="P11" i="15"/>
  <c r="P8" i="15"/>
  <c r="P5" i="15"/>
  <c r="P23" i="15"/>
  <c r="P19" i="15"/>
  <c r="P15" i="15"/>
  <c r="P12" i="15"/>
  <c r="P9" i="15"/>
  <c r="P6" i="15"/>
  <c r="P20" i="15"/>
  <c r="P16" i="15"/>
  <c r="P21" i="15"/>
  <c r="P17" i="15"/>
  <c r="P13" i="15"/>
  <c r="P10" i="15"/>
  <c r="P7" i="15"/>
  <c r="U6" i="15"/>
  <c r="U12" i="15"/>
  <c r="U9" i="15"/>
  <c r="U20" i="15"/>
  <c r="U16" i="15"/>
  <c r="U21" i="15"/>
  <c r="U17" i="15"/>
  <c r="U13" i="15"/>
  <c r="U10" i="15"/>
  <c r="U7" i="15"/>
  <c r="U15" i="15"/>
  <c r="U19" i="15"/>
  <c r="U22" i="15"/>
  <c r="U18" i="15"/>
  <c r="U14" i="15"/>
  <c r="U11" i="15"/>
  <c r="U8" i="15"/>
  <c r="U5" i="15"/>
  <c r="U23" i="15"/>
  <c r="V12" i="15"/>
  <c r="V9" i="15"/>
  <c r="V6" i="15"/>
  <c r="V20" i="15"/>
  <c r="V16" i="15"/>
  <c r="V21" i="15"/>
  <c r="V17" i="15"/>
  <c r="V13" i="15"/>
  <c r="V10" i="15"/>
  <c r="V7" i="15"/>
  <c r="V22" i="15"/>
  <c r="V18" i="15"/>
  <c r="V14" i="15"/>
  <c r="V11" i="15"/>
  <c r="V8" i="15"/>
  <c r="V5" i="15"/>
  <c r="V23" i="15"/>
  <c r="V19" i="15"/>
  <c r="V15" i="15"/>
  <c r="X13" i="14"/>
  <c r="X5" i="14"/>
  <c r="X17" i="14"/>
  <c r="X8" i="14"/>
  <c r="X21" i="14"/>
  <c r="X11" i="14"/>
  <c r="X16" i="14"/>
  <c r="X14" i="14"/>
  <c r="X18" i="14"/>
  <c r="X6" i="14"/>
  <c r="X22" i="14"/>
  <c r="X10" i="14"/>
  <c r="X9" i="14"/>
  <c r="X12" i="14"/>
  <c r="X15" i="14"/>
  <c r="V12" i="13"/>
  <c r="V9" i="13"/>
  <c r="V6" i="13"/>
  <c r="V20" i="13"/>
  <c r="V16" i="13"/>
  <c r="V21" i="13"/>
  <c r="V17" i="13"/>
  <c r="V13" i="13"/>
  <c r="V10" i="13"/>
  <c r="V7" i="13"/>
  <c r="V23" i="13"/>
  <c r="V22" i="13"/>
  <c r="V18" i="13"/>
  <c r="V14" i="13"/>
  <c r="V11" i="13"/>
  <c r="V8" i="13"/>
  <c r="V5" i="13"/>
  <c r="V19" i="13"/>
  <c r="V15" i="13"/>
  <c r="Q22" i="13"/>
  <c r="Q18" i="13"/>
  <c r="Q14" i="13"/>
  <c r="Q11" i="13"/>
  <c r="Q8" i="13"/>
  <c r="Q5" i="13"/>
  <c r="Q7" i="13"/>
  <c r="Q23" i="13"/>
  <c r="Q19" i="13"/>
  <c r="Q15" i="13"/>
  <c r="Q17" i="13"/>
  <c r="Q12" i="13"/>
  <c r="Q9" i="13"/>
  <c r="Q6" i="13"/>
  <c r="Q20" i="13"/>
  <c r="Q16" i="13"/>
  <c r="Q10" i="13"/>
  <c r="Q21" i="13"/>
  <c r="Q13" i="13"/>
  <c r="R11" i="13"/>
  <c r="R8" i="13"/>
  <c r="R5" i="13"/>
  <c r="R23" i="13"/>
  <c r="R19" i="13"/>
  <c r="R15" i="13"/>
  <c r="R12" i="13"/>
  <c r="R9" i="13"/>
  <c r="R6" i="13"/>
  <c r="R20" i="13"/>
  <c r="R16" i="13"/>
  <c r="R21" i="13"/>
  <c r="R17" i="13"/>
  <c r="R13" i="13"/>
  <c r="R10" i="13"/>
  <c r="R7" i="13"/>
  <c r="R22" i="13"/>
  <c r="R18" i="13"/>
  <c r="R14" i="13"/>
  <c r="P22" i="13"/>
  <c r="P18" i="13"/>
  <c r="P14" i="13"/>
  <c r="P11" i="13"/>
  <c r="P8" i="13"/>
  <c r="P5" i="13"/>
  <c r="P23" i="13"/>
  <c r="P19" i="13"/>
  <c r="P15" i="13"/>
  <c r="P12" i="13"/>
  <c r="P9" i="13"/>
  <c r="P6" i="13"/>
  <c r="P20" i="13"/>
  <c r="P16" i="13"/>
  <c r="P21" i="13"/>
  <c r="P17" i="13"/>
  <c r="P13" i="13"/>
  <c r="P10" i="13"/>
  <c r="P7" i="13"/>
  <c r="U12" i="13"/>
  <c r="U9" i="13"/>
  <c r="U6" i="13"/>
  <c r="U20" i="13"/>
  <c r="U16" i="13"/>
  <c r="U5" i="13"/>
  <c r="U21" i="13"/>
  <c r="U17" i="13"/>
  <c r="U13" i="13"/>
  <c r="U10" i="13"/>
  <c r="U7" i="13"/>
  <c r="U8" i="13"/>
  <c r="U22" i="13"/>
  <c r="U18" i="13"/>
  <c r="U14" i="13"/>
  <c r="U11" i="13"/>
  <c r="U23" i="13"/>
  <c r="U19" i="13"/>
  <c r="U15" i="13"/>
  <c r="S23" i="13"/>
  <c r="S5" i="13"/>
  <c r="S19" i="13"/>
  <c r="S15" i="13"/>
  <c r="S12" i="13"/>
  <c r="S9" i="13"/>
  <c r="S6" i="13"/>
  <c r="S20" i="13"/>
  <c r="S16" i="13"/>
  <c r="S10" i="13"/>
  <c r="S21" i="13"/>
  <c r="S17" i="13"/>
  <c r="S13" i="13"/>
  <c r="S7" i="13"/>
  <c r="S22" i="13"/>
  <c r="S18" i="13"/>
  <c r="S14" i="13"/>
  <c r="S11" i="13"/>
  <c r="S8" i="13"/>
  <c r="Q11" i="12"/>
  <c r="Q8" i="12"/>
  <c r="Q5" i="12"/>
  <c r="Q20" i="12"/>
  <c r="Q23" i="12"/>
  <c r="Q19" i="12"/>
  <c r="Q15" i="12"/>
  <c r="Q22" i="12"/>
  <c r="Q18" i="12"/>
  <c r="Q12" i="12"/>
  <c r="Q9" i="12"/>
  <c r="Q6" i="12"/>
  <c r="Q16" i="12"/>
  <c r="Q21" i="12"/>
  <c r="Q17" i="12"/>
  <c r="Q13" i="12"/>
  <c r="Q10" i="12"/>
  <c r="Q14" i="12"/>
  <c r="Q7" i="12"/>
  <c r="G25" i="12"/>
  <c r="T7" i="12"/>
  <c r="T12" i="12"/>
  <c r="T9" i="12"/>
  <c r="T6" i="12"/>
  <c r="T10" i="12"/>
  <c r="T20" i="12"/>
  <c r="T16" i="12"/>
  <c r="T19" i="12"/>
  <c r="T15" i="12"/>
  <c r="T21" i="12"/>
  <c r="T17" i="12"/>
  <c r="T13" i="12"/>
  <c r="T22" i="12"/>
  <c r="T18" i="12"/>
  <c r="T14" i="12"/>
  <c r="T11" i="12"/>
  <c r="T8" i="12"/>
  <c r="T5" i="12"/>
  <c r="T23" i="12"/>
  <c r="S19" i="12"/>
  <c r="S15" i="12"/>
  <c r="S21" i="12"/>
  <c r="S17" i="12"/>
  <c r="S13" i="12"/>
  <c r="S10" i="12"/>
  <c r="S7" i="12"/>
  <c r="S12" i="12"/>
  <c r="S9" i="12"/>
  <c r="S6" i="12"/>
  <c r="S20" i="12"/>
  <c r="S16" i="12"/>
  <c r="S23" i="12"/>
  <c r="S22" i="12"/>
  <c r="S18" i="12"/>
  <c r="S14" i="12"/>
  <c r="S11" i="12"/>
  <c r="S8" i="12"/>
  <c r="S5" i="12"/>
  <c r="R23" i="12"/>
  <c r="R19" i="12"/>
  <c r="R15" i="12"/>
  <c r="R11" i="12"/>
  <c r="R8" i="12"/>
  <c r="R12" i="12"/>
  <c r="R9" i="12"/>
  <c r="R6" i="12"/>
  <c r="R20" i="12"/>
  <c r="R16" i="12"/>
  <c r="R21" i="12"/>
  <c r="R17" i="12"/>
  <c r="R13" i="12"/>
  <c r="R10" i="12"/>
  <c r="R7" i="12"/>
  <c r="R5" i="12"/>
  <c r="R22" i="12"/>
  <c r="R18" i="12"/>
  <c r="R14" i="12"/>
  <c r="P22" i="12"/>
  <c r="P18" i="12"/>
  <c r="P14" i="12"/>
  <c r="P12" i="12"/>
  <c r="P9" i="12"/>
  <c r="P6" i="12"/>
  <c r="P11" i="12"/>
  <c r="P8" i="12"/>
  <c r="P5" i="12"/>
  <c r="P23" i="12"/>
  <c r="P19" i="12"/>
  <c r="P15" i="12"/>
  <c r="P16" i="12"/>
  <c r="P20" i="12"/>
  <c r="P21" i="12"/>
  <c r="P17" i="12"/>
  <c r="P13" i="12"/>
  <c r="P10" i="12"/>
  <c r="P7" i="12"/>
  <c r="V20" i="12"/>
  <c r="V16" i="12"/>
  <c r="V22" i="12"/>
  <c r="V14" i="12"/>
  <c r="V12" i="12"/>
  <c r="V9" i="12"/>
  <c r="V21" i="12"/>
  <c r="V17" i="12"/>
  <c r="V13" i="12"/>
  <c r="V10" i="12"/>
  <c r="V7" i="12"/>
  <c r="V18" i="12"/>
  <c r="V6" i="12"/>
  <c r="V11" i="12"/>
  <c r="V8" i="12"/>
  <c r="V5" i="12"/>
  <c r="V23" i="12"/>
  <c r="V19" i="12"/>
  <c r="V15" i="12"/>
  <c r="U12" i="12"/>
  <c r="U9" i="12"/>
  <c r="U6" i="12"/>
  <c r="U20" i="12"/>
  <c r="U16" i="12"/>
  <c r="U21" i="12"/>
  <c r="U17" i="12"/>
  <c r="U13" i="12"/>
  <c r="U10" i="12"/>
  <c r="U7" i="12"/>
  <c r="U22" i="12"/>
  <c r="U18" i="12"/>
  <c r="U14" i="12"/>
  <c r="U11" i="12"/>
  <c r="U8" i="12"/>
  <c r="U5" i="12"/>
  <c r="U23" i="12"/>
  <c r="U19" i="12"/>
  <c r="U15" i="12"/>
  <c r="S12" i="11"/>
  <c r="S15" i="11"/>
  <c r="S7" i="11"/>
  <c r="S18" i="11"/>
  <c r="S11" i="11"/>
  <c r="S22" i="11"/>
  <c r="S10" i="11"/>
  <c r="S17" i="11"/>
  <c r="S13" i="11"/>
  <c r="S20" i="11"/>
  <c r="S21" i="11"/>
  <c r="S14" i="11"/>
  <c r="S5" i="11"/>
  <c r="S6" i="11"/>
  <c r="S23" i="11"/>
  <c r="S16" i="11"/>
  <c r="S8" i="11"/>
  <c r="R11" i="11"/>
  <c r="R8" i="11"/>
  <c r="R5" i="11"/>
  <c r="R21" i="11"/>
  <c r="R23" i="11"/>
  <c r="R13" i="11"/>
  <c r="R7" i="11"/>
  <c r="R19" i="11"/>
  <c r="R15" i="11"/>
  <c r="R17" i="11"/>
  <c r="R12" i="11"/>
  <c r="R9" i="11"/>
  <c r="R6" i="11"/>
  <c r="R10" i="11"/>
  <c r="R20" i="11"/>
  <c r="R16" i="11"/>
  <c r="R22" i="11"/>
  <c r="R18" i="11"/>
  <c r="R14" i="11"/>
  <c r="V12" i="11"/>
  <c r="V9" i="11"/>
  <c r="V6" i="11"/>
  <c r="V20" i="11"/>
  <c r="V16" i="11"/>
  <c r="V5" i="11"/>
  <c r="V15" i="11"/>
  <c r="V8" i="11"/>
  <c r="V21" i="11"/>
  <c r="V17" i="11"/>
  <c r="V13" i="11"/>
  <c r="V10" i="11"/>
  <c r="V7" i="11"/>
  <c r="V22" i="11"/>
  <c r="V18" i="11"/>
  <c r="V14" i="11"/>
  <c r="V23" i="11"/>
  <c r="V19" i="11"/>
  <c r="V11" i="11"/>
  <c r="U18" i="11"/>
  <c r="U14" i="11"/>
  <c r="U12" i="11"/>
  <c r="U9" i="11"/>
  <c r="U6" i="11"/>
  <c r="U20" i="11"/>
  <c r="U16" i="11"/>
  <c r="U22" i="11"/>
  <c r="U21" i="11"/>
  <c r="U17" i="11"/>
  <c r="U13" i="11"/>
  <c r="U10" i="11"/>
  <c r="U7" i="11"/>
  <c r="U11" i="11"/>
  <c r="U8" i="11"/>
  <c r="U5" i="11"/>
  <c r="U23" i="11"/>
  <c r="U19" i="11"/>
  <c r="U15" i="11"/>
  <c r="T19" i="11"/>
  <c r="T15" i="11"/>
  <c r="T8" i="11"/>
  <c r="T12" i="11"/>
  <c r="T9" i="11"/>
  <c r="T6" i="11"/>
  <c r="T20" i="11"/>
  <c r="T16" i="11"/>
  <c r="T21" i="11"/>
  <c r="T17" i="11"/>
  <c r="T13" i="11"/>
  <c r="T10" i="11"/>
  <c r="T7" i="11"/>
  <c r="T11" i="11"/>
  <c r="T22" i="11"/>
  <c r="T18" i="11"/>
  <c r="T14" i="11"/>
  <c r="T5" i="11"/>
  <c r="T23" i="11"/>
  <c r="P22" i="11"/>
  <c r="P18" i="11"/>
  <c r="P14" i="11"/>
  <c r="P11" i="11"/>
  <c r="P8" i="11"/>
  <c r="P5" i="11"/>
  <c r="P23" i="11"/>
  <c r="P13" i="11"/>
  <c r="P19" i="11"/>
  <c r="P15" i="11"/>
  <c r="P12" i="11"/>
  <c r="P9" i="11"/>
  <c r="P6" i="11"/>
  <c r="P10" i="11"/>
  <c r="P20" i="11"/>
  <c r="P16" i="11"/>
  <c r="P21" i="11"/>
  <c r="P17" i="11"/>
  <c r="P7" i="11"/>
  <c r="G25" i="11"/>
  <c r="Q22" i="11"/>
  <c r="Q18" i="11"/>
  <c r="Q14" i="11"/>
  <c r="Q11" i="11"/>
  <c r="Q8" i="11"/>
  <c r="Q5" i="11"/>
  <c r="Q23" i="11"/>
  <c r="Q19" i="11"/>
  <c r="Q15" i="11"/>
  <c r="Q12" i="11"/>
  <c r="Q9" i="11"/>
  <c r="Q6" i="11"/>
  <c r="Q20" i="11"/>
  <c r="Q16" i="11"/>
  <c r="Q21" i="11"/>
  <c r="Q17" i="11"/>
  <c r="Q13" i="11"/>
  <c r="Q10" i="11"/>
  <c r="Q7" i="11"/>
  <c r="L25" i="1"/>
  <c r="N25" i="1"/>
  <c r="K25" i="1"/>
  <c r="H25" i="1"/>
  <c r="I25" i="1"/>
  <c r="J25" i="1"/>
  <c r="M25" i="1"/>
  <c r="X10" i="1" l="1"/>
  <c r="X16" i="1"/>
  <c r="X20" i="1"/>
  <c r="X19" i="1"/>
  <c r="X14" i="1"/>
  <c r="X9" i="1"/>
  <c r="AI5" i="16"/>
  <c r="AJ5" i="16" s="1"/>
  <c r="AM5" i="16"/>
  <c r="X12" i="1"/>
  <c r="AI4" i="16"/>
  <c r="AJ4" i="16" s="1"/>
  <c r="AM4" i="16"/>
  <c r="X15" i="1"/>
  <c r="X18" i="1"/>
  <c r="AI7" i="16"/>
  <c r="AJ7" i="16" s="1"/>
  <c r="AM7" i="16"/>
  <c r="AN7" i="16"/>
  <c r="X5" i="1"/>
  <c r="X21" i="1"/>
  <c r="AI6" i="16"/>
  <c r="AJ6" i="16" s="1"/>
  <c r="X11" i="15"/>
  <c r="X13" i="1"/>
  <c r="X14" i="15"/>
  <c r="X7" i="1"/>
  <c r="X16" i="15"/>
  <c r="X18" i="15"/>
  <c r="X23" i="1"/>
  <c r="X11" i="1"/>
  <c r="X13" i="12"/>
  <c r="X6" i="12"/>
  <c r="X18" i="13"/>
  <c r="X20" i="13"/>
  <c r="X9" i="13"/>
  <c r="X20" i="15"/>
  <c r="X6" i="15"/>
  <c r="X9" i="15"/>
  <c r="X12" i="15"/>
  <c r="X22" i="15"/>
  <c r="X15" i="15"/>
  <c r="X7" i="15"/>
  <c r="X19" i="15"/>
  <c r="X23" i="15"/>
  <c r="X13" i="15"/>
  <c r="X5" i="15"/>
  <c r="X10" i="15"/>
  <c r="X17" i="15"/>
  <c r="X8" i="15"/>
  <c r="X21" i="15"/>
  <c r="X12" i="13"/>
  <c r="X15" i="13"/>
  <c r="X7" i="13"/>
  <c r="X19" i="13"/>
  <c r="X23" i="13"/>
  <c r="X10" i="13"/>
  <c r="X13" i="13"/>
  <c r="X5" i="13"/>
  <c r="X17" i="13"/>
  <c r="X21" i="13"/>
  <c r="X11" i="13"/>
  <c r="X8" i="13"/>
  <c r="X16" i="13"/>
  <c r="X14" i="13"/>
  <c r="X6" i="13"/>
  <c r="X22" i="13"/>
  <c r="X14" i="12"/>
  <c r="X18" i="12"/>
  <c r="X20" i="12"/>
  <c r="X16" i="12"/>
  <c r="X22" i="12"/>
  <c r="X19" i="12"/>
  <c r="X15" i="12"/>
  <c r="X23" i="12"/>
  <c r="X5" i="12"/>
  <c r="X7" i="12"/>
  <c r="X8" i="12"/>
  <c r="X10" i="12"/>
  <c r="X11" i="12"/>
  <c r="X17" i="12"/>
  <c r="X9" i="12"/>
  <c r="X21" i="12"/>
  <c r="X12" i="12"/>
  <c r="X15" i="11"/>
  <c r="X19" i="11"/>
  <c r="X17" i="11"/>
  <c r="X23" i="11"/>
  <c r="X8" i="11"/>
  <c r="X20" i="11"/>
  <c r="X11" i="11"/>
  <c r="X5" i="11"/>
  <c r="X10" i="11"/>
  <c r="X6" i="11"/>
  <c r="X18" i="11"/>
  <c r="X21" i="11"/>
  <c r="X14" i="11"/>
  <c r="X9" i="11"/>
  <c r="X22" i="11"/>
  <c r="X12" i="11"/>
  <c r="X16" i="11"/>
  <c r="X7" i="11"/>
  <c r="X13" i="11"/>
  <c r="G25" i="1"/>
  <c r="AN4" i="16" l="1"/>
  <c r="AN6" i="16"/>
  <c r="AN5" i="16"/>
  <c r="AM6" i="16"/>
</calcChain>
</file>

<file path=xl/sharedStrings.xml><?xml version="1.0" encoding="utf-8"?>
<sst xmlns="http://schemas.openxmlformats.org/spreadsheetml/2006/main" count="202" uniqueCount="67">
  <si>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</si>
  <si>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</si>
  <si>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</si>
  <si>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</si>
  <si>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</si>
  <si>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</si>
  <si>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</si>
  <si>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</si>
  <si>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</si>
  <si>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</si>
  <si>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</si>
  <si>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</si>
  <si>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</si>
  <si>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</si>
  <si>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</si>
  <si>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</si>
  <si>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</si>
  <si>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</si>
  <si>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</si>
  <si>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</si>
  <si>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</si>
  <si>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</si>
  <si>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mode_1_sq</t>
  </si>
  <si>
    <t>mode_2_sq</t>
  </si>
  <si>
    <t>mode_3_sq</t>
  </si>
  <si>
    <t>mode_4_sq</t>
  </si>
  <si>
    <t>mode_5_sq</t>
  </si>
  <si>
    <t>mode_6_sq</t>
  </si>
  <si>
    <t>mode_7_sq</t>
  </si>
  <si>
    <t>pred_norm</t>
  </si>
  <si>
    <t>pred_norm_ratio</t>
  </si>
  <si>
    <t>equilibrium structure</t>
  </si>
  <si>
    <t>a125</t>
  </si>
  <si>
    <t>a140</t>
  </si>
  <si>
    <t>a155</t>
  </si>
  <si>
    <t>a165</t>
  </si>
  <si>
    <t>c1_pred</t>
  </si>
  <si>
    <t>c2_pred</t>
  </si>
  <si>
    <t>c1_QM</t>
  </si>
  <si>
    <t>c2_QM</t>
  </si>
  <si>
    <t>arg1_A</t>
  </si>
  <si>
    <t>arg2_A</t>
  </si>
  <si>
    <t>arg3_A</t>
  </si>
  <si>
    <t>arg4_A</t>
  </si>
  <si>
    <t>f1_A</t>
  </si>
  <si>
    <t>f2_A</t>
  </si>
  <si>
    <t>f3_A</t>
  </si>
  <si>
    <t>f4_A</t>
  </si>
  <si>
    <t>arg1_B</t>
  </si>
  <si>
    <t>arg2_B</t>
  </si>
  <si>
    <t>arg3_B</t>
  </si>
  <si>
    <t>arg4_B</t>
  </si>
  <si>
    <t>f1_B</t>
  </si>
  <si>
    <t>f2_B</t>
  </si>
  <si>
    <t>f3_B</t>
  </si>
  <si>
    <t>f4_B</t>
  </si>
  <si>
    <t>mode_1_ratio</t>
  </si>
  <si>
    <t>mode_2_ratio</t>
  </si>
  <si>
    <t>mode_3_ratio</t>
  </si>
  <si>
    <t>mode_4_ratio</t>
  </si>
  <si>
    <t>kJ/mol</t>
  </si>
  <si>
    <t>QM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</si>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</sst>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HSNC</a:t>
            </a:r>
          </a:p>
        </c:rich>
      </c:tx>
      <c:layout>
        <c:manualLayout>
          <c:xMode val="edge"/>
          <c:yMode val="edge"/>
          <c:x val="0.5109517642723439"/>
          <c:y val="4.43984843560071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</c:numCache>
            </c:numRef>
          </c:xVal>
          <c:yVal>
            <c:numRef>
              <c:f>opt_angle_no_relax!$X$5:$X$23</c:f>
              <c:numCache>
                <c:formatCode>General</c:formatCode>
                <c:ptCount val="19"/>
                <c:pt idx="0">
                  <c:v>1.8936719681852461</c:v>
                </c:pt>
                <c:pt idx="1">
                  <c:v>1.8657676604984716</c:v>
                </c:pt>
                <c:pt idx="2">
                  <c:v>1.7752995087617216</c:v>
                </c:pt>
                <c:pt idx="3">
                  <c:v>1.6075140643424009</c:v>
                </c:pt>
                <c:pt idx="4">
                  <c:v>1.3534033770489791</c:v>
                </c:pt>
                <c:pt idx="5">
                  <c:v>1.024511735229561</c:v>
                </c:pt>
                <c:pt idx="6">
                  <c:v>0.66054680524513398</c:v>
                </c:pt>
                <c:pt idx="7">
                  <c:v>0.32455182044980291</c:v>
                </c:pt>
                <c:pt idx="8">
                  <c:v>8.6259605371778444E-2</c:v>
                </c:pt>
                <c:pt idx="9">
                  <c:v>0</c:v>
                </c:pt>
                <c:pt idx="10">
                  <c:v>8.6259605371778458E-2</c:v>
                </c:pt>
                <c:pt idx="11">
                  <c:v>0.32455182044980307</c:v>
                </c:pt>
                <c:pt idx="12">
                  <c:v>0.66054680524513365</c:v>
                </c:pt>
                <c:pt idx="13">
                  <c:v>1.0245117352295612</c:v>
                </c:pt>
                <c:pt idx="14">
                  <c:v>1.3534033770489791</c:v>
                </c:pt>
                <c:pt idx="15">
                  <c:v>1.6075140643424009</c:v>
                </c:pt>
                <c:pt idx="16">
                  <c:v>1.7752995087617216</c:v>
                </c:pt>
                <c:pt idx="17">
                  <c:v>1.8657676604984714</c:v>
                </c:pt>
                <c:pt idx="18">
                  <c:v>1.8936719681852461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12-4EA8-95E1-4D72CF686AF7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</c:numCache>
            </c:numRef>
          </c:xVal>
          <c:yVal>
            <c:numRef>
              <c:f>opt_angle_no_relax!$Z$5:$Z$23</c:f>
              <c:numCache>
                <c:formatCode>General</c:formatCode>
                <c:ptCount val="19"/>
                <c:pt idx="0">
                  <c:v>1.8936681300902194</c:v>
                </c:pt>
                <c:pt idx="1">
                  <c:v>1.8657590650383042</c:v>
                </c:pt>
                <c:pt idx="2">
                  <c:v>1.7752843350518219</c:v>
                </c:pt>
                <c:pt idx="3">
                  <c:v>1.6075148850873688</c:v>
                </c:pt>
                <c:pt idx="4">
                  <c:v>1.3533927399737991</c:v>
                </c:pt>
                <c:pt idx="5">
                  <c:v>1.0244963550908039</c:v>
                </c:pt>
                <c:pt idx="6">
                  <c:v>0.6605495450127421</c:v>
                </c:pt>
                <c:pt idx="7">
                  <c:v>0.32453805500742305</c:v>
                </c:pt>
                <c:pt idx="8">
                  <c:v>8.6247675065806106E-2</c:v>
                </c:pt>
                <c:pt idx="9">
                  <c:v>0</c:v>
                </c:pt>
                <c:pt idx="10">
                  <c:v>8.6247675065806106E-2</c:v>
                </c:pt>
                <c:pt idx="11">
                  <c:v>0.32453805500742305</c:v>
                </c:pt>
                <c:pt idx="12">
                  <c:v>0.6605495450127421</c:v>
                </c:pt>
                <c:pt idx="13">
                  <c:v>1.0244963550908039</c:v>
                </c:pt>
                <c:pt idx="14">
                  <c:v>1.3533927399737991</c:v>
                </c:pt>
                <c:pt idx="15">
                  <c:v>1.6075148850873688</c:v>
                </c:pt>
                <c:pt idx="16">
                  <c:v>1.7752843350518219</c:v>
                </c:pt>
                <c:pt idx="17">
                  <c:v>1.8657590650383042</c:v>
                </c:pt>
                <c:pt idx="18">
                  <c:v>1.8936681300902194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12-4EA8-95E1-4D72CF686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557544"/>
        <c:axId val="594566168"/>
      </c:scatterChart>
      <c:valAx>
        <c:axId val="594557544"/>
        <c:scaling>
          <c:orientation val="minMax"/>
          <c:max val="3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66168"/>
        <c:crosses val="autoZero"/>
        <c:crossBetween val="midCat"/>
        <c:majorUnit val="90"/>
      </c:valAx>
      <c:valAx>
        <c:axId val="59456616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57544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HSNC (DT projectors)</a:t>
            </a:r>
          </a:p>
        </c:rich>
      </c:tx>
      <c:layout>
        <c:manualLayout>
          <c:xMode val="edge"/>
          <c:yMode val="edge"/>
          <c:x val="0.33510898840405484"/>
          <c:y val="4.64066433622564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c1_QM</c:v>
          </c:tx>
          <c:spPr>
            <a:solidFill>
              <a:srgbClr val="385723"/>
            </a:solidFill>
            <a:ln>
              <a:noFill/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predict_norms!$AO$4:$AO$7</c:f>
              <c:numCache>
                <c:formatCode>General</c:formatCode>
                <c:ptCount val="4"/>
                <c:pt idx="0">
                  <c:v>0.65969999999999995</c:v>
                </c:pt>
                <c:pt idx="1">
                  <c:v>0.76719999999999999</c:v>
                </c:pt>
                <c:pt idx="2">
                  <c:v>0.88470000000000004</c:v>
                </c:pt>
                <c:pt idx="3">
                  <c:v>0.95299999999999996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7D-4F0F-A2F3-A587344560A3}"/>
            </c:ext>
          </c:extLst>
        </c:ser>
        <c:ser>
          <c:idx val="1"/>
          <c:order val="1"/>
          <c:tx>
            <c:v>c1_predicted</c:v>
          </c:tx>
          <c:spPr>
            <a:pattFill prst="wdUpDiag">
              <a:fgClr>
                <a:srgbClr val="385723"/>
              </a:fgClr>
              <a:bgClr>
                <a:schemeClr val="bg1"/>
              </a:bgClr>
            </a:pattFill>
            <a:ln>
              <a:solidFill>
                <a:srgbClr val="385723"/>
              </a:solidFill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predict_norms!$AM$4:$AM$7</c:f>
              <c:numCache>
                <c:formatCode>General</c:formatCode>
                <c:ptCount val="4"/>
                <c:pt idx="0">
                  <c:v>0.80009933188346194</c:v>
                </c:pt>
                <c:pt idx="1">
                  <c:v>0.83783103503601397</c:v>
                </c:pt>
                <c:pt idx="2">
                  <c:v>0.90348547088572417</c:v>
                </c:pt>
                <c:pt idx="3">
                  <c:v>0.95617760826624465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7D-4F0F-A2F3-A587344560A3}"/>
            </c:ext>
          </c:extLst>
        </c:ser>
        <c:ser>
          <c:idx val="2"/>
          <c:order val="2"/>
          <c:tx>
            <c:v>c2_QM</c:v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predict_norms!$AP$4:$AP$7</c:f>
              <c:numCache>
                <c:formatCode>General</c:formatCode>
                <c:ptCount val="4"/>
                <c:pt idx="0">
                  <c:v>0.75139999999999996</c:v>
                </c:pt>
                <c:pt idx="1">
                  <c:v>0.64139999999999997</c:v>
                </c:pt>
                <c:pt idx="2">
                  <c:v>0.46610000000000001</c:v>
                </c:pt>
                <c:pt idx="3">
                  <c:v>0.3029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7D-4F0F-A2F3-A587344560A3}"/>
            </c:ext>
          </c:extLst>
        </c:ser>
        <c:ser>
          <c:idx val="3"/>
          <c:order val="3"/>
          <c:tx>
            <c:v>c2_predicted</c:v>
          </c:tx>
          <c:spPr>
            <a:pattFill prst="wdUpDiag">
              <a:fgClr>
                <a:srgbClr val="7030A0"/>
              </a:fgClr>
              <a:bgClr>
                <a:schemeClr val="bg1"/>
              </a:bgClr>
            </a:pattFill>
            <a:ln>
              <a:solidFill>
                <a:srgbClr val="7030A0"/>
              </a:solidFill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predict_norms!$AN$4:$AN$7</c:f>
              <c:numCache>
                <c:formatCode>General</c:formatCode>
                <c:ptCount val="4"/>
                <c:pt idx="0">
                  <c:v>0.59915563690865581</c:v>
                </c:pt>
                <c:pt idx="1">
                  <c:v>0.54569233035381637</c:v>
                </c:pt>
                <c:pt idx="2">
                  <c:v>0.42858174020379619</c:v>
                </c:pt>
                <c:pt idx="3">
                  <c:v>0.29278299827117549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7D-4F0F-A2F3-A58734456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94559112"/>
        <c:axId val="594560288"/>
      </c:barChart>
      <c:catAx>
        <c:axId val="594559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constrained SNC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60288"/>
        <c:crosses val="autoZero"/>
        <c:auto val="0"/>
        <c:lblAlgn val="ctr"/>
        <c:lblOffset val="100"/>
        <c:noMultiLvlLbl val="0"/>
      </c:catAx>
      <c:valAx>
        <c:axId val="594560288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c</a:t>
                </a:r>
                <a:r>
                  <a:rPr lang="en-US" sz="2800" baseline="-25000">
                    <a:solidFill>
                      <a:schemeClr val="tx1"/>
                    </a:solidFill>
                  </a:rPr>
                  <a:t>1</a:t>
                </a:r>
                <a:r>
                  <a:rPr lang="en-US" sz="2800">
                    <a:solidFill>
                      <a:schemeClr val="tx1"/>
                    </a:solidFill>
                  </a:rPr>
                  <a:t> or c</a:t>
                </a:r>
                <a:r>
                  <a:rPr lang="en-US" sz="28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2800">
                    <a:solidFill>
                      <a:schemeClr val="tx1"/>
                    </a:solidFill>
                  </a:rPr>
                  <a:t> mode coefficient</a:t>
                </a:r>
              </a:p>
            </c:rich>
          </c:tx>
          <c:layout>
            <c:manualLayout>
              <c:xMode val="edge"/>
              <c:yMode val="edge"/>
              <c:x val="1.0252925486027881E-2"/>
              <c:y val="0.137921814400075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59112"/>
        <c:crosses val="autoZero"/>
        <c:crossBetween val="between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2055468211548415"/>
          <c:y val="0.8991118392413775"/>
          <c:w val="0.87753163067878304"/>
          <c:h val="7.06229517364445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D62DD2-CDEF-FF00-E62C-2E41F179C2D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300204-0D11-CCF8-0585-701843353BD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4.42578125" customWidth="1"/>
    <col min="7" max="7" width="10.140625" customWidth="1"/>
    <col min="8" max="8" width="11.28515625" customWidth="1"/>
    <col min="9" max="9" width="9.28515625" customWidth="1"/>
    <col min="10" max="10" width="10.140625" customWidth="1"/>
    <col min="11" max="11" width="14.14062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20" width="11.140625" customWidth="1"/>
    <col min="21" max="21" width="11.28515625" customWidth="1"/>
    <col min="22" max="22" width="11" customWidth="1"/>
    <col min="23" max="23" width="11.85546875" customWidth="1"/>
    <col min="24" max="24" width="13" customWidth="1"/>
    <col min="25" max="25" width="13.28515625" customWidth="1"/>
    <col min="26" max="26" width="16.140625" customWidth="1"/>
    <col min="27" max="27" width="13.28515625" customWidth="1"/>
    <col min="28" max="28" width="12.42578125" customWidth="1"/>
    <col min="29" max="29" width="11.42578125" customWidth="1"/>
    <col min="30" max="30" width="11.28515625" customWidth="1"/>
    <col min="31" max="32" width="11.85546875" customWidth="1"/>
    <col min="33" max="35" width="11.42578125" customWidth="1"/>
    <col min="36" max="36" width="16.42578125" customWidth="1"/>
  </cols>
  <sheetData>
    <row r="1" spans="1:42" x14ac:dyDescent="0.25">
      <c r="A1" t="s">
        <v>16</v>
      </c>
      <c r="B1">
        <v>2.8158916161173799</v>
      </c>
      <c r="AB1" t="s">
        <v>17</v>
      </c>
    </row>
    <row r="2" spans="1:42" x14ac:dyDescent="0.25">
      <c r="B2" t="s">
        <v>18</v>
      </c>
      <c r="C2" t="s">
        <v>8</v>
      </c>
      <c r="D2" t="s">
        <v>19</v>
      </c>
      <c r="E2" t="s">
        <v>8</v>
      </c>
      <c r="F2" t="s">
        <v>20</v>
      </c>
      <c r="G2" t="s">
        <v>40</v>
      </c>
      <c r="H2" t="s">
        <v>41</v>
      </c>
      <c r="I2" t="s">
        <v>42</v>
      </c>
      <c r="J2" t="s">
        <v>43</v>
      </c>
      <c r="K2" t="s">
        <v>44</v>
      </c>
      <c r="L2" t="s">
        <v>45</v>
      </c>
      <c r="M2" t="s">
        <v>46</v>
      </c>
      <c r="N2" t="s">
        <v>47</v>
      </c>
      <c r="O2" t="s">
        <v>21</v>
      </c>
      <c r="P2" t="s">
        <v>48</v>
      </c>
      <c r="Q2" t="s">
        <v>49</v>
      </c>
      <c r="R2" t="s">
        <v>50</v>
      </c>
      <c r="S2" t="s">
        <v>51</v>
      </c>
      <c r="T2" t="s">
        <v>52</v>
      </c>
      <c r="U2" t="s">
        <v>53</v>
      </c>
      <c r="V2" t="s">
        <v>54</v>
      </c>
      <c r="W2" t="s">
        <v>55</v>
      </c>
      <c r="X2" t="s">
        <v>56</v>
      </c>
      <c r="Y2" t="s">
        <v>57</v>
      </c>
      <c r="Z2" t="s">
        <v>58</v>
      </c>
      <c r="AA2" t="s">
        <v>59</v>
      </c>
      <c r="AB2" t="s">
        <v>22</v>
      </c>
      <c r="AC2" t="s">
        <v>23</v>
      </c>
      <c r="AD2" t="s">
        <v>24</v>
      </c>
      <c r="AE2" t="s">
        <v>25</v>
      </c>
      <c r="AF2" t="s">
        <v>26</v>
      </c>
      <c r="AG2" t="s">
        <v>27</v>
      </c>
      <c r="AH2" t="s">
        <v>28</v>
      </c>
      <c r="AI2" t="s">
        <v>29</v>
      </c>
      <c r="AJ2" t="s">
        <v>30</v>
      </c>
      <c r="AM2" t="s">
        <v>36</v>
      </c>
      <c r="AN2" t="s">
        <v>37</v>
      </c>
      <c r="AO2" t="s">
        <v>38</v>
      </c>
      <c r="AP2" t="s">
        <v>39</v>
      </c>
    </row>
    <row r="3" spans="1:42" ht="15.75" thickBot="1" x14ac:dyDescent="0.3">
      <c r="A3" t="s">
        <v>31</v>
      </c>
      <c r="B3">
        <v>173.75975</v>
      </c>
      <c r="C3">
        <f>B3*PI()/180</f>
        <v>3.0326797449422171</v>
      </c>
      <c r="D3">
        <v>95.365700000000004</v>
      </c>
      <c r="E3">
        <f>D3*PI()/180</f>
        <v>1.6644454584691564</v>
      </c>
      <c r="F3">
        <f>COS(C3/2)</f>
        <v>5.4429543162638344E-2</v>
      </c>
      <c r="G3">
        <f>(1/4)*F3+(3/4)*F3^3</f>
        <v>1.3728324500430473E-2</v>
      </c>
      <c r="H3">
        <f>(3/4)*F3^2+(1/4)*F3^4</f>
        <v>2.2241255895779689E-3</v>
      </c>
      <c r="I3">
        <f>(6*F3^3-3*F3^5+F3^7)/4</f>
        <v>2.4151948334362035E-4</v>
      </c>
      <c r="J3">
        <f>(10*F3^4-9*F3^6+3*F3^8)/4</f>
        <v>2.188368216712026E-5</v>
      </c>
      <c r="K3">
        <f t="shared" ref="K3:N7" si="0">TANH($B$1*G3)</f>
        <v>3.8638228787964274E-2</v>
      </c>
      <c r="L3">
        <f t="shared" si="0"/>
        <v>6.2628147171474103E-3</v>
      </c>
      <c r="M3">
        <f t="shared" si="0"/>
        <v>6.8009258342278966E-4</v>
      </c>
      <c r="N3">
        <f t="shared" si="0"/>
        <v>6.162207706617259E-5</v>
      </c>
      <c r="O3">
        <f>COS(E3/2)</f>
        <v>0.67323387267050072</v>
      </c>
      <c r="P3">
        <f>(1/4)*O3+(3/4)*O3^3</f>
        <v>0.39716280110953101</v>
      </c>
      <c r="Q3">
        <f>(3/4)*O3^2+(1/4)*O3^4</f>
        <v>0.39129038176449116</v>
      </c>
      <c r="R3">
        <f>(6*O3^3-3*O3^5+O3^7)/4</f>
        <v>0.36965302828481283</v>
      </c>
      <c r="S3">
        <f>(10*O3^4-9*O3^6+3*O3^8)/4</f>
        <v>0.33572884907927902</v>
      </c>
      <c r="T3">
        <f t="shared" ref="T3:W7" si="1">TANH($B$1*P3)</f>
        <v>0.80700029679887719</v>
      </c>
      <c r="U3">
        <f t="shared" si="1"/>
        <v>0.80115586545890338</v>
      </c>
      <c r="V3">
        <f t="shared" si="1"/>
        <v>0.77824434805197118</v>
      </c>
      <c r="W3">
        <f t="shared" si="1"/>
        <v>0.73768252212440921</v>
      </c>
      <c r="AB3">
        <f>part_relax!H28^2</f>
        <v>0.44498603419289884</v>
      </c>
      <c r="AC3">
        <f>part_relax!I28^2</f>
        <v>7.7697381672021297E-3</v>
      </c>
      <c r="AD3">
        <f>part_relax!J28^2</f>
        <v>1.0216482042613715E-8</v>
      </c>
      <c r="AE3">
        <f>part_relax!K28^2</f>
        <v>5.2991436948350101E-9</v>
      </c>
      <c r="AF3">
        <f>part_relax!L28^2</f>
        <v>1.6820524140086711E-34</v>
      </c>
      <c r="AG3">
        <f>part_relax!M28^2</f>
        <v>4.4093994801788907E-33</v>
      </c>
      <c r="AH3">
        <f>part_relax!N28^2</f>
        <v>0</v>
      </c>
      <c r="AI3" s="4">
        <f>SQRT(SUM(AB3:AH3))</f>
        <v>0.67287130112357052</v>
      </c>
      <c r="AJ3" s="4">
        <f>AI3/$AI$3</f>
        <v>1</v>
      </c>
    </row>
    <row r="4" spans="1:42" ht="16.5" thickBot="1" x14ac:dyDescent="0.3">
      <c r="A4" t="s">
        <v>32</v>
      </c>
      <c r="B4">
        <v>125</v>
      </c>
      <c r="C4">
        <f t="shared" ref="C4:C7" si="2">B4*PI()/180</f>
        <v>2.1816615649929116</v>
      </c>
      <c r="D4">
        <v>95.748900000000006</v>
      </c>
      <c r="E4">
        <f t="shared" ref="E4:E7" si="3">D4*PI()/180</f>
        <v>1.6711335601627986</v>
      </c>
      <c r="F4">
        <f>COS(C4/2)</f>
        <v>0.46174861323503408</v>
      </c>
      <c r="G4">
        <f>(1/4)*F4+(3/4)*F4^3</f>
        <v>0.18927483674587572</v>
      </c>
      <c r="H4">
        <f>(3/4)*F4^2+(1/4)*F4^4</f>
        <v>0.17127365234554992</v>
      </c>
      <c r="I4">
        <f t="shared" ref="I4:I7" si="4">(6*F4^3-3*F4^5+F4^7)/4</f>
        <v>0.13305117173540831</v>
      </c>
      <c r="J4">
        <f t="shared" ref="J4:J7" si="5">(10*F4^4-9*F4^6+3*F4^8)/4</f>
        <v>9.3390054296826591E-2</v>
      </c>
      <c r="K4">
        <f t="shared" si="0"/>
        <v>0.48765375931783789</v>
      </c>
      <c r="L4">
        <f t="shared" si="0"/>
        <v>0.44807415429549785</v>
      </c>
      <c r="M4">
        <f t="shared" si="0"/>
        <v>0.35805900163227877</v>
      </c>
      <c r="N4">
        <f t="shared" si="0"/>
        <v>0.25707722582073123</v>
      </c>
      <c r="O4">
        <f>COS(E4/2)</f>
        <v>0.67075742278063666</v>
      </c>
      <c r="P4">
        <f>(1/4)*O4+(3/4)*O4^3</f>
        <v>0.39402748680163813</v>
      </c>
      <c r="Q4">
        <f>(3/4)*O4^2+(1/4)*O4^4</f>
        <v>0.38804263399414723</v>
      </c>
      <c r="R4">
        <f t="shared" ref="R4:R7" si="6">(6*O4^3-3*O4^5+O4^7)/4</f>
        <v>0.36611531230078193</v>
      </c>
      <c r="S4">
        <f t="shared" ref="S4:S7" si="7">(10*O4^4-9*O4^6+3*O4^8)/4</f>
        <v>0.33187573929695396</v>
      </c>
      <c r="T4">
        <f t="shared" si="1"/>
        <v>0.80389926769360387</v>
      </c>
      <c r="U4">
        <f t="shared" si="1"/>
        <v>0.7978563982053466</v>
      </c>
      <c r="V4">
        <f t="shared" si="1"/>
        <v>0.77428548349074544</v>
      </c>
      <c r="W4">
        <f t="shared" si="1"/>
        <v>0.73269714753133319</v>
      </c>
      <c r="X4">
        <f t="shared" ref="X4:AA7" si="8">K4*T4/(K$3*T$3)</f>
        <v>12.572519138396848</v>
      </c>
      <c r="Y4">
        <f t="shared" si="8"/>
        <v>71.250521236478548</v>
      </c>
      <c r="Z4">
        <f t="shared" si="8"/>
        <v>523.80748418806718</v>
      </c>
      <c r="AA4">
        <f t="shared" si="8"/>
        <v>4143.6424999341425</v>
      </c>
      <c r="AB4">
        <f>AB$3*$X4^2</f>
        <v>70.338158130469438</v>
      </c>
      <c r="AC4">
        <f>AC$3*Y4^2</f>
        <v>39.444138523160021</v>
      </c>
      <c r="AD4">
        <f t="shared" ref="AD4:AE7" si="9">AD$3*Z4^2</f>
        <v>2.8031399095957759E-3</v>
      </c>
      <c r="AE4">
        <f t="shared" si="9"/>
        <v>9.0985095221035664E-2</v>
      </c>
      <c r="AF4" s="3">
        <v>0</v>
      </c>
      <c r="AG4" s="3">
        <v>0</v>
      </c>
      <c r="AH4" s="3">
        <v>0</v>
      </c>
      <c r="AI4" s="4">
        <f t="shared" ref="AI4:AI7" si="10">SQRT(SUM(AB4:AH4))</f>
        <v>10.482179395944343</v>
      </c>
      <c r="AJ4" s="4">
        <f t="shared" ref="AJ4:AJ7" si="11">AI4/$AI$3</f>
        <v>15.578282768846053</v>
      </c>
      <c r="AM4">
        <f t="shared" ref="AM4:AN7" si="12">SQRT(AB4)/$AI4</f>
        <v>0.80009933188346194</v>
      </c>
      <c r="AN4">
        <f t="shared" si="12"/>
        <v>0.59915563690865581</v>
      </c>
      <c r="AO4" s="6">
        <v>0.65969999999999995</v>
      </c>
      <c r="AP4" s="6">
        <v>0.75139999999999996</v>
      </c>
    </row>
    <row r="5" spans="1:42" ht="16.5" thickBot="1" x14ac:dyDescent="0.3">
      <c r="A5" t="s">
        <v>33</v>
      </c>
      <c r="B5">
        <v>140</v>
      </c>
      <c r="C5">
        <f t="shared" si="2"/>
        <v>2.4434609527920612</v>
      </c>
      <c r="D5">
        <v>95.973879999999994</v>
      </c>
      <c r="E5">
        <f t="shared" si="3"/>
        <v>1.6750602019139351</v>
      </c>
      <c r="F5">
        <f>COS(C5/2)</f>
        <v>0.34202014332566882</v>
      </c>
      <c r="G5">
        <f>(1/4)*F5+(3/4)*F5^3</f>
        <v>0.11551160324252364</v>
      </c>
      <c r="H5">
        <f>(3/4)*F5^2+(1/4)*F5^4</f>
        <v>9.1154283992602614E-2</v>
      </c>
      <c r="I5">
        <f t="shared" si="4"/>
        <v>5.6639901190039768E-2</v>
      </c>
      <c r="J5">
        <f t="shared" si="5"/>
        <v>3.0748360071152791E-2</v>
      </c>
      <c r="K5">
        <f t="shared" si="0"/>
        <v>0.31426261757643364</v>
      </c>
      <c r="L5">
        <f t="shared" si="0"/>
        <v>0.25118815920804366</v>
      </c>
      <c r="M5">
        <f t="shared" si="0"/>
        <v>0.15815307778311283</v>
      </c>
      <c r="N5">
        <f t="shared" si="0"/>
        <v>8.6368328499086489E-2</v>
      </c>
      <c r="O5">
        <f>COS(E5/2)</f>
        <v>0.66929998140625135</v>
      </c>
      <c r="P5">
        <f>(1/4)*O5+(3/4)*O5^3</f>
        <v>0.39219094752838396</v>
      </c>
      <c r="Q5">
        <f>(3/4)*O5^2+(1/4)*O5^4</f>
        <v>0.38613944136975475</v>
      </c>
      <c r="R5">
        <f t="shared" si="6"/>
        <v>0.3640417093827672</v>
      </c>
      <c r="S5">
        <f t="shared" si="7"/>
        <v>0.3296185876673704</v>
      </c>
      <c r="T5">
        <f t="shared" si="1"/>
        <v>0.8020622512352289</v>
      </c>
      <c r="U5">
        <f t="shared" si="1"/>
        <v>0.79590039091830833</v>
      </c>
      <c r="V5">
        <f t="shared" si="1"/>
        <v>0.77193645926074872</v>
      </c>
      <c r="W5">
        <f t="shared" si="1"/>
        <v>0.72973965090666004</v>
      </c>
      <c r="X5">
        <f t="shared" si="8"/>
        <v>8.0836945748264633</v>
      </c>
      <c r="Y5">
        <f t="shared" si="8"/>
        <v>39.844767887204334</v>
      </c>
      <c r="Z5">
        <f t="shared" si="8"/>
        <v>230.66154011785054</v>
      </c>
      <c r="AA5">
        <f t="shared" si="8"/>
        <v>1386.4896521585833</v>
      </c>
      <c r="AB5">
        <f>AB$3*$X5^2</f>
        <v>29.078109889411561</v>
      </c>
      <c r="AC5">
        <f t="shared" ref="AC5:AC7" si="13">AC$3*Y5^2</f>
        <v>12.335279265247618</v>
      </c>
      <c r="AD5">
        <f t="shared" si="9"/>
        <v>5.4356533300559508E-4</v>
      </c>
      <c r="AE5">
        <f t="shared" si="9"/>
        <v>1.0186827723098448E-2</v>
      </c>
      <c r="AF5" s="3">
        <v>0</v>
      </c>
      <c r="AG5" s="3">
        <v>0</v>
      </c>
      <c r="AH5" s="3">
        <v>0</v>
      </c>
      <c r="AI5" s="4">
        <f t="shared" si="10"/>
        <v>6.4361572034650676</v>
      </c>
      <c r="AJ5" s="4">
        <f t="shared" si="11"/>
        <v>9.5652128315145504</v>
      </c>
      <c r="AM5">
        <f t="shared" si="12"/>
        <v>0.83783103503601397</v>
      </c>
      <c r="AN5">
        <f t="shared" si="12"/>
        <v>0.54569233035381637</v>
      </c>
      <c r="AO5" s="7">
        <v>0.76719999999999999</v>
      </c>
      <c r="AP5" s="7">
        <v>0.64139999999999997</v>
      </c>
    </row>
    <row r="6" spans="1:42" ht="16.5" thickBot="1" x14ac:dyDescent="0.3">
      <c r="A6" t="s">
        <v>34</v>
      </c>
      <c r="B6">
        <v>155</v>
      </c>
      <c r="C6">
        <f t="shared" si="2"/>
        <v>2.7052603405912108</v>
      </c>
      <c r="D6">
        <v>95.766149999999996</v>
      </c>
      <c r="E6">
        <f t="shared" si="3"/>
        <v>1.6714346294587674</v>
      </c>
      <c r="F6">
        <f t="shared" ref="F6:F7" si="14">COS(C6/2)</f>
        <v>0.2164396139381029</v>
      </c>
      <c r="G6">
        <f t="shared" ref="G6:G7" si="15">(1/4)*F6+(3/4)*F6^3</f>
        <v>6.1714418385573476E-2</v>
      </c>
      <c r="H6">
        <f t="shared" ref="H6:H7" si="16">(3/4)*F6^2+(1/4)*F6^4</f>
        <v>3.5683219284379383E-2</v>
      </c>
      <c r="I6">
        <f t="shared" si="4"/>
        <v>1.4858350736190793E-2</v>
      </c>
      <c r="J6">
        <f t="shared" si="5"/>
        <v>5.2586917063093177E-3</v>
      </c>
      <c r="K6">
        <f t="shared" si="0"/>
        <v>0.1720526013451536</v>
      </c>
      <c r="L6">
        <f t="shared" si="0"/>
        <v>0.10014328091029831</v>
      </c>
      <c r="M6">
        <f t="shared" si="0"/>
        <v>4.1815108382585744E-2</v>
      </c>
      <c r="N6">
        <f t="shared" si="0"/>
        <v>1.4806823652500592E-2</v>
      </c>
      <c r="O6">
        <f t="shared" ref="O6:O7" si="17">COS(E6/2)</f>
        <v>0.67064576712472368</v>
      </c>
      <c r="P6">
        <f t="shared" ref="P6:P7" si="18">(1/4)*O6+(3/4)*O6^3</f>
        <v>0.39388656157368385</v>
      </c>
      <c r="Q6">
        <f t="shared" ref="Q6:Q7" si="19">(3/4)*O6^2+(1/4)*O6^4</f>
        <v>0.38789661505710704</v>
      </c>
      <c r="R6">
        <f t="shared" si="6"/>
        <v>0.36595623146421435</v>
      </c>
      <c r="S6">
        <f t="shared" si="7"/>
        <v>0.3317025420701713</v>
      </c>
      <c r="T6">
        <f t="shared" si="1"/>
        <v>0.80375884583315282</v>
      </c>
      <c r="U6">
        <f t="shared" si="1"/>
        <v>0.79770691837733532</v>
      </c>
      <c r="V6">
        <f t="shared" si="1"/>
        <v>0.7741060235909013</v>
      </c>
      <c r="W6">
        <f t="shared" si="1"/>
        <v>0.73247118402441069</v>
      </c>
      <c r="X6">
        <f t="shared" si="8"/>
        <v>4.4350253316494754</v>
      </c>
      <c r="Y6">
        <f t="shared" si="8"/>
        <v>15.921302514000777</v>
      </c>
      <c r="Z6">
        <f t="shared" si="8"/>
        <v>61.157490925122417</v>
      </c>
      <c r="AA6">
        <f t="shared" si="8"/>
        <v>238.58691478409264</v>
      </c>
      <c r="AB6">
        <f t="shared" ref="AB6:AB7" si="20">AB$3*$X6^2</f>
        <v>8.7526304133655906</v>
      </c>
      <c r="AC6">
        <f t="shared" si="13"/>
        <v>1.9695344075386763</v>
      </c>
      <c r="AD6">
        <f t="shared" si="9"/>
        <v>3.8212081475392757E-5</v>
      </c>
      <c r="AE6">
        <f t="shared" si="9"/>
        <v>3.0164695023087611E-4</v>
      </c>
      <c r="AF6" s="3">
        <v>0</v>
      </c>
      <c r="AG6" s="3">
        <v>0</v>
      </c>
      <c r="AH6" s="3">
        <v>0</v>
      </c>
      <c r="AI6" s="4">
        <f t="shared" si="10"/>
        <v>3.2745235806046615</v>
      </c>
      <c r="AJ6" s="4">
        <f t="shared" si="11"/>
        <v>4.8664931542433347</v>
      </c>
      <c r="AM6">
        <f t="shared" si="12"/>
        <v>0.90348547088572417</v>
      </c>
      <c r="AN6">
        <f t="shared" si="12"/>
        <v>0.42858174020379619</v>
      </c>
      <c r="AO6" s="7">
        <v>0.88470000000000004</v>
      </c>
      <c r="AP6" s="7">
        <v>0.46610000000000001</v>
      </c>
    </row>
    <row r="7" spans="1:42" ht="16.5" thickBot="1" x14ac:dyDescent="0.3">
      <c r="A7" t="s">
        <v>35</v>
      </c>
      <c r="B7">
        <v>165</v>
      </c>
      <c r="C7">
        <f t="shared" si="2"/>
        <v>2.8797932657906435</v>
      </c>
      <c r="D7">
        <v>95.552099999999996</v>
      </c>
      <c r="E7">
        <f t="shared" si="3"/>
        <v>1.6676987521948736</v>
      </c>
      <c r="F7">
        <f t="shared" si="14"/>
        <v>0.13052619222005171</v>
      </c>
      <c r="G7">
        <f t="shared" si="15"/>
        <v>3.4299387610337621E-2</v>
      </c>
      <c r="H7">
        <f t="shared" si="16"/>
        <v>1.285038072372959E-2</v>
      </c>
      <c r="I7">
        <f t="shared" si="4"/>
        <v>3.3074253536153129E-3</v>
      </c>
      <c r="J7">
        <f t="shared" si="5"/>
        <v>7.1459225533701749E-4</v>
      </c>
      <c r="K7">
        <f t="shared" si="0"/>
        <v>9.6284153430735847E-2</v>
      </c>
      <c r="L7">
        <f t="shared" si="0"/>
        <v>3.6169494251280271E-2</v>
      </c>
      <c r="M7">
        <f t="shared" si="0"/>
        <v>9.3130820581070924E-3</v>
      </c>
      <c r="N7">
        <f t="shared" si="0"/>
        <v>2.012211624927299E-3</v>
      </c>
      <c r="O7">
        <f t="shared" si="17"/>
        <v>0.67203019165902733</v>
      </c>
      <c r="P7">
        <f t="shared" si="18"/>
        <v>0.39563656195085828</v>
      </c>
      <c r="Q7">
        <f t="shared" si="19"/>
        <v>0.38970962385256402</v>
      </c>
      <c r="R7">
        <f t="shared" si="6"/>
        <v>0.36793126961869421</v>
      </c>
      <c r="S7">
        <f t="shared" si="7"/>
        <v>0.33385324510470304</v>
      </c>
      <c r="T7">
        <f t="shared" si="1"/>
        <v>0.80549625614623932</v>
      </c>
      <c r="U7">
        <f t="shared" si="1"/>
        <v>0.7995559610887466</v>
      </c>
      <c r="V7">
        <f t="shared" si="1"/>
        <v>0.77632526977603789</v>
      </c>
      <c r="W7">
        <f t="shared" si="1"/>
        <v>0.73526569252052609</v>
      </c>
      <c r="X7">
        <f t="shared" si="8"/>
        <v>2.4872958100900733</v>
      </c>
      <c r="Y7">
        <f t="shared" si="8"/>
        <v>5.7637445106256244</v>
      </c>
      <c r="Z7">
        <f t="shared" si="8"/>
        <v>13.660076714895972</v>
      </c>
      <c r="AA7">
        <f t="shared" si="8"/>
        <v>32.54708733631098</v>
      </c>
      <c r="AB7">
        <f t="shared" si="20"/>
        <v>2.7529685974396916</v>
      </c>
      <c r="AC7">
        <f t="shared" si="13"/>
        <v>0.25811653530774464</v>
      </c>
      <c r="AD7">
        <f t="shared" si="9"/>
        <v>1.9063720089145334E-6</v>
      </c>
      <c r="AE7">
        <f t="shared" si="9"/>
        <v>5.6134512435079699E-6</v>
      </c>
      <c r="AF7" s="3">
        <v>0</v>
      </c>
      <c r="AG7" s="3">
        <v>0</v>
      </c>
      <c r="AH7" s="3">
        <v>0</v>
      </c>
      <c r="AI7" s="4">
        <f t="shared" si="10"/>
        <v>1.7352500259532309</v>
      </c>
      <c r="AJ7" s="4">
        <f t="shared" si="11"/>
        <v>2.5788735870525086</v>
      </c>
      <c r="AM7">
        <f t="shared" si="12"/>
        <v>0.95617760826624465</v>
      </c>
      <c r="AN7">
        <f t="shared" si="12"/>
        <v>0.29278299827117549</v>
      </c>
      <c r="AO7" s="7">
        <v>0.95299999999999996</v>
      </c>
      <c r="AP7" s="7">
        <v>0.3029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  <col min="12" max="12" width="12.7109375" bestFit="1" customWidth="1"/>
  </cols>
  <sheetData>
    <row r="1" spans="1:26" ht="18.75" x14ac:dyDescent="0.3">
      <c r="A1" s="2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-490.91994125999997</v>
      </c>
      <c r="E4">
        <f>D4-$D$24</f>
        <v>-4.1295166666941441E-3</v>
      </c>
    </row>
    <row r="5" spans="1:26" x14ac:dyDescent="0.25">
      <c r="B5">
        <v>0</v>
      </c>
      <c r="C5">
        <f t="shared" ref="C5:C23" si="0">B5*PI()/180</f>
        <v>0</v>
      </c>
      <c r="D5">
        <v>-490.91613594</v>
      </c>
      <c r="E5">
        <f t="shared" ref="E5:E22" si="1">D5-$D$24</f>
        <v>-3.2419666672467429E-4</v>
      </c>
      <c r="F5">
        <f t="shared" ref="F5:F22" si="2">E5^2</f>
        <v>1.0510347871538953E-7</v>
      </c>
      <c r="G5">
        <f t="shared" ref="G5:G22" si="3">E5/$F$24</f>
        <v>-0.15587631861648868</v>
      </c>
      <c r="H5">
        <f>-COS(C5-$C$4)*SQRT(2)*G5</f>
        <v>-0.22044240384022806</v>
      </c>
      <c r="I5">
        <f>-SQRT(2)*COS(2*(C5-$C$4))*G5</f>
        <v>0.22044240384022806</v>
      </c>
      <c r="J5">
        <f>-COS(3*(C5-$C$4))*SQRT(2)*G5</f>
        <v>-0.22044240384022806</v>
      </c>
      <c r="K5">
        <f>-COS(4*(C5-$C$4))*SQRT(2)*G5</f>
        <v>0.22044240384022806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1.3946596012382317E-16</v>
      </c>
      <c r="P5">
        <f>H$28*(1-COS($C5-$C$4))</f>
        <v>7.2049299024707585</v>
      </c>
      <c r="Q5">
        <f>I$28*(1-COS(2*($C5-$C$4)))</f>
        <v>0</v>
      </c>
      <c r="R5">
        <f>J$28*(1-COS(3*($C5-$C$4)))</f>
        <v>-0.11735611304340898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6.1261705618497293E-32</v>
      </c>
      <c r="X5">
        <f>SUM(P5:V5)*SQRT(2)</f>
        <v>10.023342977328229</v>
      </c>
      <c r="Z5">
        <f>(D5-$D$25)*$A$1</f>
        <v>9.9908676599198429</v>
      </c>
    </row>
    <row r="6" spans="1:26" x14ac:dyDescent="0.25">
      <c r="B6">
        <v>20</v>
      </c>
      <c r="C6">
        <f t="shared" si="0"/>
        <v>0.3490658503988659</v>
      </c>
      <c r="D6">
        <v>-490.91569971000001</v>
      </c>
      <c r="E6">
        <f t="shared" si="1"/>
        <v>1.1203333326648135E-4</v>
      </c>
      <c r="F6">
        <f t="shared" si="2"/>
        <v>1.2551467762798476E-8</v>
      </c>
      <c r="G6">
        <f t="shared" si="3"/>
        <v>5.3866511732966527E-2</v>
      </c>
      <c r="H6">
        <f t="shared" ref="H6:H22" si="4">-COS(C6-$C$4)*SQRT(2)*G6</f>
        <v>7.1584610598709936E-2</v>
      </c>
      <c r="I6">
        <f t="shared" ref="I6:I22" si="5">-SQRT(2)*COS(2*(C6-$C$4))*G6</f>
        <v>-5.8356309232390186E-2</v>
      </c>
      <c r="J6">
        <f t="shared" ref="J6:J22" si="6">-COS(3*(C6-$C$4))*SQRT(2)*G6</f>
        <v>3.8089375725245296E-2</v>
      </c>
      <c r="K6">
        <f t="shared" ref="K6:K22" si="7">-COS(4*(C6-$C$4))*SQRT(2)*G6</f>
        <v>-1.3228301366319693E-2</v>
      </c>
      <c r="L6">
        <f t="shared" ref="L6:L22" si="8">SQRT(2)*(3*SIN(C6-$C$4)-SIN(3*(C6-$C$4)))*G6/SQRT(10)</f>
        <v>-3.8552175975107863E-3</v>
      </c>
      <c r="M6">
        <f t="shared" ref="M6:M22" si="9">SQRT(2)*(2*SIN(2*(C6-$C$4))-SIN(4*(C6-$C$4)))*G6/SQRT(5)</f>
        <v>1.0246598178073848E-2</v>
      </c>
      <c r="N6">
        <f t="shared" ref="N6:N22" si="10">SQRT(2)*G6*(SIN(C6-$C$4)-SIN(2*(C6-$C$4))+3*SIN(3*(C6-$C$4))-2*SIN(4*(C6-$C$4)))/SQRT(15)</f>
        <v>-0.10921360596554551</v>
      </c>
      <c r="P6">
        <f t="shared" ref="P6:P23" si="11">H$28*(1-COS($C6-$C$4))</f>
        <v>6.9876746825511322</v>
      </c>
      <c r="Q6">
        <f t="shared" ref="Q6:Q23" si="12">I$28*(1-COS(2*($C6-$C$4)))</f>
        <v>0.95995299276722645</v>
      </c>
      <c r="R6">
        <f t="shared" ref="R6:R23" si="13">J$28*(1-COS(3*($C6-$C$4)))</f>
        <v>-8.8017084782556682E-2</v>
      </c>
      <c r="S6">
        <f t="shared" ref="S6:S23" si="14">K$28*(1-COS(4*($C6-$C$4)))</f>
        <v>2.6610611930871286E-2</v>
      </c>
      <c r="T6">
        <f t="shared" ref="T6:T23" si="15">L$28*(3*SIN($C6-$C$4)-SIN(3*($C6-$C$4)))/SQRT(10)</f>
        <v>-8.462501969078902E-18</v>
      </c>
      <c r="U6">
        <f t="shared" ref="U6:U23" si="16">M$28*(2*SIN(2*(C6-$C$4))-SIN(4*(C6-$C$4)))/SQRT(5)</f>
        <v>4.6010546328560693E-17</v>
      </c>
      <c r="V6">
        <f t="shared" ref="V6:V23" si="17">$N$28*(SIN(C6-$C$4)-SIN(2*(C6-$C$4))+3*SIN(3*(C6-$C$4))-2*SIN(4*(C6-$C$4)))/SQRT(15)</f>
        <v>1.3882219197152803E-16</v>
      </c>
      <c r="X6">
        <f t="shared" ref="X6:X23" si="18">SUM(P6:V6)*SQRT(2)</f>
        <v>11.152800980402628</v>
      </c>
      <c r="Z6">
        <f t="shared" ref="Z6:Z22" si="19">(D6-$D$25)*$A$1</f>
        <v>11.136189524896622</v>
      </c>
    </row>
    <row r="7" spans="1:26" x14ac:dyDescent="0.25">
      <c r="B7">
        <v>40</v>
      </c>
      <c r="C7">
        <f t="shared" si="0"/>
        <v>0.69813170079773179</v>
      </c>
      <c r="D7">
        <v>-490.91467088000002</v>
      </c>
      <c r="E7">
        <f t="shared" si="1"/>
        <v>1.1408633332621321E-3</v>
      </c>
      <c r="F7">
        <f t="shared" si="2"/>
        <v>1.3015691451819826E-6</v>
      </c>
      <c r="G7">
        <f t="shared" si="3"/>
        <v>0.5485361038102945</v>
      </c>
      <c r="H7">
        <f t="shared" si="4"/>
        <v>0.59425682987921147</v>
      </c>
      <c r="I7">
        <f t="shared" si="5"/>
        <v>-0.13470708716912488</v>
      </c>
      <c r="J7">
        <f t="shared" si="6"/>
        <v>-0.38787359872990768</v>
      </c>
      <c r="K7">
        <f t="shared" si="7"/>
        <v>0.72896391704833685</v>
      </c>
      <c r="L7">
        <f t="shared" si="8"/>
        <v>-0.2606049717879661</v>
      </c>
      <c r="M7">
        <f t="shared" si="9"/>
        <v>0.56465302214286683</v>
      </c>
      <c r="N7">
        <f t="shared" si="10"/>
        <v>-0.98340087622775396</v>
      </c>
      <c r="P7">
        <f t="shared" si="11"/>
        <v>6.3621132086601211</v>
      </c>
      <c r="Q7">
        <f t="shared" si="12"/>
        <v>3.3906392970639834</v>
      </c>
      <c r="R7">
        <f t="shared" si="13"/>
        <v>-2.9339028260852214E-2</v>
      </c>
      <c r="S7">
        <f t="shared" si="14"/>
        <v>6.2462992398537878E-2</v>
      </c>
      <c r="T7">
        <f t="shared" si="15"/>
        <v>-5.6175405891456947E-17</v>
      </c>
      <c r="U7">
        <f t="shared" si="16"/>
        <v>2.4898488106339891E-16</v>
      </c>
      <c r="V7">
        <f t="shared" si="17"/>
        <v>1.2275137820113819E-16</v>
      </c>
      <c r="X7">
        <f t="shared" si="18"/>
        <v>13.839319223386291</v>
      </c>
      <c r="Z7">
        <f t="shared" si="19"/>
        <v>13.837382689885203</v>
      </c>
    </row>
    <row r="8" spans="1:26" x14ac:dyDescent="0.25">
      <c r="B8">
        <v>60</v>
      </c>
      <c r="C8">
        <f t="shared" si="0"/>
        <v>1.0471975511965976</v>
      </c>
      <c r="D8">
        <v>-490.91369884</v>
      </c>
      <c r="E8">
        <f t="shared" si="1"/>
        <v>2.1129033332840663E-3</v>
      </c>
      <c r="F8">
        <f t="shared" si="2"/>
        <v>4.4643604958029181E-6</v>
      </c>
      <c r="G8">
        <f t="shared" si="3"/>
        <v>1.0159006152414627</v>
      </c>
      <c r="H8">
        <f t="shared" si="4"/>
        <v>0.71835021404882438</v>
      </c>
      <c r="I8">
        <f t="shared" si="5"/>
        <v>0.71835021404882349</v>
      </c>
      <c r="J8">
        <f t="shared" si="6"/>
        <v>-1.4367004280976481</v>
      </c>
      <c r="K8">
        <f t="shared" si="7"/>
        <v>0.71835021404882515</v>
      </c>
      <c r="L8">
        <f t="shared" si="8"/>
        <v>-1.1803698492696157</v>
      </c>
      <c r="M8">
        <f t="shared" si="9"/>
        <v>1.6692950494533771</v>
      </c>
      <c r="N8">
        <f t="shared" si="10"/>
        <v>-9.8842122602449521E-16</v>
      </c>
      <c r="P8">
        <f t="shared" si="11"/>
        <v>5.4036974268530695</v>
      </c>
      <c r="Q8">
        <f t="shared" si="12"/>
        <v>6.1547137770406257</v>
      </c>
      <c r="R8">
        <f t="shared" si="13"/>
        <v>0</v>
      </c>
      <c r="S8">
        <f t="shared" si="14"/>
        <v>4.830378153413014E-2</v>
      </c>
      <c r="T8">
        <f t="shared" si="15"/>
        <v>-1.3738383138662921E-16</v>
      </c>
      <c r="U8">
        <f t="shared" si="16"/>
        <v>3.9744626416534139E-16</v>
      </c>
      <c r="V8">
        <f t="shared" si="17"/>
        <v>6.6618038817707506E-32</v>
      </c>
      <c r="X8">
        <f t="shared" si="18"/>
        <v>16.414373746991071</v>
      </c>
      <c r="Z8">
        <f t="shared" si="19"/>
        <v>16.389473709942791</v>
      </c>
    </row>
    <row r="9" spans="1:26" x14ac:dyDescent="0.25">
      <c r="B9">
        <v>80</v>
      </c>
      <c r="C9">
        <f t="shared" si="0"/>
        <v>1.3962634015954636</v>
      </c>
      <c r="D9">
        <v>-490.91340100999997</v>
      </c>
      <c r="E9">
        <f t="shared" si="1"/>
        <v>2.4107333333063252E-3</v>
      </c>
      <c r="F9">
        <f t="shared" si="2"/>
        <v>5.8116352043142261E-6</v>
      </c>
      <c r="G9">
        <f t="shared" si="3"/>
        <v>1.1590996322025002</v>
      </c>
      <c r="H9">
        <f t="shared" si="4"/>
        <v>0.28464659683877819</v>
      </c>
      <c r="I9">
        <f t="shared" si="5"/>
        <v>1.5403576943621478</v>
      </c>
      <c r="J9">
        <f t="shared" si="6"/>
        <v>-0.81960721000122128</v>
      </c>
      <c r="K9">
        <f t="shared" si="7"/>
        <v>-1.2557110975233696</v>
      </c>
      <c r="L9">
        <f t="shared" si="8"/>
        <v>-1.9803873068634579</v>
      </c>
      <c r="M9">
        <f t="shared" si="9"/>
        <v>0.97266963367116932</v>
      </c>
      <c r="N9">
        <f t="shared" si="10"/>
        <v>1.0821585409282599</v>
      </c>
      <c r="P9">
        <f t="shared" si="11"/>
        <v>4.2280264251263899</v>
      </c>
      <c r="Q9">
        <f t="shared" si="12"/>
        <v>7.9588352642500482</v>
      </c>
      <c r="R9">
        <f t="shared" si="13"/>
        <v>-2.9339028260852239E-2</v>
      </c>
      <c r="S9">
        <f t="shared" si="14"/>
        <v>7.5339587388510874E-3</v>
      </c>
      <c r="T9">
        <f t="shared" si="15"/>
        <v>-2.0202173924716505E-16</v>
      </c>
      <c r="U9">
        <f t="shared" si="16"/>
        <v>2.0297433473483809E-16</v>
      </c>
      <c r="V9">
        <f t="shared" si="17"/>
        <v>-6.3925057430627104E-17</v>
      </c>
      <c r="X9">
        <f t="shared" si="18"/>
        <v>17.203988058834749</v>
      </c>
      <c r="Z9">
        <f t="shared" si="19"/>
        <v>17.171426375001232</v>
      </c>
    </row>
    <row r="10" spans="1:26" x14ac:dyDescent="0.25">
      <c r="B10">
        <v>100</v>
      </c>
      <c r="C10">
        <f t="shared" si="0"/>
        <v>1.7453292519943295</v>
      </c>
      <c r="D10">
        <v>-490.91409576000001</v>
      </c>
      <c r="E10">
        <f t="shared" si="1"/>
        <v>1.7159833332698327E-3</v>
      </c>
      <c r="F10">
        <f t="shared" si="2"/>
        <v>2.9445988000598455E-6</v>
      </c>
      <c r="G10">
        <f t="shared" si="3"/>
        <v>0.82505834344223061</v>
      </c>
      <c r="H10">
        <f t="shared" si="4"/>
        <v>-0.20261420427510027</v>
      </c>
      <c r="I10">
        <f t="shared" si="5"/>
        <v>1.0964415243614687</v>
      </c>
      <c r="J10">
        <f t="shared" si="6"/>
        <v>0.58340434952254128</v>
      </c>
      <c r="K10">
        <f t="shared" si="7"/>
        <v>-0.89382732008636845</v>
      </c>
      <c r="L10">
        <f t="shared" si="8"/>
        <v>-1.4096588639839449</v>
      </c>
      <c r="M10">
        <f t="shared" si="9"/>
        <v>-0.6923556650159427</v>
      </c>
      <c r="N10">
        <f t="shared" si="10"/>
        <v>0.2017636871824908</v>
      </c>
      <c r="P10">
        <f t="shared" si="11"/>
        <v>2.9769034773443681</v>
      </c>
      <c r="Q10">
        <f t="shared" si="12"/>
        <v>7.9588352642500482</v>
      </c>
      <c r="R10">
        <f t="shared" si="13"/>
        <v>-8.8017084782556765E-2</v>
      </c>
      <c r="S10">
        <f t="shared" si="14"/>
        <v>7.5339587388510987E-3</v>
      </c>
      <c r="T10">
        <f t="shared" si="15"/>
        <v>-2.0202173924716505E-16</v>
      </c>
      <c r="U10">
        <f t="shared" si="16"/>
        <v>-2.0297433473483822E-16</v>
      </c>
      <c r="V10">
        <f t="shared" si="17"/>
        <v>-1.6744005149116693E-17</v>
      </c>
      <c r="X10">
        <f t="shared" si="18"/>
        <v>15.351649714538516</v>
      </c>
      <c r="Z10">
        <f t="shared" si="19"/>
        <v>15.347360249905421</v>
      </c>
    </row>
    <row r="11" spans="1:26" x14ac:dyDescent="0.25">
      <c r="B11">
        <v>120</v>
      </c>
      <c r="C11">
        <f t="shared" si="0"/>
        <v>2.0943951023931953</v>
      </c>
      <c r="D11">
        <v>-490.91569638999999</v>
      </c>
      <c r="E11">
        <f t="shared" si="1"/>
        <v>1.15353333285384E-4</v>
      </c>
      <c r="F11">
        <f t="shared" si="2"/>
        <v>1.3306391500048879E-8</v>
      </c>
      <c r="G11">
        <f t="shared" si="3"/>
        <v>5.5462793971095506E-2</v>
      </c>
      <c r="H11">
        <f t="shared" si="4"/>
        <v>-3.9218117720513992E-2</v>
      </c>
      <c r="I11">
        <f t="shared" si="5"/>
        <v>3.921811772051402E-2</v>
      </c>
      <c r="J11">
        <f t="shared" si="6"/>
        <v>7.8436235441027999E-2</v>
      </c>
      <c r="K11">
        <f t="shared" si="7"/>
        <v>3.9218117720513972E-2</v>
      </c>
      <c r="L11">
        <f t="shared" si="8"/>
        <v>-6.4441943215255829E-2</v>
      </c>
      <c r="M11">
        <f t="shared" si="9"/>
        <v>-9.1134670080691635E-2</v>
      </c>
      <c r="N11">
        <f t="shared" si="10"/>
        <v>-3.5077750869063347E-2</v>
      </c>
      <c r="P11">
        <f t="shared" si="11"/>
        <v>1.8012324756176901</v>
      </c>
      <c r="Q11">
        <f t="shared" si="12"/>
        <v>6.1547137770406293</v>
      </c>
      <c r="R11">
        <f t="shared" si="13"/>
        <v>-0.11735611304340898</v>
      </c>
      <c r="S11">
        <f t="shared" si="14"/>
        <v>4.8303781534130098E-2</v>
      </c>
      <c r="T11">
        <f t="shared" si="15"/>
        <v>-1.3738383138662928E-16</v>
      </c>
      <c r="U11">
        <f t="shared" si="16"/>
        <v>-3.9744626416534139E-16</v>
      </c>
      <c r="V11">
        <f t="shared" si="17"/>
        <v>4.3304297640190615E-17</v>
      </c>
      <c r="X11">
        <f t="shared" si="18"/>
        <v>11.153752348286893</v>
      </c>
      <c r="Z11">
        <f t="shared" si="19"/>
        <v>11.144906184946251</v>
      </c>
    </row>
    <row r="12" spans="1:26" x14ac:dyDescent="0.25">
      <c r="B12">
        <v>140</v>
      </c>
      <c r="C12">
        <f t="shared" si="0"/>
        <v>2.4434609527920612</v>
      </c>
      <c r="D12">
        <v>-490.91768780000001</v>
      </c>
      <c r="E12">
        <f t="shared" si="1"/>
        <v>-1.8760566667310741E-3</v>
      </c>
      <c r="F12">
        <f t="shared" si="2"/>
        <v>3.5195886167861083E-6</v>
      </c>
      <c r="G12">
        <f t="shared" si="3"/>
        <v>-0.9020228667998943</v>
      </c>
      <c r="H12">
        <f t="shared" si="4"/>
        <v>0.97720687039488818</v>
      </c>
      <c r="I12">
        <f t="shared" si="5"/>
        <v>0.22151481388831251</v>
      </c>
      <c r="J12">
        <f t="shared" si="6"/>
        <v>-0.6378264858995355</v>
      </c>
      <c r="K12">
        <f t="shared" si="7"/>
        <v>-1.1987216842832009</v>
      </c>
      <c r="L12">
        <f t="shared" si="8"/>
        <v>0.42854361293925652</v>
      </c>
      <c r="M12">
        <f t="shared" si="9"/>
        <v>0.92852582399330863</v>
      </c>
      <c r="N12">
        <f t="shared" si="10"/>
        <v>0.51777826651163994</v>
      </c>
      <c r="P12">
        <f t="shared" si="11"/>
        <v>0.84281669381063684</v>
      </c>
      <c r="Q12">
        <f t="shared" si="12"/>
        <v>3.3906392970639825</v>
      </c>
      <c r="R12">
        <f t="shared" si="13"/>
        <v>-8.8017084782556751E-2</v>
      </c>
      <c r="S12">
        <f t="shared" si="14"/>
        <v>6.2462992398537871E-2</v>
      </c>
      <c r="T12">
        <f t="shared" si="15"/>
        <v>-5.6175405891456934E-17</v>
      </c>
      <c r="U12">
        <f t="shared" si="16"/>
        <v>-2.4898488106339881E-16</v>
      </c>
      <c r="V12">
        <f t="shared" si="17"/>
        <v>3.9303142260213088E-17</v>
      </c>
      <c r="X12">
        <f t="shared" si="18"/>
        <v>5.9508719339809018</v>
      </c>
      <c r="Z12">
        <f t="shared" si="19"/>
        <v>5.9164592299030403</v>
      </c>
    </row>
    <row r="13" spans="1:26" x14ac:dyDescent="0.25">
      <c r="B13">
        <v>160</v>
      </c>
      <c r="C13">
        <f t="shared" si="0"/>
        <v>2.7925268031909272</v>
      </c>
      <c r="D13">
        <v>-490.91931670000002</v>
      </c>
      <c r="E13">
        <f t="shared" si="1"/>
        <v>-3.5049566667453291E-3</v>
      </c>
      <c r="F13">
        <f t="shared" si="2"/>
        <v>1.2284721235762527E-5</v>
      </c>
      <c r="G13">
        <f t="shared" si="3"/>
        <v>-1.6852108556272201</v>
      </c>
      <c r="H13">
        <f t="shared" si="4"/>
        <v>2.2395206037253774</v>
      </c>
      <c r="I13">
        <f t="shared" si="5"/>
        <v>1.8256739233510975</v>
      </c>
      <c r="J13">
        <f t="shared" si="6"/>
        <v>1.1916240237431912</v>
      </c>
      <c r="K13">
        <f t="shared" si="7"/>
        <v>0.41384668037427991</v>
      </c>
      <c r="L13">
        <f t="shared" si="8"/>
        <v>0.12061027040951246</v>
      </c>
      <c r="M13">
        <f t="shared" si="9"/>
        <v>0.32056426019456219</v>
      </c>
      <c r="N13">
        <f t="shared" si="10"/>
        <v>0.20164668993730797</v>
      </c>
      <c r="P13">
        <f t="shared" si="11"/>
        <v>0.21725521991962632</v>
      </c>
      <c r="Q13">
        <f t="shared" si="12"/>
        <v>0.95995299276722557</v>
      </c>
      <c r="R13">
        <f t="shared" si="13"/>
        <v>-2.9339028260852253E-2</v>
      </c>
      <c r="S13">
        <f t="shared" si="14"/>
        <v>2.6610611930871268E-2</v>
      </c>
      <c r="T13">
        <f t="shared" si="15"/>
        <v>-8.462501969078902E-18</v>
      </c>
      <c r="U13">
        <f t="shared" si="16"/>
        <v>-4.6010546328560625E-17</v>
      </c>
      <c r="V13">
        <f t="shared" si="17"/>
        <v>8.1929037490924477E-18</v>
      </c>
      <c r="X13">
        <f t="shared" si="18"/>
        <v>1.6609652567410778</v>
      </c>
      <c r="Z13">
        <f t="shared" si="19"/>
        <v>1.6397822798656136</v>
      </c>
    </row>
    <row r="14" spans="1:26" x14ac:dyDescent="0.25">
      <c r="B14">
        <v>180</v>
      </c>
      <c r="C14">
        <f t="shared" si="0"/>
        <v>3.1415926535897931</v>
      </c>
      <c r="D14">
        <v>-490.91994125999997</v>
      </c>
      <c r="E14">
        <f t="shared" si="1"/>
        <v>-4.1295166666941441E-3</v>
      </c>
      <c r="F14">
        <f t="shared" si="2"/>
        <v>1.7052907900504714E-5</v>
      </c>
      <c r="G14">
        <f t="shared" si="3"/>
        <v>-1.9855042378223371</v>
      </c>
      <c r="H14">
        <f t="shared" si="4"/>
        <v>2.8079270212776044</v>
      </c>
      <c r="I14">
        <f t="shared" si="5"/>
        <v>2.8079270212776044</v>
      </c>
      <c r="J14">
        <f t="shared" si="6"/>
        <v>2.8079270212776044</v>
      </c>
      <c r="K14">
        <f t="shared" si="7"/>
        <v>2.8079270212776044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-490.91931670000002</v>
      </c>
      <c r="E15">
        <f t="shared" si="1"/>
        <v>-3.5049566667453291E-3</v>
      </c>
      <c r="F15">
        <f t="shared" si="2"/>
        <v>1.2284721235762527E-5</v>
      </c>
      <c r="G15">
        <f t="shared" si="3"/>
        <v>-1.6852108556272201</v>
      </c>
      <c r="H15">
        <f t="shared" si="4"/>
        <v>2.2395206037253774</v>
      </c>
      <c r="I15">
        <f t="shared" si="5"/>
        <v>1.8256739233510975</v>
      </c>
      <c r="J15">
        <f t="shared" si="6"/>
        <v>1.1916240237431912</v>
      </c>
      <c r="K15">
        <f t="shared" si="7"/>
        <v>0.41384668037427991</v>
      </c>
      <c r="L15">
        <f t="shared" si="8"/>
        <v>-0.12061027040951246</v>
      </c>
      <c r="M15">
        <f t="shared" si="9"/>
        <v>-0.32056426019456219</v>
      </c>
      <c r="N15">
        <f t="shared" si="10"/>
        <v>-0.20164668993730797</v>
      </c>
      <c r="P15">
        <f t="shared" si="11"/>
        <v>0.21725521991962632</v>
      </c>
      <c r="Q15">
        <f t="shared" si="12"/>
        <v>0.95995299276722557</v>
      </c>
      <c r="R15">
        <f t="shared" si="13"/>
        <v>-2.9339028260852253E-2</v>
      </c>
      <c r="S15">
        <f t="shared" si="14"/>
        <v>2.6610611930871268E-2</v>
      </c>
      <c r="T15">
        <f t="shared" si="15"/>
        <v>8.462501969078902E-18</v>
      </c>
      <c r="U15">
        <f t="shared" si="16"/>
        <v>4.6010546328560625E-17</v>
      </c>
      <c r="V15">
        <f t="shared" si="17"/>
        <v>-8.1929037490924477E-18</v>
      </c>
      <c r="X15">
        <f t="shared" si="18"/>
        <v>1.6609652567410778</v>
      </c>
      <c r="Z15">
        <f t="shared" si="19"/>
        <v>1.6397822798656136</v>
      </c>
    </row>
    <row r="16" spans="1:26" x14ac:dyDescent="0.25">
      <c r="B16">
        <v>220</v>
      </c>
      <c r="C16">
        <f t="shared" si="0"/>
        <v>3.839724354387525</v>
      </c>
      <c r="D16">
        <f>D12</f>
        <v>-490.91768780000001</v>
      </c>
      <c r="E16">
        <f t="shared" si="1"/>
        <v>-1.8760566667310741E-3</v>
      </c>
      <c r="F16">
        <f t="shared" si="2"/>
        <v>3.5195886167861083E-6</v>
      </c>
      <c r="G16">
        <f t="shared" si="3"/>
        <v>-0.9020228667998943</v>
      </c>
      <c r="H16">
        <f t="shared" si="4"/>
        <v>0.97720687039488818</v>
      </c>
      <c r="I16">
        <f t="shared" si="5"/>
        <v>0.22151481388831251</v>
      </c>
      <c r="J16">
        <f t="shared" si="6"/>
        <v>-0.6378264858995355</v>
      </c>
      <c r="K16">
        <f t="shared" si="7"/>
        <v>-1.1987216842832009</v>
      </c>
      <c r="L16">
        <f t="shared" si="8"/>
        <v>-0.42854361293925652</v>
      </c>
      <c r="M16">
        <f t="shared" si="9"/>
        <v>-0.92852582399330863</v>
      </c>
      <c r="N16">
        <f t="shared" si="10"/>
        <v>-0.51777826651163994</v>
      </c>
      <c r="P16">
        <f t="shared" si="11"/>
        <v>0.84281669381063684</v>
      </c>
      <c r="Q16">
        <f t="shared" si="12"/>
        <v>3.3906392970639825</v>
      </c>
      <c r="R16">
        <f t="shared" si="13"/>
        <v>-8.8017084782556751E-2</v>
      </c>
      <c r="S16">
        <f t="shared" si="14"/>
        <v>6.2462992398537871E-2</v>
      </c>
      <c r="T16">
        <f t="shared" si="15"/>
        <v>5.6175405891456934E-17</v>
      </c>
      <c r="U16">
        <f t="shared" si="16"/>
        <v>2.4898488106339881E-16</v>
      </c>
      <c r="V16">
        <f t="shared" si="17"/>
        <v>-3.9303142260213088E-17</v>
      </c>
      <c r="X16">
        <f t="shared" si="18"/>
        <v>5.9508719339809018</v>
      </c>
      <c r="Z16">
        <f t="shared" si="19"/>
        <v>5.9164592299030403</v>
      </c>
    </row>
    <row r="17" spans="2:26" x14ac:dyDescent="0.25">
      <c r="B17">
        <v>240</v>
      </c>
      <c r="C17">
        <f t="shared" si="0"/>
        <v>4.1887902047863905</v>
      </c>
      <c r="D17">
        <f>D11</f>
        <v>-490.91569638999999</v>
      </c>
      <c r="E17">
        <f t="shared" si="1"/>
        <v>1.15353333285384E-4</v>
      </c>
      <c r="F17">
        <f t="shared" si="2"/>
        <v>1.3306391500048879E-8</v>
      </c>
      <c r="G17">
        <f t="shared" si="3"/>
        <v>5.5462793971095506E-2</v>
      </c>
      <c r="H17">
        <f t="shared" si="4"/>
        <v>-3.9218117720514027E-2</v>
      </c>
      <c r="I17">
        <f t="shared" si="5"/>
        <v>3.9218117720513951E-2</v>
      </c>
      <c r="J17">
        <f t="shared" si="6"/>
        <v>7.8436235441027999E-2</v>
      </c>
      <c r="K17">
        <f t="shared" si="7"/>
        <v>3.9218117720514097E-2</v>
      </c>
      <c r="L17">
        <f t="shared" si="8"/>
        <v>6.4441943215255773E-2</v>
      </c>
      <c r="M17">
        <f t="shared" si="9"/>
        <v>9.1134670080691635E-2</v>
      </c>
      <c r="N17">
        <f t="shared" si="10"/>
        <v>3.5077750869063389E-2</v>
      </c>
      <c r="P17">
        <f t="shared" si="11"/>
        <v>1.8012324756176885</v>
      </c>
      <c r="Q17">
        <f t="shared" si="12"/>
        <v>6.1547137770406248</v>
      </c>
      <c r="R17">
        <f t="shared" si="13"/>
        <v>-0.11735611304340898</v>
      </c>
      <c r="S17">
        <f t="shared" si="14"/>
        <v>4.8303781534130154E-2</v>
      </c>
      <c r="T17">
        <f t="shared" si="15"/>
        <v>1.3738383138662918E-16</v>
      </c>
      <c r="U17">
        <f t="shared" si="16"/>
        <v>3.9744626416534139E-16</v>
      </c>
      <c r="V17">
        <f t="shared" si="17"/>
        <v>-4.3304297640190652E-17</v>
      </c>
      <c r="X17">
        <f t="shared" si="18"/>
        <v>11.153752348286885</v>
      </c>
      <c r="Z17">
        <f t="shared" si="19"/>
        <v>11.144906184946251</v>
      </c>
    </row>
    <row r="18" spans="2:26" x14ac:dyDescent="0.25">
      <c r="B18">
        <v>260</v>
      </c>
      <c r="C18">
        <f t="shared" si="0"/>
        <v>4.5378560551852569</v>
      </c>
      <c r="D18">
        <f>D10</f>
        <v>-490.91409576000001</v>
      </c>
      <c r="E18">
        <f t="shared" si="1"/>
        <v>1.7159833332698327E-3</v>
      </c>
      <c r="F18">
        <f t="shared" si="2"/>
        <v>2.9445988000598455E-6</v>
      </c>
      <c r="G18">
        <f t="shared" si="3"/>
        <v>0.82505834344223061</v>
      </c>
      <c r="H18">
        <f t="shared" si="4"/>
        <v>-0.20261420427510005</v>
      </c>
      <c r="I18">
        <f t="shared" si="5"/>
        <v>1.0964415243614689</v>
      </c>
      <c r="J18">
        <f t="shared" si="6"/>
        <v>0.58340434952254028</v>
      </c>
      <c r="K18">
        <f t="shared" si="7"/>
        <v>-0.89382732008636923</v>
      </c>
      <c r="L18">
        <f t="shared" si="8"/>
        <v>1.4096588639839454</v>
      </c>
      <c r="M18">
        <f t="shared" si="9"/>
        <v>0.69235566501594192</v>
      </c>
      <c r="N18">
        <f t="shared" si="10"/>
        <v>-0.20176368718249144</v>
      </c>
      <c r="P18">
        <f t="shared" si="11"/>
        <v>2.976903477344369</v>
      </c>
      <c r="Q18">
        <f t="shared" si="12"/>
        <v>7.9588352642500482</v>
      </c>
      <c r="R18">
        <f t="shared" si="13"/>
        <v>-8.8017084782556709E-2</v>
      </c>
      <c r="S18">
        <f t="shared" si="14"/>
        <v>7.533958738851077E-3</v>
      </c>
      <c r="T18">
        <f t="shared" si="15"/>
        <v>2.0202173924716507E-16</v>
      </c>
      <c r="U18">
        <f t="shared" si="16"/>
        <v>2.02974334734838E-16</v>
      </c>
      <c r="V18">
        <f t="shared" si="17"/>
        <v>1.6744005149116749E-17</v>
      </c>
      <c r="X18">
        <f t="shared" si="18"/>
        <v>15.351649714538516</v>
      </c>
      <c r="Z18">
        <f t="shared" si="19"/>
        <v>15.347360249905421</v>
      </c>
    </row>
    <row r="19" spans="2:26" x14ac:dyDescent="0.25">
      <c r="B19">
        <v>280</v>
      </c>
      <c r="C19">
        <f t="shared" si="0"/>
        <v>4.8869219055841224</v>
      </c>
      <c r="D19">
        <f>D9</f>
        <v>-490.91340100999997</v>
      </c>
      <c r="E19">
        <f t="shared" si="1"/>
        <v>2.4107333333063252E-3</v>
      </c>
      <c r="F19">
        <f t="shared" si="2"/>
        <v>5.8116352043142261E-6</v>
      </c>
      <c r="G19">
        <f t="shared" si="3"/>
        <v>1.1590996322025002</v>
      </c>
      <c r="H19">
        <f t="shared" si="4"/>
        <v>0.28464659683877785</v>
      </c>
      <c r="I19">
        <f t="shared" si="5"/>
        <v>1.540357694362148</v>
      </c>
      <c r="J19">
        <f t="shared" si="6"/>
        <v>-0.81960721000122005</v>
      </c>
      <c r="K19">
        <f t="shared" si="7"/>
        <v>-1.2557110975233705</v>
      </c>
      <c r="L19">
        <f t="shared" si="8"/>
        <v>1.9803873068634585</v>
      </c>
      <c r="M19">
        <f t="shared" si="9"/>
        <v>-0.97266963367116799</v>
      </c>
      <c r="N19">
        <f t="shared" si="10"/>
        <v>-1.0821585409282597</v>
      </c>
      <c r="P19">
        <f t="shared" si="11"/>
        <v>4.228026425126389</v>
      </c>
      <c r="Q19">
        <f t="shared" si="12"/>
        <v>7.9588352642500482</v>
      </c>
      <c r="R19">
        <f t="shared" si="13"/>
        <v>-2.9339028260852284E-2</v>
      </c>
      <c r="S19">
        <f t="shared" si="14"/>
        <v>7.5339587388510701E-3</v>
      </c>
      <c r="T19">
        <f t="shared" si="15"/>
        <v>2.0202173924716512E-16</v>
      </c>
      <c r="U19">
        <f t="shared" si="16"/>
        <v>-2.0297433473483782E-16</v>
      </c>
      <c r="V19">
        <f t="shared" si="17"/>
        <v>6.3925057430627092E-17</v>
      </c>
      <c r="X19">
        <f t="shared" si="18"/>
        <v>17.203988058834746</v>
      </c>
      <c r="Z19">
        <f t="shared" si="19"/>
        <v>17.171426375001232</v>
      </c>
    </row>
    <row r="20" spans="2:26" x14ac:dyDescent="0.25">
      <c r="B20">
        <v>300</v>
      </c>
      <c r="C20">
        <f t="shared" si="0"/>
        <v>5.2359877559829888</v>
      </c>
      <c r="D20">
        <f>D8</f>
        <v>-490.91369884</v>
      </c>
      <c r="E20">
        <f t="shared" si="1"/>
        <v>2.1129033332840663E-3</v>
      </c>
      <c r="F20">
        <f t="shared" si="2"/>
        <v>4.4643604958029181E-6</v>
      </c>
      <c r="G20">
        <f t="shared" si="3"/>
        <v>1.0159006152414627</v>
      </c>
      <c r="H20">
        <f t="shared" si="4"/>
        <v>0.71835021404882438</v>
      </c>
      <c r="I20">
        <f t="shared" si="5"/>
        <v>0.71835021404882349</v>
      </c>
      <c r="J20">
        <f t="shared" si="6"/>
        <v>-1.4367004280976481</v>
      </c>
      <c r="K20">
        <f t="shared" si="7"/>
        <v>0.71835021404882515</v>
      </c>
      <c r="L20">
        <f t="shared" si="8"/>
        <v>1.1803698492696157</v>
      </c>
      <c r="M20">
        <f t="shared" si="9"/>
        <v>-1.6692950494533771</v>
      </c>
      <c r="N20">
        <f t="shared" si="10"/>
        <v>9.8842122602449521E-16</v>
      </c>
      <c r="P20">
        <f t="shared" si="11"/>
        <v>5.4036974268530695</v>
      </c>
      <c r="Q20">
        <f t="shared" si="12"/>
        <v>6.1547137770406257</v>
      </c>
      <c r="R20">
        <f t="shared" si="13"/>
        <v>0</v>
      </c>
      <c r="S20">
        <f t="shared" si="14"/>
        <v>4.830378153413014E-2</v>
      </c>
      <c r="T20">
        <f t="shared" si="15"/>
        <v>1.3738383138662921E-16</v>
      </c>
      <c r="U20">
        <f t="shared" si="16"/>
        <v>-3.9744626416534139E-16</v>
      </c>
      <c r="V20">
        <f t="shared" si="17"/>
        <v>-6.6618038817707506E-32</v>
      </c>
      <c r="X20">
        <f t="shared" si="18"/>
        <v>16.414373746991071</v>
      </c>
      <c r="Z20">
        <f t="shared" si="19"/>
        <v>16.389473709942791</v>
      </c>
    </row>
    <row r="21" spans="2:26" x14ac:dyDescent="0.25">
      <c r="B21">
        <v>320</v>
      </c>
      <c r="C21">
        <f t="shared" si="0"/>
        <v>5.5850536063818543</v>
      </c>
      <c r="D21">
        <f>D7</f>
        <v>-490.91467088000002</v>
      </c>
      <c r="E21">
        <f t="shared" si="1"/>
        <v>1.1408633332621321E-3</v>
      </c>
      <c r="F21">
        <f t="shared" si="2"/>
        <v>1.3015691451819826E-6</v>
      </c>
      <c r="G21">
        <f t="shared" si="3"/>
        <v>0.5485361038102945</v>
      </c>
      <c r="H21">
        <f t="shared" si="4"/>
        <v>0.59425682987921147</v>
      </c>
      <c r="I21">
        <f t="shared" si="5"/>
        <v>-0.13470708716912488</v>
      </c>
      <c r="J21">
        <f t="shared" si="6"/>
        <v>-0.38787359872990768</v>
      </c>
      <c r="K21">
        <f t="shared" si="7"/>
        <v>0.72896391704833685</v>
      </c>
      <c r="L21">
        <f t="shared" si="8"/>
        <v>0.2606049717879661</v>
      </c>
      <c r="M21">
        <f t="shared" si="9"/>
        <v>-0.56465302214286683</v>
      </c>
      <c r="N21">
        <f t="shared" si="10"/>
        <v>0.98340087622775396</v>
      </c>
      <c r="P21">
        <f t="shared" si="11"/>
        <v>6.3621132086601211</v>
      </c>
      <c r="Q21">
        <f t="shared" si="12"/>
        <v>3.3906392970639834</v>
      </c>
      <c r="R21">
        <f t="shared" si="13"/>
        <v>-2.9339028260852214E-2</v>
      </c>
      <c r="S21">
        <f t="shared" si="14"/>
        <v>6.2462992398537878E-2</v>
      </c>
      <c r="T21">
        <f t="shared" si="15"/>
        <v>5.6175405891456947E-17</v>
      </c>
      <c r="U21">
        <f t="shared" si="16"/>
        <v>-2.4898488106339891E-16</v>
      </c>
      <c r="V21">
        <f t="shared" si="17"/>
        <v>-1.2275137820113819E-16</v>
      </c>
      <c r="X21">
        <f t="shared" si="18"/>
        <v>13.839319223386291</v>
      </c>
      <c r="Z21">
        <f t="shared" si="19"/>
        <v>13.837382689885203</v>
      </c>
    </row>
    <row r="22" spans="2:26" x14ac:dyDescent="0.25">
      <c r="B22">
        <v>340</v>
      </c>
      <c r="C22">
        <f t="shared" si="0"/>
        <v>5.9341194567807207</v>
      </c>
      <c r="D22">
        <f>D6</f>
        <v>-490.91569971000001</v>
      </c>
      <c r="E22">
        <f t="shared" si="1"/>
        <v>1.1203333326648135E-4</v>
      </c>
      <c r="F22">
        <f t="shared" si="2"/>
        <v>1.2551467762798476E-8</v>
      </c>
      <c r="G22">
        <f t="shared" si="3"/>
        <v>5.3866511732966527E-2</v>
      </c>
      <c r="H22">
        <f t="shared" si="4"/>
        <v>7.158461059870995E-2</v>
      </c>
      <c r="I22">
        <f t="shared" si="5"/>
        <v>-5.8356309232390234E-2</v>
      </c>
      <c r="J22">
        <f t="shared" si="6"/>
        <v>3.8089375725245421E-2</v>
      </c>
      <c r="K22">
        <f t="shared" si="7"/>
        <v>-1.3228301366319827E-2</v>
      </c>
      <c r="L22">
        <f t="shared" si="8"/>
        <v>3.8552175975107811E-3</v>
      </c>
      <c r="M22">
        <f t="shared" si="9"/>
        <v>-1.0246598178073812E-2</v>
      </c>
      <c r="N22">
        <f t="shared" si="10"/>
        <v>0.10921360596554543</v>
      </c>
      <c r="P22">
        <f t="shared" si="11"/>
        <v>6.9876746825511322</v>
      </c>
      <c r="Q22">
        <f t="shared" si="12"/>
        <v>0.95995299276722368</v>
      </c>
      <c r="R22">
        <f t="shared" si="13"/>
        <v>-8.8017084782556793E-2</v>
      </c>
      <c r="S22">
        <f t="shared" si="14"/>
        <v>2.661061193087123E-2</v>
      </c>
      <c r="T22">
        <f t="shared" si="15"/>
        <v>8.4625019690788897E-18</v>
      </c>
      <c r="U22">
        <f t="shared" si="16"/>
        <v>-4.6010546328560526E-17</v>
      </c>
      <c r="V22">
        <f t="shared" si="17"/>
        <v>-1.3882219197152793E-16</v>
      </c>
      <c r="X22">
        <f t="shared" si="18"/>
        <v>11.152800980402624</v>
      </c>
      <c r="Z22">
        <f t="shared" si="19"/>
        <v>11.136189524896622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7.2049299024707585</v>
      </c>
      <c r="Q23">
        <f t="shared" si="12"/>
        <v>0</v>
      </c>
      <c r="R23">
        <f t="shared" si="13"/>
        <v>-0.11735611304340898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-6.1261705618497293E-32</v>
      </c>
      <c r="X23">
        <f t="shared" si="18"/>
        <v>10.023342977328229</v>
      </c>
      <c r="Z23">
        <f>Z5</f>
        <v>9.9908676599198429</v>
      </c>
    </row>
    <row r="24" spans="2:26" x14ac:dyDescent="0.25">
      <c r="B24" t="s">
        <v>4</v>
      </c>
      <c r="D24">
        <f>AVERAGE(D5:D22)</f>
        <v>-490.91581174333328</v>
      </c>
      <c r="F24">
        <f>SQRT(AVERAGE(F5:F22))</f>
        <v>2.0798327135394677E-3</v>
      </c>
      <c r="G24" t="s">
        <v>10</v>
      </c>
      <c r="H24" s="3">
        <f t="shared" ref="H24:N24" si="20">AVERAGE(H5:H22)</f>
        <v>0.65971952357876262</v>
      </c>
      <c r="I24" s="3">
        <f t="shared" si="20"/>
        <v>0.75140862265441843</v>
      </c>
      <c r="J24" s="3">
        <f t="shared" si="20"/>
        <v>-1.0745714397513168E-2</v>
      </c>
      <c r="K24" s="3">
        <f t="shared" si="20"/>
        <v>5.8972487212903008E-3</v>
      </c>
      <c r="L24" s="3">
        <f t="shared" si="20"/>
        <v>3.0622688027312804E-17</v>
      </c>
      <c r="M24" s="3">
        <f t="shared" si="20"/>
        <v>6.2642792188051373E-17</v>
      </c>
      <c r="N24" s="3">
        <f t="shared" si="20"/>
        <v>-1.7732728865540693E-17</v>
      </c>
    </row>
    <row r="25" spans="2:26" x14ac:dyDescent="0.25">
      <c r="B25" t="s">
        <v>5</v>
      </c>
      <c r="D25">
        <f>MIN(D4:D22)</f>
        <v>-490.91994125999997</v>
      </c>
      <c r="F25" s="4">
        <f>F24*$A$1</f>
        <v>5.4606007893978727</v>
      </c>
      <c r="G25" s="3">
        <f>SUM(H25:N25)</f>
        <v>0.99999501591079343</v>
      </c>
      <c r="H25">
        <f t="shared" ref="H25:N25" si="21">H24^2</f>
        <v>0.43522984979098955</v>
      </c>
      <c r="I25">
        <f t="shared" si="21"/>
        <v>0.56461491819941023</v>
      </c>
      <c r="J25">
        <f t="shared" si="21"/>
        <v>1.1547037791292179E-4</v>
      </c>
      <c r="K25">
        <f t="shared" si="21"/>
        <v>3.477754248076009E-5</v>
      </c>
      <c r="L25">
        <f t="shared" si="21"/>
        <v>9.3774902201812697E-34</v>
      </c>
      <c r="M25">
        <f t="shared" si="21"/>
        <v>3.9241194131153898E-33</v>
      </c>
      <c r="N25">
        <f t="shared" si="21"/>
        <v>3.1444967301878012E-34</v>
      </c>
    </row>
    <row r="26" spans="2:26" x14ac:dyDescent="0.25">
      <c r="B26" t="s">
        <v>6</v>
      </c>
      <c r="D26">
        <f>MAX(D5:D22)</f>
        <v>-490.91340100999997</v>
      </c>
    </row>
    <row r="27" spans="2:26" x14ac:dyDescent="0.25">
      <c r="B27" t="s">
        <v>66</v>
      </c>
      <c r="D27" s="1">
        <f>D26-D25</f>
        <v>6.5402500000004693E-3</v>
      </c>
      <c r="G27" t="s">
        <v>62</v>
      </c>
      <c r="H27">
        <f>H24*$F$24</f>
        <v>1.3721062468997826E-3</v>
      </c>
      <c r="I27">
        <f t="shared" ref="I27:N27" si="22">I24*$F$24</f>
        <v>1.5628042346322931E-3</v>
      </c>
      <c r="J27">
        <f t="shared" si="22"/>
        <v>-2.234928833429994E-5</v>
      </c>
      <c r="K27">
        <f t="shared" si="22"/>
        <v>1.2265290810418363E-5</v>
      </c>
      <c r="L27">
        <f t="shared" si="22"/>
        <v>6.3690068335718565E-20</v>
      </c>
      <c r="M27">
        <f t="shared" si="22"/>
        <v>1.3028652846016387E-19</v>
      </c>
      <c r="N27">
        <f t="shared" si="22"/>
        <v>-3.6881109594877149E-20</v>
      </c>
    </row>
    <row r="28" spans="2:26" x14ac:dyDescent="0.25">
      <c r="D28" s="4">
        <f>D27*$A$1</f>
        <v>17.171426375001232</v>
      </c>
      <c r="H28">
        <f>$A$1*H27</f>
        <v>3.6024649512353792</v>
      </c>
      <c r="I28">
        <f t="shared" ref="I28:N28" si="23">$A$1*I27</f>
        <v>4.1031425180270853</v>
      </c>
      <c r="J28">
        <f t="shared" si="23"/>
        <v>-5.8678056521704491E-2</v>
      </c>
      <c r="K28">
        <f t="shared" si="23"/>
        <v>3.2202521022753408E-2</v>
      </c>
      <c r="L28">
        <f t="shared" si="23"/>
        <v>1.672182744154291E-16</v>
      </c>
      <c r="M28">
        <f t="shared" si="23"/>
        <v>3.4206728047216022E-16</v>
      </c>
      <c r="N28">
        <f t="shared" si="23"/>
        <v>-9.6831353241349961E-17</v>
      </c>
      <c r="O28" t="s">
        <v>60</v>
      </c>
    </row>
    <row r="31" spans="2:26" x14ac:dyDescent="0.25">
      <c r="F31" s="4">
        <f>F25/part_relax!F25</f>
        <v>8.1153716150330872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29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  <col min="12" max="12" width="12.7109375" bestFit="1" customWidth="1"/>
  </cols>
  <sheetData>
    <row r="1" spans="1:26" ht="18.75" x14ac:dyDescent="0.3">
      <c r="A1" s="2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-490.92776727</v>
      </c>
      <c r="E4">
        <f>D4-$D$24</f>
        <v>-3.5414572222407514E-3</v>
      </c>
    </row>
    <row r="5" spans="1:26" x14ac:dyDescent="0.25">
      <c r="B5">
        <v>0</v>
      </c>
      <c r="C5">
        <f t="shared" ref="C5:C23" si="0">B5*PI()/180</f>
        <v>0</v>
      </c>
      <c r="D5">
        <v>-490.92390511999997</v>
      </c>
      <c r="E5">
        <f t="shared" ref="E5:E22" si="1">D5-$D$24</f>
        <v>3.2069277779100958E-4</v>
      </c>
      <c r="F5">
        <f t="shared" ref="F5:F22" si="2">E5^2</f>
        <v>1.0284385772731384E-7</v>
      </c>
      <c r="G5">
        <f t="shared" ref="G5:G22" si="3">E5/$F$24</f>
        <v>0.18099309990397547</v>
      </c>
      <c r="H5">
        <f>-COS(C5-$C$4)*SQRT(2)*G5</f>
        <v>0.25596289658015065</v>
      </c>
      <c r="I5">
        <f>-SQRT(2)*COS(2*(C5-$C$4))*G5</f>
        <v>-0.25596289658015065</v>
      </c>
      <c r="J5">
        <f>-COS(3*(C5-$C$4))*SQRT(2)*G5</f>
        <v>0.25596289658015065</v>
      </c>
      <c r="K5">
        <f>-COS(4*(C5-$C$4))*SQRT(2)*G5</f>
        <v>-0.25596289658015065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-1.6193849507057088E-16</v>
      </c>
      <c r="P5">
        <f>H$28*(1-COS($C5-$C$4))</f>
        <v>7.1377938647110586</v>
      </c>
      <c r="Q5">
        <f>I$28*(1-COS(2*($C5-$C$4)))</f>
        <v>0</v>
      </c>
      <c r="R5">
        <f>J$28*(1-COS(3*($C5-$C$4)))</f>
        <v>3.6441205985944546E-2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1.9968372810425299E-31</v>
      </c>
      <c r="X5">
        <f>SUM(P5:V5)*SQRT(2)</f>
        <v>10.145900536632404</v>
      </c>
      <c r="Z5">
        <f>(D5-$D$25)*$A$1</f>
        <v>10.140074825083389</v>
      </c>
    </row>
    <row r="6" spans="1:26" x14ac:dyDescent="0.25">
      <c r="B6">
        <v>20</v>
      </c>
      <c r="C6">
        <f t="shared" si="0"/>
        <v>0.3490658503988659</v>
      </c>
      <c r="D6">
        <v>-490.92364620000001</v>
      </c>
      <c r="E6">
        <f t="shared" si="1"/>
        <v>5.7961277775575581E-4</v>
      </c>
      <c r="F6">
        <f t="shared" si="2"/>
        <v>3.3595097213774319E-7</v>
      </c>
      <c r="G6">
        <f t="shared" si="3"/>
        <v>0.32712278122563071</v>
      </c>
      <c r="H6">
        <f t="shared" ref="H6:H22" si="4">-COS(C6-$C$4)*SQRT(2)*G6</f>
        <v>0.43472198511923471</v>
      </c>
      <c r="I6">
        <f t="shared" ref="I6:I22" si="5">-SQRT(2)*COS(2*(C6-$C$4))*G6</f>
        <v>-0.35438860924939874</v>
      </c>
      <c r="J6">
        <f t="shared" ref="J6:J22" si="6">-COS(3*(C6-$C$4))*SQRT(2)*G6</f>
        <v>0.23131073688524656</v>
      </c>
      <c r="K6">
        <f t="shared" ref="K6:K22" si="7">-COS(4*(C6-$C$4))*SQRT(2)*G6</f>
        <v>-8.0333375869835591E-2</v>
      </c>
      <c r="L6">
        <f t="shared" ref="L6:L22" si="8">SQRT(2)*(3*SIN(C6-$C$4)-SIN(3*(C6-$C$4)))*G6/SQRT(10)</f>
        <v>-2.3412124939137396E-2</v>
      </c>
      <c r="M6">
        <f t="shared" ref="M6:M22" si="9">SQRT(2)*(2*SIN(2*(C6-$C$4))-SIN(4*(C6-$C$4)))*G6/SQRT(5)</f>
        <v>6.2225965377699109E-2</v>
      </c>
      <c r="N6">
        <f t="shared" ref="N6:N22" si="10">SQRT(2)*G6*(SIN(C6-$C$4)-SIN(2*(C6-$C$4))+3*SIN(3*(C6-$C$4))-2*SIN(4*(C6-$C$4)))/SQRT(15)</f>
        <v>-0.66323690511529376</v>
      </c>
      <c r="P6">
        <f t="shared" ref="P6:P23" si="11">H$28*(1-COS($C6-$C$4))</f>
        <v>6.9225630440354857</v>
      </c>
      <c r="Q6">
        <f t="shared" ref="Q6:Q23" si="12">I$28*(1-COS(2*($C6-$C$4)))</f>
        <v>0.69809978135668049</v>
      </c>
      <c r="R6">
        <f t="shared" ref="R6:R23" si="13">J$28*(1-COS(3*($C6-$C$4)))</f>
        <v>2.7330904489458394E-2</v>
      </c>
      <c r="S6">
        <f t="shared" ref="S6:S23" si="14">K$28*(1-COS(4*($C6-$C$4)))</f>
        <v>4.936573197359094E-3</v>
      </c>
      <c r="T6">
        <f t="shared" ref="T6:T23" si="15">L$28*(3*SIN($C6-$C$4)-SIN(3*($C6-$C$4)))/SQRT(10)</f>
        <v>-1.0164592998844418E-17</v>
      </c>
      <c r="U6">
        <f t="shared" ref="U6:U23" si="16">M$28*(2*SIN(2*(C6-$C$4))-SIN(4*(C6-$C$4)))/SQRT(5)</f>
        <v>3.4493623479070494E-17</v>
      </c>
      <c r="V6">
        <f t="shared" ref="V6:V23" si="17">$N$28*(SIN(C6-$C$4)-SIN(2*(C6-$C$4))+3*SIN(3*(C6-$C$4))-2*SIN(4*(C6-$C$4)))/SQRT(15)</f>
        <v>4.5249365091312614E-16</v>
      </c>
      <c r="X6">
        <f t="shared" ref="X6:X23" si="18">SUM(P6:V6)*SQRT(2)</f>
        <v>10.822877826510341</v>
      </c>
      <c r="Z6">
        <f t="shared" ref="Z6:Z22" si="19">(D6-$D$25)*$A$1</f>
        <v>10.81986928499083</v>
      </c>
    </row>
    <row r="7" spans="1:26" x14ac:dyDescent="0.25">
      <c r="B7">
        <v>40</v>
      </c>
      <c r="C7">
        <f t="shared" si="0"/>
        <v>0.69813170079773179</v>
      </c>
      <c r="D7">
        <v>-490.92303299999998</v>
      </c>
      <c r="E7">
        <f t="shared" si="1"/>
        <v>1.1928127777878217E-3</v>
      </c>
      <c r="F7">
        <f t="shared" si="2"/>
        <v>1.4228023228538993E-6</v>
      </c>
      <c r="G7">
        <f t="shared" si="3"/>
        <v>0.67320157237087008</v>
      </c>
      <c r="H7">
        <f t="shared" si="4"/>
        <v>0.72931322020176181</v>
      </c>
      <c r="I7">
        <f t="shared" si="5"/>
        <v>-0.16532188539975701</v>
      </c>
      <c r="J7">
        <f t="shared" si="6"/>
        <v>-0.47602539692888912</v>
      </c>
      <c r="K7">
        <f t="shared" si="7"/>
        <v>0.89463510560151949</v>
      </c>
      <c r="L7">
        <f t="shared" si="8"/>
        <v>-0.31983250611339709</v>
      </c>
      <c r="M7">
        <f t="shared" si="9"/>
        <v>0.69298137298543983</v>
      </c>
      <c r="N7">
        <f t="shared" si="10"/>
        <v>-1.2068977986112117</v>
      </c>
      <c r="P7">
        <f t="shared" si="11"/>
        <v>6.3028305954508497</v>
      </c>
      <c r="Q7">
        <f t="shared" si="12"/>
        <v>2.4657504792150768</v>
      </c>
      <c r="R7">
        <f t="shared" si="13"/>
        <v>9.110301496486126E-3</v>
      </c>
      <c r="S7">
        <f t="shared" si="14"/>
        <v>1.1587600273999819E-2</v>
      </c>
      <c r="T7">
        <f t="shared" si="15"/>
        <v>-6.7474151204681735E-17</v>
      </c>
      <c r="U7">
        <f t="shared" si="16"/>
        <v>1.8666135103140153E-16</v>
      </c>
      <c r="V7">
        <f t="shared" si="17"/>
        <v>4.0011051898851216E-16</v>
      </c>
      <c r="X7">
        <f t="shared" si="18"/>
        <v>12.42991753195709</v>
      </c>
      <c r="Z7">
        <f t="shared" si="19"/>
        <v>12.429825885075019</v>
      </c>
    </row>
    <row r="8" spans="1:26" x14ac:dyDescent="0.25">
      <c r="B8">
        <v>60</v>
      </c>
      <c r="C8">
        <f t="shared" si="0"/>
        <v>1.0471975511965976</v>
      </c>
      <c r="D8">
        <v>-490.92246976000001</v>
      </c>
      <c r="E8">
        <f t="shared" si="1"/>
        <v>1.7560527777504831E-3</v>
      </c>
      <c r="F8">
        <f t="shared" si="2"/>
        <v>3.0837213582451876E-6</v>
      </c>
      <c r="G8">
        <f t="shared" si="3"/>
        <v>0.99108385922920228</v>
      </c>
      <c r="H8">
        <f t="shared" si="4"/>
        <v>0.70080211758550304</v>
      </c>
      <c r="I8">
        <f t="shared" si="5"/>
        <v>0.70080211758550215</v>
      </c>
      <c r="J8">
        <f t="shared" si="6"/>
        <v>-1.4016042351710054</v>
      </c>
      <c r="K8">
        <f t="shared" si="7"/>
        <v>0.7008021175855037</v>
      </c>
      <c r="L8">
        <f t="shared" si="8"/>
        <v>-1.1515353844469025</v>
      </c>
      <c r="M8">
        <f t="shared" si="9"/>
        <v>1.6285169582373262</v>
      </c>
      <c r="N8">
        <f t="shared" si="10"/>
        <v>-9.6427574561472217E-16</v>
      </c>
      <c r="P8">
        <f t="shared" si="11"/>
        <v>5.3533453985332944</v>
      </c>
      <c r="Q8">
        <f t="shared" si="12"/>
        <v>4.4758486867980105</v>
      </c>
      <c r="R8">
        <f t="shared" si="13"/>
        <v>0</v>
      </c>
      <c r="S8">
        <f t="shared" si="14"/>
        <v>8.960904539584879E-3</v>
      </c>
      <c r="T8">
        <f t="shared" si="15"/>
        <v>-1.6501629609888878E-16</v>
      </c>
      <c r="U8">
        <f t="shared" si="16"/>
        <v>2.979612911219116E-16</v>
      </c>
      <c r="V8">
        <f t="shared" si="17"/>
        <v>2.1714280096858944E-31</v>
      </c>
      <c r="X8">
        <f t="shared" si="18"/>
        <v>13.913252215403954</v>
      </c>
      <c r="Z8">
        <f t="shared" si="19"/>
        <v>13.908612504976986</v>
      </c>
    </row>
    <row r="9" spans="1:26" x14ac:dyDescent="0.25">
      <c r="B9">
        <v>80</v>
      </c>
      <c r="C9">
        <f t="shared" si="0"/>
        <v>1.3962634015954636</v>
      </c>
      <c r="D9">
        <v>-490.92239002999997</v>
      </c>
      <c r="E9">
        <f t="shared" si="1"/>
        <v>1.8357827777890634E-3</v>
      </c>
      <c r="F9">
        <f t="shared" si="2"/>
        <v>3.3700984072269298E-6</v>
      </c>
      <c r="G9">
        <f t="shared" si="3"/>
        <v>1.036082003439768</v>
      </c>
      <c r="H9">
        <f t="shared" si="4"/>
        <v>0.25443646786828572</v>
      </c>
      <c r="I9">
        <f t="shared" si="5"/>
        <v>1.3768763630405312</v>
      </c>
      <c r="J9">
        <f t="shared" si="6"/>
        <v>-0.73262061049760396</v>
      </c>
      <c r="K9">
        <f t="shared" si="7"/>
        <v>-1.1224398951722454</v>
      </c>
      <c r="L9">
        <f t="shared" si="8"/>
        <v>-1.7702047274252877</v>
      </c>
      <c r="M9">
        <f t="shared" si="9"/>
        <v>0.86943820422418083</v>
      </c>
      <c r="N9">
        <f t="shared" si="10"/>
        <v>0.96730682848541183</v>
      </c>
      <c r="P9">
        <f t="shared" si="11"/>
        <v>4.1886293809401645</v>
      </c>
      <c r="Q9">
        <f t="shared" si="12"/>
        <v>5.7878471130242684</v>
      </c>
      <c r="R9">
        <f t="shared" si="13"/>
        <v>9.1103014964861347E-3</v>
      </c>
      <c r="S9">
        <f t="shared" si="14"/>
        <v>1.3976356078108372E-3</v>
      </c>
      <c r="T9">
        <f t="shared" si="15"/>
        <v>-2.4265504030241494E-16</v>
      </c>
      <c r="U9">
        <f t="shared" si="16"/>
        <v>1.5216772755233094E-16</v>
      </c>
      <c r="V9">
        <f t="shared" si="17"/>
        <v>-2.0836497544678076E-16</v>
      </c>
      <c r="X9">
        <f t="shared" si="18"/>
        <v>14.123728829626348</v>
      </c>
      <c r="Z9">
        <f t="shared" si="19"/>
        <v>14.117943620078279</v>
      </c>
    </row>
    <row r="10" spans="1:26" x14ac:dyDescent="0.25">
      <c r="B10">
        <v>100</v>
      </c>
      <c r="C10">
        <f t="shared" si="0"/>
        <v>1.7453292519943295</v>
      </c>
      <c r="D10">
        <v>-490.92304587000001</v>
      </c>
      <c r="E10">
        <f t="shared" si="1"/>
        <v>1.1799427777532401E-3</v>
      </c>
      <c r="F10">
        <f t="shared" si="2"/>
        <v>1.3922649587720321E-6</v>
      </c>
      <c r="G10">
        <f t="shared" si="3"/>
        <v>0.66593798128513249</v>
      </c>
      <c r="H10">
        <f t="shared" si="4"/>
        <v>-0.1635381246030648</v>
      </c>
      <c r="I10">
        <f t="shared" si="5"/>
        <v>0.88498233020001549</v>
      </c>
      <c r="J10">
        <f t="shared" si="6"/>
        <v>0.47088926241639784</v>
      </c>
      <c r="K10">
        <f t="shared" si="7"/>
        <v>-0.72144420559695066</v>
      </c>
      <c r="L10">
        <f t="shared" si="8"/>
        <v>-1.137792721743309</v>
      </c>
      <c r="M10">
        <f t="shared" si="9"/>
        <v>-0.55882827869896634</v>
      </c>
      <c r="N10">
        <f t="shared" si="10"/>
        <v>0.16285163783494383</v>
      </c>
      <c r="P10">
        <f t="shared" si="11"/>
        <v>2.9491644837708932</v>
      </c>
      <c r="Q10">
        <f t="shared" si="12"/>
        <v>5.7878471130242684</v>
      </c>
      <c r="R10">
        <f t="shared" si="13"/>
        <v>2.7330904489458418E-2</v>
      </c>
      <c r="S10">
        <f t="shared" si="14"/>
        <v>1.3976356078108391E-3</v>
      </c>
      <c r="T10">
        <f t="shared" si="15"/>
        <v>-2.4265504030241489E-16</v>
      </c>
      <c r="U10">
        <f t="shared" si="16"/>
        <v>-1.5216772755233107E-16</v>
      </c>
      <c r="V10">
        <f t="shared" si="17"/>
        <v>-5.4577412395173261E-17</v>
      </c>
      <c r="X10">
        <f t="shared" si="18"/>
        <v>12.396628585831467</v>
      </c>
      <c r="Z10">
        <f t="shared" si="19"/>
        <v>12.396035699984225</v>
      </c>
    </row>
    <row r="11" spans="1:26" x14ac:dyDescent="0.25">
      <c r="B11">
        <v>120</v>
      </c>
      <c r="C11">
        <f t="shared" si="0"/>
        <v>2.0943951023931953</v>
      </c>
      <c r="D11">
        <v>-490.92437138000003</v>
      </c>
      <c r="E11">
        <f t="shared" si="1"/>
        <v>-1.4556722226188867E-4</v>
      </c>
      <c r="F11">
        <f t="shared" si="2"/>
        <v>2.1189816197042099E-8</v>
      </c>
      <c r="G11">
        <f t="shared" si="3"/>
        <v>-8.2155460385078954E-2</v>
      </c>
      <c r="H11">
        <f t="shared" si="4"/>
        <v>5.8092683149792095E-2</v>
      </c>
      <c r="I11">
        <f t="shared" si="5"/>
        <v>-5.8092683149792129E-2</v>
      </c>
      <c r="J11">
        <f t="shared" si="6"/>
        <v>-0.1161853662995842</v>
      </c>
      <c r="K11">
        <f t="shared" si="7"/>
        <v>-5.8092683149792053E-2</v>
      </c>
      <c r="L11">
        <f t="shared" si="8"/>
        <v>9.5456018961424208E-2</v>
      </c>
      <c r="M11">
        <f t="shared" si="9"/>
        <v>0.13499519662538942</v>
      </c>
      <c r="N11">
        <f t="shared" si="10"/>
        <v>5.1959675407316677E-2</v>
      </c>
      <c r="P11">
        <f t="shared" si="11"/>
        <v>1.7844484661777651</v>
      </c>
      <c r="Q11">
        <f t="shared" si="12"/>
        <v>4.4758486867980123</v>
      </c>
      <c r="R11">
        <f t="shared" si="13"/>
        <v>3.6441205985944546E-2</v>
      </c>
      <c r="S11">
        <f t="shared" si="14"/>
        <v>8.9609045395848703E-3</v>
      </c>
      <c r="T11">
        <f t="shared" si="15"/>
        <v>-1.6501629609888886E-16</v>
      </c>
      <c r="U11">
        <f t="shared" si="16"/>
        <v>-2.979612911219116E-16</v>
      </c>
      <c r="V11">
        <f t="shared" si="17"/>
        <v>1.4115120544600947E-16</v>
      </c>
      <c r="X11">
        <f t="shared" si="18"/>
        <v>8.9176054186895861</v>
      </c>
      <c r="Z11">
        <f t="shared" si="19"/>
        <v>8.9159091949445042</v>
      </c>
    </row>
    <row r="12" spans="1:26" x14ac:dyDescent="0.25">
      <c r="B12">
        <v>140</v>
      </c>
      <c r="C12">
        <f t="shared" si="0"/>
        <v>2.4434609527920612</v>
      </c>
      <c r="D12">
        <v>-490.92597071</v>
      </c>
      <c r="E12">
        <f t="shared" si="1"/>
        <v>-1.7448972222382508E-3</v>
      </c>
      <c r="F12">
        <f t="shared" si="2"/>
        <v>3.0446663161747637E-6</v>
      </c>
      <c r="G12">
        <f t="shared" si="3"/>
        <v>-0.98478786906934412</v>
      </c>
      <c r="H12">
        <f t="shared" si="4"/>
        <v>1.0668703720895709</v>
      </c>
      <c r="I12">
        <f t="shared" si="5"/>
        <v>0.2418398796366181</v>
      </c>
      <c r="J12">
        <f t="shared" si="6"/>
        <v>-0.69635018024918349</v>
      </c>
      <c r="K12">
        <f t="shared" si="7"/>
        <v>-1.3087102517261893</v>
      </c>
      <c r="L12">
        <f t="shared" si="8"/>
        <v>0.46786458184474239</v>
      </c>
      <c r="M12">
        <f t="shared" si="9"/>
        <v>1.0137226019892898</v>
      </c>
      <c r="N12">
        <f t="shared" si="10"/>
        <v>0.56528695058185718</v>
      </c>
      <c r="P12">
        <f t="shared" si="11"/>
        <v>0.83496326926020892</v>
      </c>
      <c r="Q12">
        <f t="shared" si="12"/>
        <v>2.4657504792150764</v>
      </c>
      <c r="R12">
        <f t="shared" si="13"/>
        <v>2.7330904489458414E-2</v>
      </c>
      <c r="S12">
        <f t="shared" si="14"/>
        <v>1.1587600273999818E-2</v>
      </c>
      <c r="T12">
        <f t="shared" si="15"/>
        <v>-6.7474151204681723E-17</v>
      </c>
      <c r="U12">
        <f t="shared" si="16"/>
        <v>-1.8666135103140148E-16</v>
      </c>
      <c r="V12">
        <f t="shared" si="17"/>
        <v>1.2810936119874351E-16</v>
      </c>
      <c r="X12">
        <f t="shared" si="18"/>
        <v>4.7229532258688502</v>
      </c>
      <c r="Z12">
        <f t="shared" si="19"/>
        <v>4.7168682800065653</v>
      </c>
    </row>
    <row r="13" spans="1:26" x14ac:dyDescent="0.25">
      <c r="B13">
        <v>160</v>
      </c>
      <c r="C13">
        <f t="shared" si="0"/>
        <v>2.7925268031909272</v>
      </c>
      <c r="D13">
        <v>-490.92726916999999</v>
      </c>
      <c r="E13">
        <f t="shared" si="1"/>
        <v>-3.0433572222250405E-3</v>
      </c>
      <c r="F13">
        <f t="shared" si="2"/>
        <v>9.2620231820693136E-6</v>
      </c>
      <c r="G13">
        <f t="shared" si="3"/>
        <v>-1.7176147887079236</v>
      </c>
      <c r="H13">
        <f t="shared" si="4"/>
        <v>2.2825830344791624</v>
      </c>
      <c r="I13">
        <f t="shared" si="5"/>
        <v>1.8607787385390082</v>
      </c>
      <c r="J13">
        <f t="shared" si="6"/>
        <v>1.2145370645616718</v>
      </c>
      <c r="K13">
        <f t="shared" si="7"/>
        <v>0.42180429594015417</v>
      </c>
      <c r="L13">
        <f t="shared" si="8"/>
        <v>0.12292941469827909</v>
      </c>
      <c r="M13">
        <f t="shared" si="9"/>
        <v>0.3267282027069926</v>
      </c>
      <c r="N13">
        <f t="shared" si="10"/>
        <v>0.20552403610135342</v>
      </c>
      <c r="P13">
        <f t="shared" si="11"/>
        <v>0.21523082067557342</v>
      </c>
      <c r="Q13">
        <f t="shared" si="12"/>
        <v>0.69809978135667983</v>
      </c>
      <c r="R13">
        <f t="shared" si="13"/>
        <v>9.1103014964861381E-3</v>
      </c>
      <c r="S13">
        <f t="shared" si="14"/>
        <v>4.9365731973590914E-3</v>
      </c>
      <c r="T13">
        <f t="shared" si="15"/>
        <v>-1.0164592998844418E-17</v>
      </c>
      <c r="U13">
        <f t="shared" si="16"/>
        <v>-3.4493623479070438E-17</v>
      </c>
      <c r="V13">
        <f t="shared" si="17"/>
        <v>2.6704930071749785E-17</v>
      </c>
      <c r="X13">
        <f t="shared" si="18"/>
        <v>1.3115098050253879</v>
      </c>
      <c r="Z13">
        <f t="shared" si="19"/>
        <v>1.3077615500412492</v>
      </c>
    </row>
    <row r="14" spans="1:26" x14ac:dyDescent="0.25">
      <c r="B14">
        <v>180</v>
      </c>
      <c r="C14">
        <f t="shared" si="0"/>
        <v>3.1415926535897931</v>
      </c>
      <c r="D14">
        <v>-490.92776727</v>
      </c>
      <c r="E14">
        <f t="shared" si="1"/>
        <v>-3.5414572222407514E-3</v>
      </c>
      <c r="F14">
        <f t="shared" si="2"/>
        <v>1.254191925696118E-5</v>
      </c>
      <c r="G14">
        <f t="shared" si="3"/>
        <v>-1.9987332588088149</v>
      </c>
      <c r="H14">
        <f t="shared" si="4"/>
        <v>2.8266356821735998</v>
      </c>
      <c r="I14">
        <f t="shared" si="5"/>
        <v>2.8266356821735998</v>
      </c>
      <c r="J14">
        <f t="shared" si="6"/>
        <v>2.8266356821735998</v>
      </c>
      <c r="K14">
        <f t="shared" si="7"/>
        <v>2.8266356821735998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-490.92726916999999</v>
      </c>
      <c r="E15">
        <f t="shared" si="1"/>
        <v>-3.0433572222250405E-3</v>
      </c>
      <c r="F15">
        <f t="shared" si="2"/>
        <v>9.2620231820693136E-6</v>
      </c>
      <c r="G15">
        <f t="shared" si="3"/>
        <v>-1.7176147887079236</v>
      </c>
      <c r="H15">
        <f t="shared" si="4"/>
        <v>2.2825830344791624</v>
      </c>
      <c r="I15">
        <f t="shared" si="5"/>
        <v>1.8607787385390082</v>
      </c>
      <c r="J15">
        <f t="shared" si="6"/>
        <v>1.2145370645616718</v>
      </c>
      <c r="K15">
        <f t="shared" si="7"/>
        <v>0.42180429594015417</v>
      </c>
      <c r="L15">
        <f t="shared" si="8"/>
        <v>-0.12292941469827909</v>
      </c>
      <c r="M15">
        <f t="shared" si="9"/>
        <v>-0.3267282027069926</v>
      </c>
      <c r="N15">
        <f t="shared" si="10"/>
        <v>-0.20552403610135342</v>
      </c>
      <c r="P15">
        <f t="shared" si="11"/>
        <v>0.21523082067557342</v>
      </c>
      <c r="Q15">
        <f t="shared" si="12"/>
        <v>0.69809978135667983</v>
      </c>
      <c r="R15">
        <f t="shared" si="13"/>
        <v>9.1103014964861381E-3</v>
      </c>
      <c r="S15">
        <f t="shared" si="14"/>
        <v>4.9365731973590914E-3</v>
      </c>
      <c r="T15">
        <f t="shared" si="15"/>
        <v>1.0164592998844418E-17</v>
      </c>
      <c r="U15">
        <f t="shared" si="16"/>
        <v>3.4493623479070438E-17</v>
      </c>
      <c r="V15">
        <f t="shared" si="17"/>
        <v>-2.6704930071749785E-17</v>
      </c>
      <c r="X15">
        <f t="shared" si="18"/>
        <v>1.3115098050253879</v>
      </c>
      <c r="Z15">
        <f t="shared" si="19"/>
        <v>1.3077615500412492</v>
      </c>
    </row>
    <row r="16" spans="1:26" x14ac:dyDescent="0.25">
      <c r="B16">
        <v>220</v>
      </c>
      <c r="C16">
        <f t="shared" si="0"/>
        <v>3.839724354387525</v>
      </c>
      <c r="D16">
        <f>D12</f>
        <v>-490.92597071</v>
      </c>
      <c r="E16">
        <f t="shared" si="1"/>
        <v>-1.7448972222382508E-3</v>
      </c>
      <c r="F16">
        <f t="shared" si="2"/>
        <v>3.0446663161747637E-6</v>
      </c>
      <c r="G16">
        <f t="shared" si="3"/>
        <v>-0.98478786906934412</v>
      </c>
      <c r="H16">
        <f t="shared" si="4"/>
        <v>1.0668703720895709</v>
      </c>
      <c r="I16">
        <f t="shared" si="5"/>
        <v>0.2418398796366181</v>
      </c>
      <c r="J16">
        <f t="shared" si="6"/>
        <v>-0.69635018024918349</v>
      </c>
      <c r="K16">
        <f t="shared" si="7"/>
        <v>-1.3087102517261893</v>
      </c>
      <c r="L16">
        <f t="shared" si="8"/>
        <v>-0.46786458184474239</v>
      </c>
      <c r="M16">
        <f t="shared" si="9"/>
        <v>-1.0137226019892898</v>
      </c>
      <c r="N16">
        <f t="shared" si="10"/>
        <v>-0.56528695058185718</v>
      </c>
      <c r="P16">
        <f t="shared" si="11"/>
        <v>0.83496326926020892</v>
      </c>
      <c r="Q16">
        <f t="shared" si="12"/>
        <v>2.4657504792150764</v>
      </c>
      <c r="R16">
        <f t="shared" si="13"/>
        <v>2.7330904489458414E-2</v>
      </c>
      <c r="S16">
        <f t="shared" si="14"/>
        <v>1.1587600273999818E-2</v>
      </c>
      <c r="T16">
        <f t="shared" si="15"/>
        <v>6.7474151204681723E-17</v>
      </c>
      <c r="U16">
        <f t="shared" si="16"/>
        <v>1.8666135103140148E-16</v>
      </c>
      <c r="V16">
        <f t="shared" si="17"/>
        <v>-1.2810936119874351E-16</v>
      </c>
      <c r="X16">
        <f t="shared" si="18"/>
        <v>4.7229532258688502</v>
      </c>
      <c r="Z16">
        <f t="shared" si="19"/>
        <v>4.7168682800065653</v>
      </c>
    </row>
    <row r="17" spans="2:26" x14ac:dyDescent="0.25">
      <c r="B17">
        <v>240</v>
      </c>
      <c r="C17">
        <f t="shared" si="0"/>
        <v>4.1887902047863905</v>
      </c>
      <c r="D17">
        <f>D11</f>
        <v>-490.92437138000003</v>
      </c>
      <c r="E17">
        <f t="shared" si="1"/>
        <v>-1.4556722226188867E-4</v>
      </c>
      <c r="F17">
        <f t="shared" si="2"/>
        <v>2.1189816197042099E-8</v>
      </c>
      <c r="G17">
        <f t="shared" si="3"/>
        <v>-8.2155460385078954E-2</v>
      </c>
      <c r="H17">
        <f t="shared" si="4"/>
        <v>5.8092683149792136E-2</v>
      </c>
      <c r="I17">
        <f t="shared" si="5"/>
        <v>-5.8092683149792032E-2</v>
      </c>
      <c r="J17">
        <f t="shared" si="6"/>
        <v>-0.1161853662995842</v>
      </c>
      <c r="K17">
        <f t="shared" si="7"/>
        <v>-5.8092683149792247E-2</v>
      </c>
      <c r="L17">
        <f t="shared" si="8"/>
        <v>-9.5456018961424138E-2</v>
      </c>
      <c r="M17">
        <f t="shared" si="9"/>
        <v>-0.13499519662538942</v>
      </c>
      <c r="N17">
        <f t="shared" si="10"/>
        <v>-5.1959675407316733E-2</v>
      </c>
      <c r="P17">
        <f t="shared" si="11"/>
        <v>1.7844484661777635</v>
      </c>
      <c r="Q17">
        <f t="shared" si="12"/>
        <v>4.4758486867980096</v>
      </c>
      <c r="R17">
        <f t="shared" si="13"/>
        <v>3.6441205985944546E-2</v>
      </c>
      <c r="S17">
        <f t="shared" si="14"/>
        <v>8.9609045395848807E-3</v>
      </c>
      <c r="T17">
        <f t="shared" si="15"/>
        <v>1.6501629609888878E-16</v>
      </c>
      <c r="U17">
        <f t="shared" si="16"/>
        <v>2.979612911219116E-16</v>
      </c>
      <c r="V17">
        <f t="shared" si="17"/>
        <v>-1.4115120544600962E-16</v>
      </c>
      <c r="X17">
        <f t="shared" si="18"/>
        <v>8.917605418689579</v>
      </c>
      <c r="Z17">
        <f t="shared" si="19"/>
        <v>8.9159091949445042</v>
      </c>
    </row>
    <row r="18" spans="2:26" x14ac:dyDescent="0.25">
      <c r="B18">
        <v>260</v>
      </c>
      <c r="C18">
        <f t="shared" si="0"/>
        <v>4.5378560551852569</v>
      </c>
      <c r="D18">
        <f>D10</f>
        <v>-490.92304587000001</v>
      </c>
      <c r="E18">
        <f t="shared" si="1"/>
        <v>1.1799427777532401E-3</v>
      </c>
      <c r="F18">
        <f t="shared" si="2"/>
        <v>1.3922649587720321E-6</v>
      </c>
      <c r="G18">
        <f t="shared" si="3"/>
        <v>0.66593798128513249</v>
      </c>
      <c r="H18">
        <f t="shared" si="4"/>
        <v>-0.16353812460306461</v>
      </c>
      <c r="I18">
        <f t="shared" si="5"/>
        <v>0.88498233020001571</v>
      </c>
      <c r="J18">
        <f t="shared" si="6"/>
        <v>0.470889262416397</v>
      </c>
      <c r="K18">
        <f t="shared" si="7"/>
        <v>-0.72144420559695133</v>
      </c>
      <c r="L18">
        <f t="shared" si="8"/>
        <v>1.1377927217433093</v>
      </c>
      <c r="M18">
        <f t="shared" si="9"/>
        <v>0.55882827869896567</v>
      </c>
      <c r="N18">
        <f t="shared" si="10"/>
        <v>-0.16285163783494438</v>
      </c>
      <c r="P18">
        <f t="shared" si="11"/>
        <v>2.9491644837708941</v>
      </c>
      <c r="Q18">
        <f t="shared" si="12"/>
        <v>5.7878471130242684</v>
      </c>
      <c r="R18">
        <f t="shared" si="13"/>
        <v>2.7330904489458401E-2</v>
      </c>
      <c r="S18">
        <f t="shared" si="14"/>
        <v>1.3976356078108352E-3</v>
      </c>
      <c r="T18">
        <f t="shared" si="15"/>
        <v>2.4265504030241499E-16</v>
      </c>
      <c r="U18">
        <f t="shared" si="16"/>
        <v>1.5216772755233089E-16</v>
      </c>
      <c r="V18">
        <f t="shared" si="17"/>
        <v>5.4577412395173434E-17</v>
      </c>
      <c r="X18">
        <f t="shared" si="18"/>
        <v>12.39662858583147</v>
      </c>
      <c r="Z18">
        <f t="shared" si="19"/>
        <v>12.396035699984225</v>
      </c>
    </row>
    <row r="19" spans="2:26" x14ac:dyDescent="0.25">
      <c r="B19">
        <v>280</v>
      </c>
      <c r="C19">
        <f t="shared" si="0"/>
        <v>4.8869219055841224</v>
      </c>
      <c r="D19">
        <f>D9</f>
        <v>-490.92239002999997</v>
      </c>
      <c r="E19">
        <f t="shared" si="1"/>
        <v>1.8357827777890634E-3</v>
      </c>
      <c r="F19">
        <f t="shared" si="2"/>
        <v>3.3700984072269298E-6</v>
      </c>
      <c r="G19">
        <f t="shared" si="3"/>
        <v>1.036082003439768</v>
      </c>
      <c r="H19">
        <f t="shared" si="4"/>
        <v>0.25443646786828539</v>
      </c>
      <c r="I19">
        <f t="shared" si="5"/>
        <v>1.3768763630405314</v>
      </c>
      <c r="J19">
        <f t="shared" si="6"/>
        <v>-0.73262061049760296</v>
      </c>
      <c r="K19">
        <f t="shared" si="7"/>
        <v>-1.1224398951722463</v>
      </c>
      <c r="L19">
        <f t="shared" si="8"/>
        <v>1.7702047274252879</v>
      </c>
      <c r="M19">
        <f t="shared" si="9"/>
        <v>-0.86943820422417961</v>
      </c>
      <c r="N19">
        <f t="shared" si="10"/>
        <v>-0.96730682848541172</v>
      </c>
      <c r="P19">
        <f t="shared" si="11"/>
        <v>4.1886293809401636</v>
      </c>
      <c r="Q19">
        <f t="shared" si="12"/>
        <v>5.7878471130242684</v>
      </c>
      <c r="R19">
        <f t="shared" si="13"/>
        <v>9.1103014964861485E-3</v>
      </c>
      <c r="S19">
        <f t="shared" si="14"/>
        <v>1.3976356078108339E-3</v>
      </c>
      <c r="T19">
        <f t="shared" si="15"/>
        <v>2.4265504030241499E-16</v>
      </c>
      <c r="U19">
        <f t="shared" si="16"/>
        <v>-1.5216772755233075E-16</v>
      </c>
      <c r="V19">
        <f t="shared" si="17"/>
        <v>2.0836497544678071E-16</v>
      </c>
      <c r="X19">
        <f t="shared" si="18"/>
        <v>14.123728829626346</v>
      </c>
      <c r="Z19">
        <f t="shared" si="19"/>
        <v>14.117943620078279</v>
      </c>
    </row>
    <row r="20" spans="2:26" x14ac:dyDescent="0.25">
      <c r="B20">
        <v>300</v>
      </c>
      <c r="C20">
        <f t="shared" si="0"/>
        <v>5.2359877559829888</v>
      </c>
      <c r="D20">
        <f>D8</f>
        <v>-490.92246976000001</v>
      </c>
      <c r="E20">
        <f t="shared" si="1"/>
        <v>1.7560527777504831E-3</v>
      </c>
      <c r="F20">
        <f t="shared" si="2"/>
        <v>3.0837213582451876E-6</v>
      </c>
      <c r="G20">
        <f t="shared" si="3"/>
        <v>0.99108385922920228</v>
      </c>
      <c r="H20">
        <f t="shared" si="4"/>
        <v>0.70080211758550304</v>
      </c>
      <c r="I20">
        <f t="shared" si="5"/>
        <v>0.70080211758550215</v>
      </c>
      <c r="J20">
        <f t="shared" si="6"/>
        <v>-1.4016042351710054</v>
      </c>
      <c r="K20">
        <f t="shared" si="7"/>
        <v>0.7008021175855037</v>
      </c>
      <c r="L20">
        <f t="shared" si="8"/>
        <v>1.1515353844469025</v>
      </c>
      <c r="M20">
        <f t="shared" si="9"/>
        <v>-1.6285169582373262</v>
      </c>
      <c r="N20">
        <f t="shared" si="10"/>
        <v>9.6427574561472217E-16</v>
      </c>
      <c r="P20">
        <f t="shared" si="11"/>
        <v>5.3533453985332944</v>
      </c>
      <c r="Q20">
        <f t="shared" si="12"/>
        <v>4.4758486867980105</v>
      </c>
      <c r="R20">
        <f t="shared" si="13"/>
        <v>0</v>
      </c>
      <c r="S20">
        <f t="shared" si="14"/>
        <v>8.960904539584879E-3</v>
      </c>
      <c r="T20">
        <f t="shared" si="15"/>
        <v>1.6501629609888878E-16</v>
      </c>
      <c r="U20">
        <f t="shared" si="16"/>
        <v>-2.979612911219116E-16</v>
      </c>
      <c r="V20">
        <f t="shared" si="17"/>
        <v>-2.1714280096858944E-31</v>
      </c>
      <c r="X20">
        <f t="shared" si="18"/>
        <v>13.913252215403954</v>
      </c>
      <c r="Z20">
        <f t="shared" si="19"/>
        <v>13.908612504976986</v>
      </c>
    </row>
    <row r="21" spans="2:26" x14ac:dyDescent="0.25">
      <c r="B21">
        <v>320</v>
      </c>
      <c r="C21">
        <f t="shared" si="0"/>
        <v>5.5850536063818543</v>
      </c>
      <c r="D21">
        <f>D7</f>
        <v>-490.92303299999998</v>
      </c>
      <c r="E21">
        <f t="shared" si="1"/>
        <v>1.1928127777878217E-3</v>
      </c>
      <c r="F21">
        <f t="shared" si="2"/>
        <v>1.4228023228538993E-6</v>
      </c>
      <c r="G21">
        <f t="shared" si="3"/>
        <v>0.67320157237087008</v>
      </c>
      <c r="H21">
        <f t="shared" si="4"/>
        <v>0.72931322020176181</v>
      </c>
      <c r="I21">
        <f t="shared" si="5"/>
        <v>-0.16532188539975701</v>
      </c>
      <c r="J21">
        <f t="shared" si="6"/>
        <v>-0.47602539692888912</v>
      </c>
      <c r="K21">
        <f t="shared" si="7"/>
        <v>0.89463510560151949</v>
      </c>
      <c r="L21">
        <f t="shared" si="8"/>
        <v>0.31983250611339709</v>
      </c>
      <c r="M21">
        <f t="shared" si="9"/>
        <v>-0.69298137298543983</v>
      </c>
      <c r="N21">
        <f t="shared" si="10"/>
        <v>1.2068977986112117</v>
      </c>
      <c r="P21">
        <f t="shared" si="11"/>
        <v>6.3028305954508497</v>
      </c>
      <c r="Q21">
        <f t="shared" si="12"/>
        <v>2.4657504792150768</v>
      </c>
      <c r="R21">
        <f t="shared" si="13"/>
        <v>9.110301496486126E-3</v>
      </c>
      <c r="S21">
        <f t="shared" si="14"/>
        <v>1.1587600273999819E-2</v>
      </c>
      <c r="T21">
        <f t="shared" si="15"/>
        <v>6.7474151204681735E-17</v>
      </c>
      <c r="U21">
        <f t="shared" si="16"/>
        <v>-1.8666135103140153E-16</v>
      </c>
      <c r="V21">
        <f t="shared" si="17"/>
        <v>-4.0011051898851216E-16</v>
      </c>
      <c r="X21">
        <f t="shared" si="18"/>
        <v>12.42991753195709</v>
      </c>
      <c r="Z21">
        <f t="shared" si="19"/>
        <v>12.429825885075019</v>
      </c>
    </row>
    <row r="22" spans="2:26" x14ac:dyDescent="0.25">
      <c r="B22">
        <v>340</v>
      </c>
      <c r="C22">
        <f t="shared" si="0"/>
        <v>5.9341194567807207</v>
      </c>
      <c r="D22">
        <f>D6</f>
        <v>-490.92364620000001</v>
      </c>
      <c r="E22">
        <f t="shared" si="1"/>
        <v>5.7961277775575581E-4</v>
      </c>
      <c r="F22">
        <f t="shared" si="2"/>
        <v>3.3595097213774319E-7</v>
      </c>
      <c r="G22">
        <f t="shared" si="3"/>
        <v>0.32712278122563071</v>
      </c>
      <c r="H22">
        <f t="shared" si="4"/>
        <v>0.43472198511923477</v>
      </c>
      <c r="I22">
        <f t="shared" si="5"/>
        <v>-0.35438860924939908</v>
      </c>
      <c r="J22">
        <f t="shared" si="6"/>
        <v>0.23131073688524728</v>
      </c>
      <c r="K22">
        <f t="shared" si="7"/>
        <v>-8.0333375869836396E-2</v>
      </c>
      <c r="L22">
        <f t="shared" si="8"/>
        <v>2.3412124939137358E-2</v>
      </c>
      <c r="M22">
        <f t="shared" si="9"/>
        <v>-6.2225965377698873E-2</v>
      </c>
      <c r="N22">
        <f t="shared" si="10"/>
        <v>0.66323690511529321</v>
      </c>
      <c r="P22">
        <f t="shared" si="11"/>
        <v>6.9225630440354857</v>
      </c>
      <c r="Q22">
        <f t="shared" si="12"/>
        <v>0.69809978135667861</v>
      </c>
      <c r="R22">
        <f t="shared" si="13"/>
        <v>2.7330904489458425E-2</v>
      </c>
      <c r="S22">
        <f t="shared" si="14"/>
        <v>4.9365731973590845E-3</v>
      </c>
      <c r="T22">
        <f t="shared" si="15"/>
        <v>1.0164592998844404E-17</v>
      </c>
      <c r="U22">
        <f t="shared" si="16"/>
        <v>-3.4493623479070364E-17</v>
      </c>
      <c r="V22">
        <f t="shared" si="17"/>
        <v>-4.5249365091312574E-16</v>
      </c>
      <c r="X22">
        <f t="shared" si="18"/>
        <v>10.822877826510336</v>
      </c>
      <c r="Z22">
        <f t="shared" si="19"/>
        <v>10.81986928499083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7.1377938647110586</v>
      </c>
      <c r="Q23">
        <f t="shared" si="12"/>
        <v>0</v>
      </c>
      <c r="R23">
        <f t="shared" si="13"/>
        <v>3.6441205985944546E-2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-1.9968372810425299E-31</v>
      </c>
      <c r="X23">
        <f t="shared" si="18"/>
        <v>10.145900536632404</v>
      </c>
      <c r="Z23">
        <f>Z5</f>
        <v>10.140074825083389</v>
      </c>
    </row>
    <row r="24" spans="2:26" x14ac:dyDescent="0.25">
      <c r="B24" t="s">
        <v>4</v>
      </c>
      <c r="D24">
        <f>AVERAGE(D5:D22)</f>
        <v>-490.92422581277776</v>
      </c>
      <c r="F24">
        <f>SQRT(AVERAGE(F5:F22))</f>
        <v>1.7718508493481284E-3</v>
      </c>
      <c r="G24" t="s">
        <v>10</v>
      </c>
      <c r="H24" s="3">
        <f t="shared" ref="H24:N24" si="20">AVERAGE(H5:H22)</f>
        <v>0.76717567169634693</v>
      </c>
      <c r="I24" s="3">
        <f t="shared" si="20"/>
        <v>0.64142362711105028</v>
      </c>
      <c r="J24" s="3">
        <f t="shared" si="20"/>
        <v>3.9167293437695327E-3</v>
      </c>
      <c r="K24" s="3">
        <f t="shared" si="20"/>
        <v>1.2841667120986372E-3</v>
      </c>
      <c r="L24" s="3">
        <f t="shared" si="20"/>
        <v>4.3175339846533866E-17</v>
      </c>
      <c r="M24" s="3">
        <f t="shared" si="20"/>
        <v>5.5125657125485205E-17</v>
      </c>
      <c r="N24" s="3">
        <f t="shared" si="20"/>
        <v>-6.7846962615981794E-17</v>
      </c>
    </row>
    <row r="25" spans="2:26" x14ac:dyDescent="0.25">
      <c r="B25" t="s">
        <v>5</v>
      </c>
      <c r="D25">
        <f>MIN(D4:D22)</f>
        <v>-490.92776727</v>
      </c>
      <c r="F25" s="4">
        <f>F24*$A$1</f>
        <v>4.6519944049635109</v>
      </c>
      <c r="G25" s="3">
        <f>SUM(H25:N25)</f>
        <v>0.99999977051193345</v>
      </c>
      <c r="H25">
        <f t="shared" ref="H25:N25" si="21">H24^2</f>
        <v>0.58855851124274106</v>
      </c>
      <c r="I25">
        <f t="shared" si="21"/>
        <v>0.41142426941629567</v>
      </c>
      <c r="J25">
        <f t="shared" si="21"/>
        <v>1.5340768752345316E-5</v>
      </c>
      <c r="K25">
        <f t="shared" si="21"/>
        <v>1.6490841444622243E-6</v>
      </c>
      <c r="L25">
        <f t="shared" si="21"/>
        <v>1.864109970863695E-33</v>
      </c>
      <c r="M25">
        <f t="shared" si="21"/>
        <v>3.0388380735165578E-33</v>
      </c>
      <c r="N25">
        <f t="shared" si="21"/>
        <v>4.603210336214431E-33</v>
      </c>
    </row>
    <row r="26" spans="2:26" x14ac:dyDescent="0.25">
      <c r="B26" t="s">
        <v>6</v>
      </c>
      <c r="D26">
        <f>MAX(D5:D22)</f>
        <v>-490.92239002999997</v>
      </c>
    </row>
    <row r="27" spans="2:26" x14ac:dyDescent="0.25">
      <c r="B27" t="s">
        <v>66</v>
      </c>
      <c r="D27" s="1">
        <f>D26-D25</f>
        <v>5.3772400000298148E-3</v>
      </c>
      <c r="G27" t="s">
        <v>62</v>
      </c>
      <c r="H27">
        <f>H24*$F$24</f>
        <v>1.3593208654943932E-3</v>
      </c>
      <c r="I27">
        <f t="shared" ref="I27:N27" si="22">I24*$F$24</f>
        <v>1.1365069984886718E-3</v>
      </c>
      <c r="J27">
        <f t="shared" si="22"/>
        <v>6.9398602144247846E-6</v>
      </c>
      <c r="K27">
        <f t="shared" si="22"/>
        <v>2.2753518795365639E-6</v>
      </c>
      <c r="L27">
        <f t="shared" si="22"/>
        <v>7.6500262577975127E-20</v>
      </c>
      <c r="M27">
        <f t="shared" si="22"/>
        <v>9.7674442398664674E-20</v>
      </c>
      <c r="N27">
        <f t="shared" si="22"/>
        <v>-1.2021469833681806E-19</v>
      </c>
    </row>
    <row r="28" spans="2:26" x14ac:dyDescent="0.25">
      <c r="D28" s="4">
        <f>D27*$A$1</f>
        <v>14.117943620078279</v>
      </c>
      <c r="H28">
        <f>$A$1*H27</f>
        <v>3.5688969323555293</v>
      </c>
      <c r="I28">
        <f t="shared" ref="I28:N28" si="23">$A$1*I27</f>
        <v>2.9838991245320079</v>
      </c>
      <c r="J28">
        <f t="shared" si="23"/>
        <v>1.8220602992972273E-2</v>
      </c>
      <c r="K28">
        <f t="shared" si="23"/>
        <v>5.9739363597232486E-3</v>
      </c>
      <c r="L28">
        <f t="shared" si="23"/>
        <v>2.008514393984737E-16</v>
      </c>
      <c r="M28">
        <f t="shared" si="23"/>
        <v>2.5644424851769413E-16</v>
      </c>
      <c r="N28">
        <f t="shared" si="23"/>
        <v>-3.1562369048331581E-16</v>
      </c>
      <c r="O28" t="s">
        <v>60</v>
      </c>
    </row>
    <row r="29" spans="2:26" x14ac:dyDescent="0.25">
      <c r="F29" s="4">
        <f>F25/part_relax!F25</f>
        <v>6.9136464655378163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29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  <col min="12" max="12" width="12.7109375" bestFit="1" customWidth="1"/>
  </cols>
  <sheetData>
    <row r="1" spans="1:26" ht="18.75" x14ac:dyDescent="0.3">
      <c r="A1" s="2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-490.93224240000001</v>
      </c>
      <c r="E4">
        <f>D4-$D$24</f>
        <v>-2.084076111145805E-3</v>
      </c>
    </row>
    <row r="5" spans="1:26" x14ac:dyDescent="0.25">
      <c r="B5">
        <v>0</v>
      </c>
      <c r="C5">
        <f t="shared" ref="C5:C23" si="0">B5*PI()/180</f>
        <v>0</v>
      </c>
      <c r="D5">
        <v>-490.92950937000001</v>
      </c>
      <c r="E5">
        <f t="shared" ref="E5:E22" si="1">D5-$D$24</f>
        <v>6.4895388885588545E-4</v>
      </c>
      <c r="F5">
        <f t="shared" ref="F5:F22" si="2">E5^2</f>
        <v>4.2114114986117693E-7</v>
      </c>
      <c r="G5">
        <f t="shared" ref="G5:G22" si="3">E5/$F$24</f>
        <v>0.59629134985316345</v>
      </c>
      <c r="H5">
        <f>-COS(C5-$C$4)*SQRT(2)*G5</f>
        <v>0.84328331408810386</v>
      </c>
      <c r="I5">
        <f>-SQRT(2)*COS(2*(C5-$C$4))*G5</f>
        <v>-0.84328331408810386</v>
      </c>
      <c r="J5">
        <f>-COS(3*(C5-$C$4))*SQRT(2)*G5</f>
        <v>0.84328331408810386</v>
      </c>
      <c r="K5">
        <f>-COS(4*(C5-$C$4))*SQRT(2)*G5</f>
        <v>-0.84328331408810386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-5.3351494543190368E-16</v>
      </c>
      <c r="P5">
        <f>H$28*(1-COS($C5-$C$4))</f>
        <v>5.0558884423375074</v>
      </c>
      <c r="Q5">
        <f>I$28*(1-COS(2*($C5-$C$4)))</f>
        <v>0</v>
      </c>
      <c r="R5">
        <f>J$28*(1-COS(3*($C5-$C$4)))</f>
        <v>1.7966880126044575E-2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2.0070152168253438E-31</v>
      </c>
      <c r="X5">
        <f>SUM(P5:V5)*SQRT(2)</f>
        <v>7.175515010546869</v>
      </c>
      <c r="Z5">
        <f>(D5-$D$25)*$A$1</f>
        <v>7.1755702650044384</v>
      </c>
    </row>
    <row r="6" spans="1:26" x14ac:dyDescent="0.25">
      <c r="B6">
        <v>20</v>
      </c>
      <c r="C6">
        <f t="shared" si="0"/>
        <v>0.3490658503988659</v>
      </c>
      <c r="D6">
        <v>-490.92942597000001</v>
      </c>
      <c r="E6">
        <f t="shared" si="1"/>
        <v>7.32353888849957E-4</v>
      </c>
      <c r="F6">
        <f t="shared" si="2"/>
        <v>5.3634221851365517E-7</v>
      </c>
      <c r="G6">
        <f t="shared" si="3"/>
        <v>0.6729234487252338</v>
      </c>
      <c r="H6">
        <f t="shared" ref="H6:H22" si="4">-COS(C6-$C$4)*SQRT(2)*G6</f>
        <v>0.89426549984405213</v>
      </c>
      <c r="I6">
        <f t="shared" ref="I6:I22" si="5">-SQRT(2)*COS(2*(C6-$C$4))*G6</f>
        <v>-0.72901191482765371</v>
      </c>
      <c r="J6">
        <f t="shared" ref="J6:J22" si="6">-COS(3*(C6-$C$4))*SQRT(2)*G6</f>
        <v>0.47582873381305013</v>
      </c>
      <c r="K6">
        <f t="shared" ref="K6:K22" si="7">-COS(4*(C6-$C$4))*SQRT(2)*G6</f>
        <v>-0.16525358501639772</v>
      </c>
      <c r="L6">
        <f t="shared" ref="L6:L22" si="8">SQRT(2)*(3*SIN(C6-$C$4)-SIN(3*(C6-$C$4)))*G6/SQRT(10)</f>
        <v>-4.816102320053272E-2</v>
      </c>
      <c r="M6">
        <f t="shared" ref="M6:M22" si="9">SQRT(2)*(2*SIN(2*(C6-$C$4))-SIN(4*(C6-$C$4)))*G6/SQRT(5)</f>
        <v>0.12800487653391662</v>
      </c>
      <c r="N6">
        <f t="shared" ref="N6:N22" si="10">SQRT(2)*G6*(SIN(C6-$C$4)-SIN(2*(C6-$C$4))+3*SIN(3*(C6-$C$4))-2*SIN(4*(C6-$C$4)))/SQRT(15)</f>
        <v>-1.364342965781391</v>
      </c>
      <c r="P6">
        <f t="shared" ref="P6:P23" si="11">H$28*(1-COS($C6-$C$4))</f>
        <v>4.9034347515594119</v>
      </c>
      <c r="Q6">
        <f t="shared" ref="Q6:Q23" si="12">I$28*(1-COS(2*($C6-$C$4)))</f>
        <v>0.31161030230817938</v>
      </c>
      <c r="R6">
        <f t="shared" ref="R6:R23" si="13">J$28*(1-COS(3*($C6-$C$4)))</f>
        <v>1.3475160094533423E-2</v>
      </c>
      <c r="S6">
        <f t="shared" ref="S6:S23" si="14">K$28*(1-COS(4*($C6-$C$4)))</f>
        <v>1.9610964194305037E-4</v>
      </c>
      <c r="T6">
        <f t="shared" ref="T6:T23" si="15">L$28*(3*SIN($C6-$C$4)-SIN(3*($C6-$C$4)))/SQRT(10)</f>
        <v>-2.452747357230284E-18</v>
      </c>
      <c r="U6">
        <f t="shared" ref="U6:U23" si="16">M$28*(2*SIN(2*(C6-$C$4))-SIN(4*(C6-$C$4)))/SQRT(5)</f>
        <v>3.4965758434817248E-17</v>
      </c>
      <c r="V6">
        <f t="shared" ref="V6:V23" si="17">$N$28*(SIN(C6-$C$4)-SIN(2*(C6-$C$4))+3*SIN(3*(C6-$C$4))-2*SIN(4*(C6-$C$4)))/SQRT(15)</f>
        <v>4.5480002377828028E-16</v>
      </c>
      <c r="X6">
        <f t="shared" ref="X6:X23" si="18">SUM(P6:V6)*SQRT(2)</f>
        <v>7.3945215386424641</v>
      </c>
      <c r="Z6">
        <f t="shared" ref="Z6:Z22" si="19">(D6-$D$25)*$A$1</f>
        <v>7.3945369649888733</v>
      </c>
    </row>
    <row r="7" spans="1:26" x14ac:dyDescent="0.25">
      <c r="B7">
        <v>40</v>
      </c>
      <c r="C7">
        <f t="shared" si="0"/>
        <v>0.69813170079773179</v>
      </c>
      <c r="D7">
        <v>-490.92924211000002</v>
      </c>
      <c r="E7">
        <f t="shared" si="1"/>
        <v>9.1621388884277621E-4</v>
      </c>
      <c r="F7">
        <f t="shared" si="2"/>
        <v>8.394478901084031E-7</v>
      </c>
      <c r="G7">
        <f t="shared" si="3"/>
        <v>0.84186322928962376</v>
      </c>
      <c r="H7">
        <f t="shared" si="4"/>
        <v>0.91203290057739783</v>
      </c>
      <c r="I7">
        <f t="shared" si="5"/>
        <v>-0.20674107433340108</v>
      </c>
      <c r="J7">
        <f t="shared" si="6"/>
        <v>-0.59528719826229892</v>
      </c>
      <c r="K7">
        <f t="shared" si="7"/>
        <v>1.1187739749107997</v>
      </c>
      <c r="L7">
        <f t="shared" si="8"/>
        <v>-0.39996226610130931</v>
      </c>
      <c r="M7">
        <f t="shared" si="9"/>
        <v>0.86659859459996047</v>
      </c>
      <c r="N7">
        <f t="shared" si="10"/>
        <v>-1.5092699124024471</v>
      </c>
      <c r="P7">
        <f t="shared" si="11"/>
        <v>4.4644618443098096</v>
      </c>
      <c r="Q7">
        <f t="shared" si="12"/>
        <v>1.1006352856199695</v>
      </c>
      <c r="R7">
        <f t="shared" si="13"/>
        <v>4.4917200315111386E-3</v>
      </c>
      <c r="S7">
        <f t="shared" si="14"/>
        <v>4.6032744777875029E-4</v>
      </c>
      <c r="T7">
        <f t="shared" si="15"/>
        <v>-1.6281718910678922E-17</v>
      </c>
      <c r="U7">
        <f t="shared" si="16"/>
        <v>1.8921629712925973E-16</v>
      </c>
      <c r="V7">
        <f t="shared" si="17"/>
        <v>4.0214989355696338E-16</v>
      </c>
      <c r="X7">
        <f t="shared" si="18"/>
        <v>7.8772390897770075</v>
      </c>
      <c r="Z7">
        <f t="shared" si="19"/>
        <v>7.8772613949700201</v>
      </c>
    </row>
    <row r="8" spans="1:26" x14ac:dyDescent="0.25">
      <c r="B8">
        <v>60</v>
      </c>
      <c r="C8">
        <f t="shared" si="0"/>
        <v>1.0471975511965976</v>
      </c>
      <c r="D8">
        <v>-490.92912354999999</v>
      </c>
      <c r="E8">
        <f t="shared" si="1"/>
        <v>1.0347738888754066E-3</v>
      </c>
      <c r="F8">
        <f t="shared" si="2"/>
        <v>1.0707570010983322E-6</v>
      </c>
      <c r="G8">
        <f t="shared" si="3"/>
        <v>0.95080209793973203</v>
      </c>
      <c r="H8">
        <f t="shared" si="4"/>
        <v>0.67231861101958079</v>
      </c>
      <c r="I8">
        <f t="shared" si="5"/>
        <v>0.6723186110195799</v>
      </c>
      <c r="J8">
        <f t="shared" si="6"/>
        <v>-1.3446372220391609</v>
      </c>
      <c r="K8">
        <f t="shared" si="7"/>
        <v>0.67231861101958157</v>
      </c>
      <c r="L8">
        <f t="shared" si="8"/>
        <v>-1.1047322072578962</v>
      </c>
      <c r="M8">
        <f t="shared" si="9"/>
        <v>1.5623272702944826</v>
      </c>
      <c r="N8">
        <f t="shared" si="10"/>
        <v>-9.2508357732304251E-16</v>
      </c>
      <c r="P8">
        <f t="shared" si="11"/>
        <v>3.7919163317531313</v>
      </c>
      <c r="Q8">
        <f t="shared" si="12"/>
        <v>1.9978813912078712</v>
      </c>
      <c r="R8">
        <f t="shared" si="13"/>
        <v>0</v>
      </c>
      <c r="S8">
        <f t="shared" si="14"/>
        <v>3.5597968681674847E-4</v>
      </c>
      <c r="T8">
        <f t="shared" si="15"/>
        <v>-3.9818936597116443E-17</v>
      </c>
      <c r="U8">
        <f t="shared" si="16"/>
        <v>3.0203966639273372E-16</v>
      </c>
      <c r="V8">
        <f t="shared" si="17"/>
        <v>2.1824958393229932E-31</v>
      </c>
      <c r="X8">
        <f t="shared" si="18"/>
        <v>8.1885138945093399</v>
      </c>
      <c r="Z8">
        <f t="shared" si="19"/>
        <v>8.1885406750556911</v>
      </c>
    </row>
    <row r="9" spans="1:26" x14ac:dyDescent="0.25">
      <c r="B9">
        <v>80</v>
      </c>
      <c r="C9">
        <f t="shared" si="0"/>
        <v>1.3962634015954636</v>
      </c>
      <c r="D9">
        <v>-490.92925021999997</v>
      </c>
      <c r="E9">
        <f t="shared" si="1"/>
        <v>9.0810388888939997E-4</v>
      </c>
      <c r="F9">
        <f t="shared" si="2"/>
        <v>8.2465267301605167E-7</v>
      </c>
      <c r="G9">
        <f t="shared" si="3"/>
        <v>0.83441135496919461</v>
      </c>
      <c r="H9">
        <f t="shared" si="4"/>
        <v>0.20491107576688491</v>
      </c>
      <c r="I9">
        <f t="shared" si="5"/>
        <v>1.1088709850141663</v>
      </c>
      <c r="J9">
        <f t="shared" si="6"/>
        <v>-0.59001792739777303</v>
      </c>
      <c r="K9">
        <f t="shared" si="7"/>
        <v>-0.90395990924728131</v>
      </c>
      <c r="L9">
        <f t="shared" si="8"/>
        <v>-1.425639013398496</v>
      </c>
      <c r="M9">
        <f t="shared" si="9"/>
        <v>0.70020433483077749</v>
      </c>
      <c r="N9">
        <f t="shared" si="10"/>
        <v>0.77902308769750661</v>
      </c>
      <c r="P9">
        <f t="shared" si="11"/>
        <v>2.9669171284183551</v>
      </c>
      <c r="Q9">
        <f t="shared" si="12"/>
        <v>2.5835171944875959</v>
      </c>
      <c r="R9">
        <f t="shared" si="13"/>
        <v>4.4917200315111429E-3</v>
      </c>
      <c r="S9">
        <f t="shared" si="14"/>
        <v>5.5522283911696068E-5</v>
      </c>
      <c r="T9">
        <f t="shared" si="15"/>
        <v>-5.8553402865025639E-17</v>
      </c>
      <c r="U9">
        <f t="shared" si="16"/>
        <v>1.5425053869444239E-16</v>
      </c>
      <c r="V9">
        <f t="shared" si="17"/>
        <v>-2.0942701758692836E-16</v>
      </c>
      <c r="X9">
        <f t="shared" si="18"/>
        <v>7.8559302682685921</v>
      </c>
      <c r="Z9">
        <f t="shared" si="19"/>
        <v>7.8559685900924308</v>
      </c>
    </row>
    <row r="10" spans="1:26" x14ac:dyDescent="0.25">
      <c r="B10">
        <v>100</v>
      </c>
      <c r="C10">
        <f t="shared" si="0"/>
        <v>1.7453292519943295</v>
      </c>
      <c r="D10">
        <v>-490.92971827999997</v>
      </c>
      <c r="E10">
        <f t="shared" si="1"/>
        <v>4.4004388888652102E-4</v>
      </c>
      <c r="F10">
        <f t="shared" si="2"/>
        <v>1.9363862414637284E-7</v>
      </c>
      <c r="G10">
        <f t="shared" si="3"/>
        <v>0.4043343741438763</v>
      </c>
      <c r="H10">
        <f t="shared" si="4"/>
        <v>-9.9294659740591262E-2</v>
      </c>
      <c r="I10">
        <f t="shared" si="5"/>
        <v>0.53733048221588398</v>
      </c>
      <c r="J10">
        <f t="shared" si="6"/>
        <v>0.28590757782395387</v>
      </c>
      <c r="K10">
        <f t="shared" si="7"/>
        <v>-0.43803582247529266</v>
      </c>
      <c r="L10">
        <f t="shared" si="8"/>
        <v>-0.69082815664565755</v>
      </c>
      <c r="M10">
        <f t="shared" si="9"/>
        <v>-0.33930108909781564</v>
      </c>
      <c r="N10">
        <f t="shared" si="10"/>
        <v>9.8877848857976375E-2</v>
      </c>
      <c r="P10">
        <f t="shared" si="11"/>
        <v>2.0889713139191519</v>
      </c>
      <c r="Q10">
        <f t="shared" si="12"/>
        <v>2.5835171944875959</v>
      </c>
      <c r="R10">
        <f t="shared" si="13"/>
        <v>1.3475160094533435E-2</v>
      </c>
      <c r="S10">
        <f t="shared" si="14"/>
        <v>5.5522283911696149E-5</v>
      </c>
      <c r="T10">
        <f t="shared" si="15"/>
        <v>-5.8553402865025639E-17</v>
      </c>
      <c r="U10">
        <f t="shared" si="16"/>
        <v>-1.5425053869444249E-16</v>
      </c>
      <c r="V10">
        <f t="shared" si="17"/>
        <v>-5.4855595001149152E-17</v>
      </c>
      <c r="X10">
        <f t="shared" si="18"/>
        <v>6.6270318931490166</v>
      </c>
      <c r="Z10">
        <f t="shared" si="19"/>
        <v>6.6270770600848721</v>
      </c>
    </row>
    <row r="11" spans="1:26" x14ac:dyDescent="0.25">
      <c r="B11">
        <v>120</v>
      </c>
      <c r="C11">
        <f t="shared" si="0"/>
        <v>2.0943951023931953</v>
      </c>
      <c r="D11">
        <v>-490.93047555999999</v>
      </c>
      <c r="E11">
        <f t="shared" si="1"/>
        <v>-3.1723611112965955E-4</v>
      </c>
      <c r="F11">
        <f t="shared" si="2"/>
        <v>1.0063875020466971E-7</v>
      </c>
      <c r="G11">
        <f t="shared" si="3"/>
        <v>-0.29149243447970336</v>
      </c>
      <c r="H11">
        <f t="shared" si="4"/>
        <v>0.20611627708517363</v>
      </c>
      <c r="I11">
        <f t="shared" si="5"/>
        <v>-0.20611627708517374</v>
      </c>
      <c r="J11">
        <f t="shared" si="6"/>
        <v>-0.41223255417034732</v>
      </c>
      <c r="K11">
        <f t="shared" si="7"/>
        <v>-0.20611627708517349</v>
      </c>
      <c r="L11">
        <f t="shared" si="8"/>
        <v>0.33868360328560437</v>
      </c>
      <c r="M11">
        <f t="shared" si="9"/>
        <v>0.47897094511989063</v>
      </c>
      <c r="N11">
        <f t="shared" si="10"/>
        <v>0.18435600273265218</v>
      </c>
      <c r="P11">
        <f t="shared" si="11"/>
        <v>1.2639721105843771</v>
      </c>
      <c r="Q11">
        <f t="shared" si="12"/>
        <v>1.9978813912078721</v>
      </c>
      <c r="R11">
        <f t="shared" si="13"/>
        <v>1.7966880126044575E-2</v>
      </c>
      <c r="S11">
        <f t="shared" si="14"/>
        <v>3.5597968681674814E-4</v>
      </c>
      <c r="T11">
        <f t="shared" si="15"/>
        <v>-3.9818936597116455E-17</v>
      </c>
      <c r="U11">
        <f t="shared" si="16"/>
        <v>-3.0203966639273372E-16</v>
      </c>
      <c r="V11">
        <f t="shared" si="17"/>
        <v>1.4187065711006608E-16</v>
      </c>
      <c r="X11">
        <f t="shared" si="18"/>
        <v>4.6388698975575799</v>
      </c>
      <c r="Z11">
        <f t="shared" si="19"/>
        <v>4.63883842004239</v>
      </c>
    </row>
    <row r="12" spans="1:26" x14ac:dyDescent="0.25">
      <c r="B12">
        <v>140</v>
      </c>
      <c r="C12">
        <f t="shared" si="0"/>
        <v>2.4434609527920612</v>
      </c>
      <c r="D12">
        <v>-490.93132344000003</v>
      </c>
      <c r="E12">
        <f t="shared" si="1"/>
        <v>-1.1651161111672081E-3</v>
      </c>
      <c r="F12">
        <f t="shared" si="2"/>
        <v>1.3574955525013981E-6</v>
      </c>
      <c r="G12">
        <f t="shared" si="3"/>
        <v>-1.0705670627668391</v>
      </c>
      <c r="H12">
        <f t="shared" si="4"/>
        <v>1.1597992993966006</v>
      </c>
      <c r="I12">
        <f t="shared" si="5"/>
        <v>0.26290515727730718</v>
      </c>
      <c r="J12">
        <f t="shared" si="6"/>
        <v>-0.75700522979739659</v>
      </c>
      <c r="K12">
        <f t="shared" si="7"/>
        <v>-1.4227044566739082</v>
      </c>
      <c r="L12">
        <f t="shared" si="8"/>
        <v>0.50861756819923987</v>
      </c>
      <c r="M12">
        <f t="shared" si="9"/>
        <v>1.1020221334546239</v>
      </c>
      <c r="N12">
        <f t="shared" si="10"/>
        <v>0.61452583780987702</v>
      </c>
      <c r="P12">
        <f t="shared" si="11"/>
        <v>0.59142659802769715</v>
      </c>
      <c r="Q12">
        <f t="shared" si="12"/>
        <v>1.100635285619969</v>
      </c>
      <c r="R12">
        <f t="shared" si="13"/>
        <v>1.3475160094533433E-2</v>
      </c>
      <c r="S12">
        <f t="shared" si="14"/>
        <v>4.6032744777875024E-4</v>
      </c>
      <c r="T12">
        <f t="shared" si="15"/>
        <v>-1.6281718910678916E-17</v>
      </c>
      <c r="U12">
        <f t="shared" si="16"/>
        <v>-1.8921629712925965E-16</v>
      </c>
      <c r="V12">
        <f t="shared" si="17"/>
        <v>1.2876233821586799E-16</v>
      </c>
      <c r="X12">
        <f t="shared" si="18"/>
        <v>2.4126446197097149</v>
      </c>
      <c r="Z12">
        <f t="shared" si="19"/>
        <v>2.4127294799438062</v>
      </c>
    </row>
    <row r="13" spans="1:26" x14ac:dyDescent="0.25">
      <c r="B13">
        <v>160</v>
      </c>
      <c r="C13">
        <f t="shared" si="0"/>
        <v>2.7925268031909272</v>
      </c>
      <c r="D13">
        <v>-490.93198990000002</v>
      </c>
      <c r="E13">
        <f t="shared" si="1"/>
        <v>-1.8315761111580287E-3</v>
      </c>
      <c r="F13">
        <f t="shared" si="2"/>
        <v>3.3546710509647672E-6</v>
      </c>
      <c r="G13">
        <f t="shared" si="3"/>
        <v>-1.6829439046997767</v>
      </c>
      <c r="H13">
        <f t="shared" si="4"/>
        <v>2.2365079935865984</v>
      </c>
      <c r="I13">
        <f t="shared" si="5"/>
        <v>1.8232180210644906</v>
      </c>
      <c r="J13">
        <f t="shared" si="6"/>
        <v>1.1900210473697788</v>
      </c>
      <c r="K13">
        <f t="shared" si="7"/>
        <v>0.41328997252210753</v>
      </c>
      <c r="L13">
        <f t="shared" si="8"/>
        <v>0.12044802509555008</v>
      </c>
      <c r="M13">
        <f t="shared" si="9"/>
        <v>0.32013303614652894</v>
      </c>
      <c r="N13">
        <f t="shared" si="10"/>
        <v>0.2013754341776843</v>
      </c>
      <c r="P13">
        <f t="shared" si="11"/>
        <v>0.15245369077809567</v>
      </c>
      <c r="Q13">
        <f t="shared" si="12"/>
        <v>0.3116103023081791</v>
      </c>
      <c r="R13">
        <f t="shared" si="13"/>
        <v>4.4917200315111446E-3</v>
      </c>
      <c r="S13">
        <f t="shared" si="14"/>
        <v>1.9610964194305026E-4</v>
      </c>
      <c r="T13">
        <f t="shared" si="15"/>
        <v>-2.452747357230284E-18</v>
      </c>
      <c r="U13">
        <f t="shared" si="16"/>
        <v>-3.4965758434817199E-17</v>
      </c>
      <c r="V13">
        <f t="shared" si="17"/>
        <v>2.684104585140555E-17</v>
      </c>
      <c r="X13">
        <f t="shared" si="18"/>
        <v>0.66291518513391801</v>
      </c>
      <c r="Z13">
        <f t="shared" si="19"/>
        <v>0.66293874996790692</v>
      </c>
    </row>
    <row r="14" spans="1:26" x14ac:dyDescent="0.25">
      <c r="B14">
        <v>180</v>
      </c>
      <c r="C14">
        <f t="shared" si="0"/>
        <v>3.1415926535897931</v>
      </c>
      <c r="D14">
        <v>-490.93224240000001</v>
      </c>
      <c r="E14">
        <f t="shared" si="1"/>
        <v>-2.084076111145805E-3</v>
      </c>
      <c r="F14">
        <f t="shared" si="2"/>
        <v>4.3433732370486222E-6</v>
      </c>
      <c r="G14">
        <f t="shared" si="3"/>
        <v>-1.9149535565659217</v>
      </c>
      <c r="H14">
        <f t="shared" si="4"/>
        <v>2.7081532910101207</v>
      </c>
      <c r="I14">
        <f t="shared" si="5"/>
        <v>2.7081532910101207</v>
      </c>
      <c r="J14">
        <f t="shared" si="6"/>
        <v>2.7081532910101207</v>
      </c>
      <c r="K14">
        <f t="shared" si="7"/>
        <v>2.7081532910101207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-490.93198990000002</v>
      </c>
      <c r="E15">
        <f t="shared" si="1"/>
        <v>-1.8315761111580287E-3</v>
      </c>
      <c r="F15">
        <f t="shared" si="2"/>
        <v>3.3546710509647672E-6</v>
      </c>
      <c r="G15">
        <f t="shared" si="3"/>
        <v>-1.6829439046997767</v>
      </c>
      <c r="H15">
        <f t="shared" si="4"/>
        <v>2.2365079935865984</v>
      </c>
      <c r="I15">
        <f t="shared" si="5"/>
        <v>1.8232180210644906</v>
      </c>
      <c r="J15">
        <f t="shared" si="6"/>
        <v>1.1900210473697788</v>
      </c>
      <c r="K15">
        <f t="shared" si="7"/>
        <v>0.41328997252210753</v>
      </c>
      <c r="L15">
        <f t="shared" si="8"/>
        <v>-0.12044802509555008</v>
      </c>
      <c r="M15">
        <f t="shared" si="9"/>
        <v>-0.32013303614652894</v>
      </c>
      <c r="N15">
        <f t="shared" si="10"/>
        <v>-0.2013754341776843</v>
      </c>
      <c r="P15">
        <f t="shared" si="11"/>
        <v>0.15245369077809567</v>
      </c>
      <c r="Q15">
        <f t="shared" si="12"/>
        <v>0.3116103023081791</v>
      </c>
      <c r="R15">
        <f t="shared" si="13"/>
        <v>4.4917200315111446E-3</v>
      </c>
      <c r="S15">
        <f t="shared" si="14"/>
        <v>1.9610964194305026E-4</v>
      </c>
      <c r="T15">
        <f t="shared" si="15"/>
        <v>2.452747357230284E-18</v>
      </c>
      <c r="U15">
        <f t="shared" si="16"/>
        <v>3.4965758434817199E-17</v>
      </c>
      <c r="V15">
        <f t="shared" si="17"/>
        <v>-2.684104585140555E-17</v>
      </c>
      <c r="X15">
        <f t="shared" si="18"/>
        <v>0.66291518513391812</v>
      </c>
      <c r="Z15">
        <f t="shared" si="19"/>
        <v>0.66293874996790692</v>
      </c>
    </row>
    <row r="16" spans="1:26" x14ac:dyDescent="0.25">
      <c r="B16">
        <v>220</v>
      </c>
      <c r="C16">
        <f t="shared" si="0"/>
        <v>3.839724354387525</v>
      </c>
      <c r="D16">
        <f>D12</f>
        <v>-490.93132344000003</v>
      </c>
      <c r="E16">
        <f t="shared" si="1"/>
        <v>-1.1651161111672081E-3</v>
      </c>
      <c r="F16">
        <f t="shared" si="2"/>
        <v>1.3574955525013981E-6</v>
      </c>
      <c r="G16">
        <f t="shared" si="3"/>
        <v>-1.0705670627668391</v>
      </c>
      <c r="H16">
        <f t="shared" si="4"/>
        <v>1.1597992993966006</v>
      </c>
      <c r="I16">
        <f t="shared" si="5"/>
        <v>0.26290515727730718</v>
      </c>
      <c r="J16">
        <f t="shared" si="6"/>
        <v>-0.75700522979739659</v>
      </c>
      <c r="K16">
        <f t="shared" si="7"/>
        <v>-1.4227044566739082</v>
      </c>
      <c r="L16">
        <f t="shared" si="8"/>
        <v>-0.50861756819923987</v>
      </c>
      <c r="M16">
        <f t="shared" si="9"/>
        <v>-1.1020221334546239</v>
      </c>
      <c r="N16">
        <f t="shared" si="10"/>
        <v>-0.61452583780987702</v>
      </c>
      <c r="P16">
        <f t="shared" si="11"/>
        <v>0.59142659802769715</v>
      </c>
      <c r="Q16">
        <f t="shared" si="12"/>
        <v>1.100635285619969</v>
      </c>
      <c r="R16">
        <f t="shared" si="13"/>
        <v>1.3475160094533433E-2</v>
      </c>
      <c r="S16">
        <f t="shared" si="14"/>
        <v>4.6032744777875024E-4</v>
      </c>
      <c r="T16">
        <f t="shared" si="15"/>
        <v>1.6281718910678916E-17</v>
      </c>
      <c r="U16">
        <f t="shared" si="16"/>
        <v>1.8921629712925965E-16</v>
      </c>
      <c r="V16">
        <f t="shared" si="17"/>
        <v>-1.2876233821586799E-16</v>
      </c>
      <c r="X16">
        <f t="shared" si="18"/>
        <v>2.4126446197097149</v>
      </c>
      <c r="Z16">
        <f t="shared" si="19"/>
        <v>2.4127294799438062</v>
      </c>
    </row>
    <row r="17" spans="2:26" x14ac:dyDescent="0.25">
      <c r="B17">
        <v>240</v>
      </c>
      <c r="C17">
        <f t="shared" si="0"/>
        <v>4.1887902047863905</v>
      </c>
      <c r="D17">
        <f>D11</f>
        <v>-490.93047555999999</v>
      </c>
      <c r="E17">
        <f t="shared" si="1"/>
        <v>-3.1723611112965955E-4</v>
      </c>
      <c r="F17">
        <f t="shared" si="2"/>
        <v>1.0063875020466971E-7</v>
      </c>
      <c r="G17">
        <f t="shared" si="3"/>
        <v>-0.29149243447970336</v>
      </c>
      <c r="H17">
        <f t="shared" si="4"/>
        <v>0.20611627708517377</v>
      </c>
      <c r="I17">
        <f t="shared" si="5"/>
        <v>-0.20611627708517338</v>
      </c>
      <c r="J17">
        <f t="shared" si="6"/>
        <v>-0.41223255417034732</v>
      </c>
      <c r="K17">
        <f t="shared" si="7"/>
        <v>-0.20611627708517416</v>
      </c>
      <c r="L17">
        <f t="shared" si="8"/>
        <v>-0.33868360328560415</v>
      </c>
      <c r="M17">
        <f t="shared" si="9"/>
        <v>-0.47897094511989063</v>
      </c>
      <c r="N17">
        <f t="shared" si="10"/>
        <v>-0.18435600273265232</v>
      </c>
      <c r="P17">
        <f t="shared" si="11"/>
        <v>1.263972110584376</v>
      </c>
      <c r="Q17">
        <f t="shared" si="12"/>
        <v>1.997881391207871</v>
      </c>
      <c r="R17">
        <f t="shared" si="13"/>
        <v>1.7966880126044575E-2</v>
      </c>
      <c r="S17">
        <f t="shared" si="14"/>
        <v>3.5597968681674858E-4</v>
      </c>
      <c r="T17">
        <f t="shared" si="15"/>
        <v>3.981893659711643E-17</v>
      </c>
      <c r="U17">
        <f t="shared" si="16"/>
        <v>3.0203966639273372E-16</v>
      </c>
      <c r="V17">
        <f t="shared" si="17"/>
        <v>-1.4187065711006621E-16</v>
      </c>
      <c r="X17">
        <f t="shared" si="18"/>
        <v>4.6388698975575791</v>
      </c>
      <c r="Z17">
        <f t="shared" si="19"/>
        <v>4.63883842004239</v>
      </c>
    </row>
    <row r="18" spans="2:26" x14ac:dyDescent="0.25">
      <c r="B18">
        <v>260</v>
      </c>
      <c r="C18">
        <f t="shared" si="0"/>
        <v>4.5378560551852569</v>
      </c>
      <c r="D18">
        <f>D10</f>
        <v>-490.92971827999997</v>
      </c>
      <c r="E18">
        <f t="shared" si="1"/>
        <v>4.4004388888652102E-4</v>
      </c>
      <c r="F18">
        <f t="shared" si="2"/>
        <v>1.9363862414637284E-7</v>
      </c>
      <c r="G18">
        <f t="shared" si="3"/>
        <v>0.4043343741438763</v>
      </c>
      <c r="H18">
        <f t="shared" si="4"/>
        <v>-9.9294659740591151E-2</v>
      </c>
      <c r="I18">
        <f t="shared" si="5"/>
        <v>0.53733048221588409</v>
      </c>
      <c r="J18">
        <f t="shared" si="6"/>
        <v>0.28590757782395337</v>
      </c>
      <c r="K18">
        <f t="shared" si="7"/>
        <v>-0.43803582247529305</v>
      </c>
      <c r="L18">
        <f t="shared" si="8"/>
        <v>0.69082815664565767</v>
      </c>
      <c r="M18">
        <f t="shared" si="9"/>
        <v>0.33930108909781526</v>
      </c>
      <c r="N18">
        <f t="shared" si="10"/>
        <v>-9.8877848857976694E-2</v>
      </c>
      <c r="P18">
        <f t="shared" si="11"/>
        <v>2.0889713139191524</v>
      </c>
      <c r="Q18">
        <f t="shared" si="12"/>
        <v>2.5835171944875959</v>
      </c>
      <c r="R18">
        <f t="shared" si="13"/>
        <v>1.3475160094533428E-2</v>
      </c>
      <c r="S18">
        <f t="shared" si="14"/>
        <v>5.5522283911695987E-5</v>
      </c>
      <c r="T18">
        <f t="shared" si="15"/>
        <v>5.8553402865025651E-17</v>
      </c>
      <c r="U18">
        <f t="shared" si="16"/>
        <v>1.5425053869444229E-16</v>
      </c>
      <c r="V18">
        <f t="shared" si="17"/>
        <v>5.4855595001149337E-17</v>
      </c>
      <c r="X18">
        <f t="shared" si="18"/>
        <v>6.6270318931490175</v>
      </c>
      <c r="Z18">
        <f t="shared" si="19"/>
        <v>6.6270770600848721</v>
      </c>
    </row>
    <row r="19" spans="2:26" x14ac:dyDescent="0.25">
      <c r="B19">
        <v>280</v>
      </c>
      <c r="C19">
        <f t="shared" si="0"/>
        <v>4.8869219055841224</v>
      </c>
      <c r="D19">
        <f>D9</f>
        <v>-490.92925021999997</v>
      </c>
      <c r="E19">
        <f t="shared" si="1"/>
        <v>9.0810388888939997E-4</v>
      </c>
      <c r="F19">
        <f t="shared" si="2"/>
        <v>8.2465267301605167E-7</v>
      </c>
      <c r="G19">
        <f t="shared" si="3"/>
        <v>0.83441135496919461</v>
      </c>
      <c r="H19">
        <f t="shared" si="4"/>
        <v>0.20491107576688466</v>
      </c>
      <c r="I19">
        <f t="shared" si="5"/>
        <v>1.1088709850141665</v>
      </c>
      <c r="J19">
        <f t="shared" si="6"/>
        <v>-0.59001792739777226</v>
      </c>
      <c r="K19">
        <f t="shared" si="7"/>
        <v>-0.90395990924728209</v>
      </c>
      <c r="L19">
        <f t="shared" si="8"/>
        <v>1.4256390133984964</v>
      </c>
      <c r="M19">
        <f t="shared" si="9"/>
        <v>-0.70020433483077649</v>
      </c>
      <c r="N19">
        <f t="shared" si="10"/>
        <v>-0.7790230876975065</v>
      </c>
      <c r="P19">
        <f t="shared" si="11"/>
        <v>2.9669171284183546</v>
      </c>
      <c r="Q19">
        <f t="shared" si="12"/>
        <v>2.5835171944875959</v>
      </c>
      <c r="R19">
        <f t="shared" si="13"/>
        <v>4.4917200315111499E-3</v>
      </c>
      <c r="S19">
        <f t="shared" si="14"/>
        <v>5.5522283911695939E-5</v>
      </c>
      <c r="T19">
        <f t="shared" si="15"/>
        <v>5.8553402865025651E-17</v>
      </c>
      <c r="U19">
        <f t="shared" si="16"/>
        <v>-1.5425053869444217E-16</v>
      </c>
      <c r="V19">
        <f t="shared" si="17"/>
        <v>2.0942701758692831E-16</v>
      </c>
      <c r="X19">
        <f t="shared" si="18"/>
        <v>7.8559302682685903</v>
      </c>
      <c r="Z19">
        <f t="shared" si="19"/>
        <v>7.8559685900924308</v>
      </c>
    </row>
    <row r="20" spans="2:26" x14ac:dyDescent="0.25">
      <c r="B20">
        <v>300</v>
      </c>
      <c r="C20">
        <f t="shared" si="0"/>
        <v>5.2359877559829888</v>
      </c>
      <c r="D20">
        <f>D8</f>
        <v>-490.92912354999999</v>
      </c>
      <c r="E20">
        <f t="shared" si="1"/>
        <v>1.0347738888754066E-3</v>
      </c>
      <c r="F20">
        <f t="shared" si="2"/>
        <v>1.0707570010983322E-6</v>
      </c>
      <c r="G20">
        <f t="shared" si="3"/>
        <v>0.95080209793973203</v>
      </c>
      <c r="H20">
        <f t="shared" si="4"/>
        <v>0.67231861101958079</v>
      </c>
      <c r="I20">
        <f t="shared" si="5"/>
        <v>0.6723186110195799</v>
      </c>
      <c r="J20">
        <f t="shared" si="6"/>
        <v>-1.3446372220391609</v>
      </c>
      <c r="K20">
        <f t="shared" si="7"/>
        <v>0.67231861101958157</v>
      </c>
      <c r="L20">
        <f t="shared" si="8"/>
        <v>1.1047322072578962</v>
      </c>
      <c r="M20">
        <f t="shared" si="9"/>
        <v>-1.5623272702944826</v>
      </c>
      <c r="N20">
        <f t="shared" si="10"/>
        <v>9.2508357732304251E-16</v>
      </c>
      <c r="P20">
        <f t="shared" si="11"/>
        <v>3.7919163317531313</v>
      </c>
      <c r="Q20">
        <f t="shared" si="12"/>
        <v>1.9978813912078712</v>
      </c>
      <c r="R20">
        <f t="shared" si="13"/>
        <v>0</v>
      </c>
      <c r="S20">
        <f t="shared" si="14"/>
        <v>3.5597968681674847E-4</v>
      </c>
      <c r="T20">
        <f t="shared" si="15"/>
        <v>3.9818936597116443E-17</v>
      </c>
      <c r="U20">
        <f t="shared" si="16"/>
        <v>-3.0203966639273372E-16</v>
      </c>
      <c r="V20">
        <f t="shared" si="17"/>
        <v>-2.1824958393229932E-31</v>
      </c>
      <c r="X20">
        <f t="shared" si="18"/>
        <v>8.1885138945093399</v>
      </c>
      <c r="Z20">
        <f t="shared" si="19"/>
        <v>8.1885406750556911</v>
      </c>
    </row>
    <row r="21" spans="2:26" x14ac:dyDescent="0.25">
      <c r="B21">
        <v>320</v>
      </c>
      <c r="C21">
        <f t="shared" si="0"/>
        <v>5.5850536063818543</v>
      </c>
      <c r="D21">
        <f>D7</f>
        <v>-490.92924211000002</v>
      </c>
      <c r="E21">
        <f t="shared" si="1"/>
        <v>9.1621388884277621E-4</v>
      </c>
      <c r="F21">
        <f t="shared" si="2"/>
        <v>8.394478901084031E-7</v>
      </c>
      <c r="G21">
        <f t="shared" si="3"/>
        <v>0.84186322928962376</v>
      </c>
      <c r="H21">
        <f t="shared" si="4"/>
        <v>0.91203290057739783</v>
      </c>
      <c r="I21">
        <f t="shared" si="5"/>
        <v>-0.20674107433340108</v>
      </c>
      <c r="J21">
        <f t="shared" si="6"/>
        <v>-0.59528719826229892</v>
      </c>
      <c r="K21">
        <f t="shared" si="7"/>
        <v>1.1187739749107997</v>
      </c>
      <c r="L21">
        <f t="shared" si="8"/>
        <v>0.39996226610130931</v>
      </c>
      <c r="M21">
        <f t="shared" si="9"/>
        <v>-0.86659859459996047</v>
      </c>
      <c r="N21">
        <f t="shared" si="10"/>
        <v>1.5092699124024471</v>
      </c>
      <c r="P21">
        <f t="shared" si="11"/>
        <v>4.4644618443098096</v>
      </c>
      <c r="Q21">
        <f t="shared" si="12"/>
        <v>1.1006352856199695</v>
      </c>
      <c r="R21">
        <f t="shared" si="13"/>
        <v>4.4917200315111386E-3</v>
      </c>
      <c r="S21">
        <f t="shared" si="14"/>
        <v>4.6032744777875029E-4</v>
      </c>
      <c r="T21">
        <f t="shared" si="15"/>
        <v>1.6281718910678922E-17</v>
      </c>
      <c r="U21">
        <f t="shared" si="16"/>
        <v>-1.8921629712925973E-16</v>
      </c>
      <c r="V21">
        <f t="shared" si="17"/>
        <v>-4.0214989355696338E-16</v>
      </c>
      <c r="X21">
        <f t="shared" si="18"/>
        <v>7.8772390897770075</v>
      </c>
      <c r="Z21">
        <f t="shared" si="19"/>
        <v>7.8772613949700201</v>
      </c>
    </row>
    <row r="22" spans="2:26" x14ac:dyDescent="0.25">
      <c r="B22">
        <v>340</v>
      </c>
      <c r="C22">
        <f t="shared" si="0"/>
        <v>5.9341194567807207</v>
      </c>
      <c r="D22">
        <f>D6</f>
        <v>-490.92942597000001</v>
      </c>
      <c r="E22">
        <f t="shared" si="1"/>
        <v>7.32353888849957E-4</v>
      </c>
      <c r="F22">
        <f t="shared" si="2"/>
        <v>5.3634221851365517E-7</v>
      </c>
      <c r="G22">
        <f t="shared" si="3"/>
        <v>0.6729234487252338</v>
      </c>
      <c r="H22">
        <f t="shared" si="4"/>
        <v>0.89426549984405235</v>
      </c>
      <c r="I22">
        <f t="shared" si="5"/>
        <v>-0.72901191482765437</v>
      </c>
      <c r="J22">
        <f t="shared" si="6"/>
        <v>0.47582873381305163</v>
      </c>
      <c r="K22">
        <f t="shared" si="7"/>
        <v>-0.16525358501639939</v>
      </c>
      <c r="L22">
        <f t="shared" si="8"/>
        <v>4.8161023200532643E-2</v>
      </c>
      <c r="M22">
        <f t="shared" si="9"/>
        <v>-0.12800487653391615</v>
      </c>
      <c r="N22">
        <f t="shared" si="10"/>
        <v>1.3643429657813899</v>
      </c>
      <c r="P22">
        <f t="shared" si="11"/>
        <v>4.9034347515594119</v>
      </c>
      <c r="Q22">
        <f t="shared" si="12"/>
        <v>0.31161030230817849</v>
      </c>
      <c r="R22">
        <f t="shared" si="13"/>
        <v>1.347516009453344E-2</v>
      </c>
      <c r="S22">
        <f t="shared" si="14"/>
        <v>1.9610964194304996E-4</v>
      </c>
      <c r="T22">
        <f t="shared" si="15"/>
        <v>2.4527473572302809E-18</v>
      </c>
      <c r="U22">
        <f t="shared" si="16"/>
        <v>-3.4965758434817125E-17</v>
      </c>
      <c r="V22">
        <f t="shared" si="17"/>
        <v>-4.5480002377827998E-16</v>
      </c>
      <c r="X22">
        <f t="shared" si="18"/>
        <v>7.3945215386424605</v>
      </c>
      <c r="Z22">
        <f t="shared" si="19"/>
        <v>7.3945369649888733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5.0558884423375074</v>
      </c>
      <c r="Q23">
        <f t="shared" si="12"/>
        <v>0</v>
      </c>
      <c r="R23">
        <f t="shared" si="13"/>
        <v>1.7966880126044575E-2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-2.0070152168253438E-31</v>
      </c>
      <c r="X23">
        <f t="shared" si="18"/>
        <v>7.175515010546869</v>
      </c>
      <c r="Z23">
        <f>Z5</f>
        <v>7.1755702650044384</v>
      </c>
    </row>
    <row r="24" spans="2:26" x14ac:dyDescent="0.25">
      <c r="B24" t="s">
        <v>4</v>
      </c>
      <c r="D24">
        <f>AVERAGE(D5:D22)</f>
        <v>-490.93015832388886</v>
      </c>
      <c r="F24">
        <f>SQRT(AVERAGE(F5:F22))</f>
        <v>1.08831679180939E-3</v>
      </c>
      <c r="G24" t="s">
        <v>10</v>
      </c>
      <c r="H24" s="3">
        <f t="shared" ref="H24:N24" si="20">AVERAGE(H5:H22)</f>
        <v>0.88470836667608999</v>
      </c>
      <c r="I24" s="3">
        <f t="shared" si="20"/>
        <v>0.46613433097846763</v>
      </c>
      <c r="J24" s="3">
        <f t="shared" si="20"/>
        <v>3.1439477654354639E-3</v>
      </c>
      <c r="K24" s="3">
        <f t="shared" si="20"/>
        <v>8.3055157271338012E-5</v>
      </c>
      <c r="L24" s="3">
        <f t="shared" si="20"/>
        <v>1.6961740653995449E-17</v>
      </c>
      <c r="M24" s="3">
        <f t="shared" si="20"/>
        <v>9.0976608962339214E-17</v>
      </c>
      <c r="N24" s="3">
        <f t="shared" si="20"/>
        <v>-1.1102230246251565E-16</v>
      </c>
    </row>
    <row r="25" spans="2:26" x14ac:dyDescent="0.25">
      <c r="B25" t="s">
        <v>5</v>
      </c>
      <c r="D25">
        <f>MIN(D4:D22)</f>
        <v>-490.93224240000001</v>
      </c>
      <c r="F25" s="4">
        <f>F24*$A$1</f>
        <v>2.8573757368955532</v>
      </c>
      <c r="G25" s="3">
        <f>SUM(H25:N25)</f>
        <v>0.99999999988912935</v>
      </c>
      <c r="H25">
        <f t="shared" ref="H25:N25" si="21">H24^2</f>
        <v>0.78270889406667488</v>
      </c>
      <c r="I25">
        <f t="shared" si="21"/>
        <v>0.21728121451674359</v>
      </c>
      <c r="J25">
        <f t="shared" si="21"/>
        <v>9.8844075517866477E-6</v>
      </c>
      <c r="K25">
        <f t="shared" si="21"/>
        <v>6.8981591493666917E-9</v>
      </c>
      <c r="L25">
        <f t="shared" si="21"/>
        <v>2.8770064601340194E-34</v>
      </c>
      <c r="M25">
        <f t="shared" si="21"/>
        <v>8.2767433782863792E-33</v>
      </c>
      <c r="N25">
        <f t="shared" si="21"/>
        <v>1.2325951644078309E-32</v>
      </c>
    </row>
    <row r="26" spans="2:26" x14ac:dyDescent="0.25">
      <c r="B26" t="s">
        <v>6</v>
      </c>
      <c r="D26">
        <f>MAX(D5:D22)</f>
        <v>-490.92912354999999</v>
      </c>
    </row>
    <row r="27" spans="2:26" x14ac:dyDescent="0.25">
      <c r="B27" t="s">
        <v>66</v>
      </c>
      <c r="D27" s="1">
        <f>D26-D25</f>
        <v>3.1188500000212116E-3</v>
      </c>
      <c r="G27" t="s">
        <v>62</v>
      </c>
      <c r="H27">
        <f>H24*$F$24</f>
        <v>9.6284297130784762E-4</v>
      </c>
      <c r="I27">
        <f t="shared" ref="I27:N27" si="22">I24*$F$24</f>
        <v>5.0730181964270217E-4</v>
      </c>
      <c r="J27">
        <f t="shared" si="22"/>
        <v>3.4216111456950245E-6</v>
      </c>
      <c r="K27">
        <f t="shared" si="22"/>
        <v>9.0390322304766909E-8</v>
      </c>
      <c r="L27">
        <f t="shared" si="22"/>
        <v>1.8459747172059231E-20</v>
      </c>
      <c r="M27">
        <f t="shared" si="22"/>
        <v>9.9011371195590411E-20</v>
      </c>
      <c r="N27">
        <f t="shared" si="22"/>
        <v>-1.2082743603529677E-19</v>
      </c>
    </row>
    <row r="28" spans="2:26" x14ac:dyDescent="0.25">
      <c r="D28" s="4">
        <f>D27*$A$1</f>
        <v>8.1885406750556911</v>
      </c>
      <c r="H28">
        <f>$A$1*H27</f>
        <v>2.5279442211687537</v>
      </c>
      <c r="I28">
        <f t="shared" ref="I28:N28" si="23">$A$1*I27</f>
        <v>1.3319209274719146</v>
      </c>
      <c r="J28">
        <f t="shared" si="23"/>
        <v>8.9834400630222876E-3</v>
      </c>
      <c r="K28">
        <f t="shared" si="23"/>
        <v>2.3731979121116551E-4</v>
      </c>
      <c r="L28">
        <f t="shared" si="23"/>
        <v>4.8466066200241509E-17</v>
      </c>
      <c r="M28">
        <f t="shared" si="23"/>
        <v>2.5995435507402263E-16</v>
      </c>
      <c r="N28">
        <f t="shared" si="23"/>
        <v>-3.1723243331067166E-16</v>
      </c>
      <c r="O28" t="s">
        <v>60</v>
      </c>
    </row>
    <row r="29" spans="2:26" x14ac:dyDescent="0.25">
      <c r="F29" s="4">
        <f>F25/part_relax!F25</f>
        <v>4.2465411486788769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29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  <col min="12" max="12" width="12.7109375" bestFit="1" customWidth="1"/>
  </cols>
  <sheetData>
    <row r="1" spans="1:26" ht="18.75" x14ac:dyDescent="0.3">
      <c r="A1" s="2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-490.93365756999998</v>
      </c>
      <c r="E4">
        <f>D4-$D$24</f>
        <v>-1.1199155554777462E-3</v>
      </c>
    </row>
    <row r="5" spans="1:26" x14ac:dyDescent="0.25">
      <c r="B5">
        <v>0</v>
      </c>
      <c r="C5">
        <f t="shared" ref="C5:C23" si="0">B5*PI()/180</f>
        <v>0</v>
      </c>
      <c r="D5">
        <v>-490.93195737000002</v>
      </c>
      <c r="E5">
        <f t="shared" ref="E5:E22" si="1">D5-$D$24</f>
        <v>5.8028444448154914E-4</v>
      </c>
      <c r="F5">
        <f t="shared" ref="F5:F22" si="2">E5^2</f>
        <v>3.3673003650726008E-7</v>
      </c>
      <c r="G5">
        <f t="shared" ref="G5:G22" si="3">E5/$F$24</f>
        <v>0.92133628818597302</v>
      </c>
      <c r="H5">
        <f>-COS(C5-$C$4)*SQRT(2)*G5</f>
        <v>1.3029662742590895</v>
      </c>
      <c r="I5">
        <f>-SQRT(2)*COS(2*(C5-$C$4))*G5</f>
        <v>-1.3029662742590895</v>
      </c>
      <c r="J5">
        <f>-COS(3*(C5-$C$4))*SQRT(2)*G5</f>
        <v>1.3029662742590895</v>
      </c>
      <c r="K5">
        <f>-COS(4*(C5-$C$4))*SQRT(2)*G5</f>
        <v>-1.3029662742590895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-8.2433977893024164E-16</v>
      </c>
      <c r="P5">
        <f>H$28*(1-COS($C5-$C$4))</f>
        <v>3.1518135893221948</v>
      </c>
      <c r="Q5">
        <f>I$28*(1-COS(2*($C5-$C$4)))</f>
        <v>0</v>
      </c>
      <c r="R5">
        <f>J$28*(1-COS(3*($C5-$C$4)))</f>
        <v>4.6123930620419031E-3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1.5486626477563079E-31</v>
      </c>
      <c r="X5">
        <f>SUM(P5:V5)*SQRT(2)</f>
        <v>4.4638604329146077</v>
      </c>
      <c r="Z5">
        <f>(D5-$D$25)*$A$1</f>
        <v>4.46387509989313</v>
      </c>
    </row>
    <row r="6" spans="1:26" x14ac:dyDescent="0.25">
      <c r="B6">
        <v>20</v>
      </c>
      <c r="C6">
        <f t="shared" si="0"/>
        <v>0.3490658503988659</v>
      </c>
      <c r="D6">
        <v>-490.93194607999999</v>
      </c>
      <c r="E6">
        <f t="shared" si="1"/>
        <v>5.9157444451329866E-4</v>
      </c>
      <c r="F6">
        <f t="shared" si="2"/>
        <v>3.4996032340121785E-7</v>
      </c>
      <c r="G6">
        <f t="shared" si="3"/>
        <v>0.93926178459000831</v>
      </c>
      <c r="H6">
        <f t="shared" ref="H6:H22" si="4">-COS(C6-$C$4)*SQRT(2)*G6</f>
        <v>1.2482094521627616</v>
      </c>
      <c r="I6">
        <f t="shared" ref="I6:I22" si="5">-SQRT(2)*COS(2*(C6-$C$4))*G6</f>
        <v>-1.0175496683991903</v>
      </c>
      <c r="J6">
        <f t="shared" ref="J6:J22" si="6">-COS(3*(C6-$C$4))*SQRT(2)*G6</f>
        <v>0.6641583771929721</v>
      </c>
      <c r="K6">
        <f t="shared" ref="K6:K22" si="7">-COS(4*(C6-$C$4))*SQRT(2)*G6</f>
        <v>-0.23065978376357027</v>
      </c>
      <c r="L6">
        <f t="shared" ref="L6:L22" si="8">SQRT(2)*(3*SIN(C6-$C$4)-SIN(3*(C6-$C$4)))*G6/SQRT(10)</f>
        <v>-6.7222815142950545E-2</v>
      </c>
      <c r="M6">
        <f t="shared" ref="M6:M22" si="9">SQRT(2)*(2*SIN(2*(C6-$C$4))-SIN(4*(C6-$C$4)))*G6/SQRT(5)</f>
        <v>0.17866830023122321</v>
      </c>
      <c r="N6">
        <f t="shared" ref="N6:N22" si="10">SQRT(2)*G6*(SIN(C6-$C$4)-SIN(2*(C6-$C$4))+3*SIN(3*(C6-$C$4))-2*SIN(4*(C6-$C$4)))/SQRT(15)</f>
        <v>-1.9043402503809945</v>
      </c>
      <c r="P6">
        <f t="shared" ref="P6:P23" si="11">H$28*(1-COS($C6-$C$4))</f>
        <v>3.0567747806505046</v>
      </c>
      <c r="Q6">
        <f t="shared" ref="Q6:Q23" si="12">I$28*(1-COS(2*($C6-$C$4)))</f>
        <v>0.11720209028843072</v>
      </c>
      <c r="R6">
        <f t="shared" ref="R6:R23" si="13">J$28*(1-COS(3*($C6-$C$4)))</f>
        <v>3.4592947965314254E-3</v>
      </c>
      <c r="S6">
        <f t="shared" ref="S6:S23" si="14">K$28*(1-COS(4*($C6-$C$4)))</f>
        <v>-3.2314476450938885E-5</v>
      </c>
      <c r="T6">
        <f t="shared" ref="T6:T23" si="15">L$28*(3*SIN($C6-$C$4)-SIN(3*($C6-$C$4)))/SQRT(10)</f>
        <v>-1.677532355720364E-18</v>
      </c>
      <c r="U6">
        <f t="shared" ref="U6:U23" si="16">M$28*(2*SIN(2*(C6-$C$4))-SIN(4*(C6-$C$4)))/SQRT(5)</f>
        <v>2.1264249169443822E-17</v>
      </c>
      <c r="V6">
        <f t="shared" ref="V6:V23" si="17">$N$28*(SIN(C6-$C$4)-SIN(2*(C6-$C$4))+3*SIN(3*(C6-$C$4))-2*SIN(4*(C6-$C$4)))/SQRT(15)</f>
        <v>3.5093496208673555E-16</v>
      </c>
      <c r="X6">
        <f t="shared" ref="X6:X23" si="18">SUM(P6:V6)*SQRT(2)</f>
        <v>4.4935276195870051</v>
      </c>
      <c r="Z6">
        <f t="shared" ref="Z6:Z22" si="19">(D6-$D$25)*$A$1</f>
        <v>4.4935169949764884</v>
      </c>
    </row>
    <row r="7" spans="1:26" x14ac:dyDescent="0.25">
      <c r="B7">
        <v>40</v>
      </c>
      <c r="C7">
        <f t="shared" si="0"/>
        <v>0.69813170079773179</v>
      </c>
      <c r="D7">
        <v>-490.93193488999998</v>
      </c>
      <c r="E7">
        <f t="shared" si="1"/>
        <v>6.0276444452256328E-4</v>
      </c>
      <c r="F7">
        <f t="shared" si="2"/>
        <v>3.6332497558059428E-7</v>
      </c>
      <c r="G7">
        <f t="shared" si="3"/>
        <v>0.95702850773997672</v>
      </c>
      <c r="H7">
        <f t="shared" si="4"/>
        <v>1.0367972557559804</v>
      </c>
      <c r="I7">
        <f t="shared" si="5"/>
        <v>-0.23502285760218924</v>
      </c>
      <c r="J7">
        <f t="shared" si="6"/>
        <v>-0.6767213476117806</v>
      </c>
      <c r="K7">
        <f t="shared" si="7"/>
        <v>1.2718201133581706</v>
      </c>
      <c r="L7">
        <f t="shared" si="8"/>
        <v>-0.45467633858082485</v>
      </c>
      <c r="M7">
        <f t="shared" si="9"/>
        <v>0.98514762368156494</v>
      </c>
      <c r="N7">
        <f t="shared" si="10"/>
        <v>-1.7157351476939746</v>
      </c>
      <c r="P7">
        <f t="shared" si="11"/>
        <v>2.7831214375846711</v>
      </c>
      <c r="Q7">
        <f t="shared" si="12"/>
        <v>0.41396820055162337</v>
      </c>
      <c r="R7">
        <f t="shared" si="13"/>
        <v>1.1530982655104745E-3</v>
      </c>
      <c r="S7">
        <f t="shared" si="14"/>
        <v>-7.585165279781067E-5</v>
      </c>
      <c r="T7">
        <f t="shared" si="15"/>
        <v>-1.1135721010520542E-17</v>
      </c>
      <c r="U7">
        <f t="shared" si="16"/>
        <v>1.150709342277456E-16</v>
      </c>
      <c r="V7">
        <f t="shared" si="17"/>
        <v>3.1030881765608537E-16</v>
      </c>
      <c r="X7">
        <f t="shared" si="18"/>
        <v>4.5228909831445581</v>
      </c>
      <c r="Z7">
        <f t="shared" si="19"/>
        <v>4.5228963400008126</v>
      </c>
    </row>
    <row r="8" spans="1:26" x14ac:dyDescent="0.25">
      <c r="B8">
        <v>60</v>
      </c>
      <c r="C8">
        <f t="shared" si="0"/>
        <v>1.0471975511965976</v>
      </c>
      <c r="D8">
        <v>-490.93197956</v>
      </c>
      <c r="E8">
        <f t="shared" si="1"/>
        <v>5.5809444450005685E-4</v>
      </c>
      <c r="F8">
        <f t="shared" si="2"/>
        <v>3.1146940898182706E-7</v>
      </c>
      <c r="G8">
        <f t="shared" si="3"/>
        <v>0.88610451105973831</v>
      </c>
      <c r="H8">
        <f t="shared" si="4"/>
        <v>0.62657050861033137</v>
      </c>
      <c r="I8">
        <f t="shared" si="5"/>
        <v>0.62657050861033059</v>
      </c>
      <c r="J8">
        <f t="shared" si="6"/>
        <v>-1.2531410172206623</v>
      </c>
      <c r="K8">
        <f t="shared" si="7"/>
        <v>0.62657050861033203</v>
      </c>
      <c r="L8">
        <f t="shared" si="8"/>
        <v>-1.0295604043000894</v>
      </c>
      <c r="M8">
        <f t="shared" si="9"/>
        <v>1.4560182870435139</v>
      </c>
      <c r="N8">
        <f t="shared" si="10"/>
        <v>-8.6213601416052772E-16</v>
      </c>
      <c r="P8">
        <f t="shared" si="11"/>
        <v>2.3638601919916464</v>
      </c>
      <c r="Q8">
        <f t="shared" si="12"/>
        <v>0.7514381696094975</v>
      </c>
      <c r="R8">
        <f t="shared" si="13"/>
        <v>0</v>
      </c>
      <c r="S8">
        <f t="shared" si="14"/>
        <v>-5.8657479013667976E-5</v>
      </c>
      <c r="T8">
        <f t="shared" si="15"/>
        <v>-2.7233768824633597E-17</v>
      </c>
      <c r="U8">
        <f t="shared" si="16"/>
        <v>1.8368389569480667E-16</v>
      </c>
      <c r="V8">
        <f t="shared" si="17"/>
        <v>1.6840678420911072E-31</v>
      </c>
      <c r="X8">
        <f t="shared" si="18"/>
        <v>4.4056142396126647</v>
      </c>
      <c r="Z8">
        <f t="shared" si="19"/>
        <v>4.405615254941722</v>
      </c>
    </row>
    <row r="9" spans="1:26" x14ac:dyDescent="0.25">
      <c r="B9">
        <v>80</v>
      </c>
      <c r="C9">
        <f t="shared" si="0"/>
        <v>1.3962634015954636</v>
      </c>
      <c r="D9">
        <v>-490.93213729000001</v>
      </c>
      <c r="E9">
        <f t="shared" si="1"/>
        <v>4.0036444448787734E-4</v>
      </c>
      <c r="F9">
        <f t="shared" si="2"/>
        <v>1.602916884100866E-7</v>
      </c>
      <c r="G9">
        <f t="shared" si="3"/>
        <v>0.63567151371025366</v>
      </c>
      <c r="H9">
        <f t="shared" si="4"/>
        <v>0.1561054184282297</v>
      </c>
      <c r="I9">
        <f t="shared" si="5"/>
        <v>0.84476043303528414</v>
      </c>
      <c r="J9">
        <f t="shared" si="6"/>
        <v>-0.44948763795163788</v>
      </c>
      <c r="K9">
        <f t="shared" si="7"/>
        <v>-0.68865501460705447</v>
      </c>
      <c r="L9">
        <f t="shared" si="8"/>
        <v>-1.086080749326418</v>
      </c>
      <c r="M9">
        <f t="shared" si="9"/>
        <v>0.53342988057106933</v>
      </c>
      <c r="N9">
        <f t="shared" si="10"/>
        <v>0.593475606992659</v>
      </c>
      <c r="P9">
        <f t="shared" si="11"/>
        <v>1.8495601377269304</v>
      </c>
      <c r="Q9">
        <f t="shared" si="12"/>
        <v>0.97170604837894181</v>
      </c>
      <c r="R9">
        <f t="shared" si="13"/>
        <v>1.1530982655104756E-3</v>
      </c>
      <c r="S9">
        <f t="shared" si="14"/>
        <v>-9.1488287785863573E-6</v>
      </c>
      <c r="T9">
        <f t="shared" si="15"/>
        <v>-4.0047022190874505E-17</v>
      </c>
      <c r="U9">
        <f t="shared" si="16"/>
        <v>9.3806685058301722E-17</v>
      </c>
      <c r="V9">
        <f t="shared" si="17"/>
        <v>-1.6159907351420126E-16</v>
      </c>
      <c r="X9">
        <f t="shared" si="18"/>
        <v>3.991490692263636</v>
      </c>
      <c r="Z9">
        <f t="shared" si="19"/>
        <v>3.9914951399097447</v>
      </c>
    </row>
    <row r="10" spans="1:26" x14ac:dyDescent="0.25">
      <c r="B10">
        <v>100</v>
      </c>
      <c r="C10">
        <f t="shared" si="0"/>
        <v>1.7453292519943295</v>
      </c>
      <c r="D10">
        <v>-490.93243086000001</v>
      </c>
      <c r="E10">
        <f t="shared" si="1"/>
        <v>1.0679444449124276E-4</v>
      </c>
      <c r="F10">
        <f t="shared" si="2"/>
        <v>1.140505337419313E-8</v>
      </c>
      <c r="G10">
        <f t="shared" si="3"/>
        <v>0.16956097655582267</v>
      </c>
      <c r="H10">
        <f t="shared" si="4"/>
        <v>-4.1640039900247929E-2</v>
      </c>
      <c r="I10">
        <f t="shared" si="5"/>
        <v>0.22533399860115819</v>
      </c>
      <c r="J10">
        <f t="shared" si="6"/>
        <v>0.11989771634723553</v>
      </c>
      <c r="K10">
        <f t="shared" si="7"/>
        <v>-0.18369395870091024</v>
      </c>
      <c r="L10">
        <f t="shared" si="8"/>
        <v>-0.28970452270133951</v>
      </c>
      <c r="M10">
        <f t="shared" si="9"/>
        <v>-0.14228872856950778</v>
      </c>
      <c r="N10">
        <f t="shared" si="10"/>
        <v>4.1465246796285597E-2</v>
      </c>
      <c r="P10">
        <f t="shared" si="11"/>
        <v>1.3022534515952644</v>
      </c>
      <c r="Q10">
        <f t="shared" si="12"/>
        <v>0.97170604837894181</v>
      </c>
      <c r="R10">
        <f t="shared" si="13"/>
        <v>3.4592947965314284E-3</v>
      </c>
      <c r="S10">
        <f t="shared" si="14"/>
        <v>-9.1488287785863708E-6</v>
      </c>
      <c r="T10">
        <f t="shared" si="15"/>
        <v>-4.0047022190874499E-17</v>
      </c>
      <c r="U10">
        <f t="shared" si="16"/>
        <v>-9.3806685058301796E-17</v>
      </c>
      <c r="V10">
        <f t="shared" si="17"/>
        <v>-4.232793567609516E-17</v>
      </c>
      <c r="X10">
        <f t="shared" si="18"/>
        <v>3.2207436083704271</v>
      </c>
      <c r="Z10">
        <f t="shared" si="19"/>
        <v>3.2207271049185806</v>
      </c>
    </row>
    <row r="11" spans="1:26" x14ac:dyDescent="0.25">
      <c r="B11">
        <v>120</v>
      </c>
      <c r="C11">
        <f t="shared" si="0"/>
        <v>2.0943951023931953</v>
      </c>
      <c r="D11">
        <v>-490.93282592000003</v>
      </c>
      <c r="E11">
        <f t="shared" si="1"/>
        <v>-2.8826555552541322E-4</v>
      </c>
      <c r="F11">
        <f t="shared" si="2"/>
        <v>8.3097030502375091E-8</v>
      </c>
      <c r="G11">
        <f t="shared" si="3"/>
        <v>-0.45768849995098648</v>
      </c>
      <c r="H11">
        <f t="shared" si="4"/>
        <v>0.32363464198644132</v>
      </c>
      <c r="I11">
        <f t="shared" si="5"/>
        <v>-0.32363464198644154</v>
      </c>
      <c r="J11">
        <f t="shared" si="6"/>
        <v>-0.64726928397288275</v>
      </c>
      <c r="K11">
        <f t="shared" si="7"/>
        <v>-0.32363464198644115</v>
      </c>
      <c r="L11">
        <f t="shared" si="8"/>
        <v>0.53178598141824751</v>
      </c>
      <c r="M11">
        <f t="shared" si="9"/>
        <v>0.75205894720157229</v>
      </c>
      <c r="N11">
        <f t="shared" si="10"/>
        <v>0.28946762374219615</v>
      </c>
      <c r="P11">
        <f t="shared" si="11"/>
        <v>0.78795339733054892</v>
      </c>
      <c r="Q11">
        <f t="shared" si="12"/>
        <v>0.75143816960949794</v>
      </c>
      <c r="R11">
        <f t="shared" si="13"/>
        <v>4.6123930620419031E-3</v>
      </c>
      <c r="S11">
        <f t="shared" si="14"/>
        <v>-5.8657479013667921E-5</v>
      </c>
      <c r="T11">
        <f t="shared" si="15"/>
        <v>-2.723376882463361E-17</v>
      </c>
      <c r="U11">
        <f t="shared" si="16"/>
        <v>-1.8368389569480667E-16</v>
      </c>
      <c r="V11">
        <f t="shared" si="17"/>
        <v>1.0947091264536334E-16</v>
      </c>
      <c r="X11">
        <f t="shared" si="18"/>
        <v>2.1834683863903637</v>
      </c>
      <c r="Z11">
        <f t="shared" si="19"/>
        <v>2.1834970748748503</v>
      </c>
    </row>
    <row r="12" spans="1:26" x14ac:dyDescent="0.25">
      <c r="B12">
        <v>140</v>
      </c>
      <c r="C12">
        <f t="shared" si="0"/>
        <v>2.4434609527920612</v>
      </c>
      <c r="D12">
        <v>-490.93323418</v>
      </c>
      <c r="E12">
        <f t="shared" si="1"/>
        <v>-6.9652555549737372E-4</v>
      </c>
      <c r="F12">
        <f t="shared" si="2"/>
        <v>4.85147849460925E-7</v>
      </c>
      <c r="G12">
        <f t="shared" si="3"/>
        <v>-1.1058960412112651</v>
      </c>
      <c r="H12">
        <f t="shared" si="4"/>
        <v>1.1980729637687753</v>
      </c>
      <c r="I12">
        <f t="shared" si="5"/>
        <v>0.27158109263662367</v>
      </c>
      <c r="J12">
        <f t="shared" si="6"/>
        <v>-0.78198659002784354</v>
      </c>
      <c r="K12">
        <f t="shared" si="7"/>
        <v>-1.4696540564053995</v>
      </c>
      <c r="L12">
        <f t="shared" si="8"/>
        <v>0.52540207402639216</v>
      </c>
      <c r="M12">
        <f t="shared" si="9"/>
        <v>1.1383891370288577</v>
      </c>
      <c r="N12">
        <f t="shared" si="10"/>
        <v>0.63480534278681677</v>
      </c>
      <c r="P12">
        <f t="shared" si="11"/>
        <v>0.3686921517375234</v>
      </c>
      <c r="Q12">
        <f t="shared" si="12"/>
        <v>0.41396820055162326</v>
      </c>
      <c r="R12">
        <f t="shared" si="13"/>
        <v>3.459294796531428E-3</v>
      </c>
      <c r="S12">
        <f t="shared" si="14"/>
        <v>-7.5851652797810656E-5</v>
      </c>
      <c r="T12">
        <f t="shared" si="15"/>
        <v>-1.1135721010520539E-17</v>
      </c>
      <c r="U12">
        <f t="shared" si="16"/>
        <v>-1.1507093422774557E-16</v>
      </c>
      <c r="V12">
        <f t="shared" si="17"/>
        <v>9.9356209141304462E-17</v>
      </c>
      <c r="X12">
        <f t="shared" si="18"/>
        <v>1.1116337961204021</v>
      </c>
      <c r="Z12">
        <f t="shared" si="19"/>
        <v>1.1116104449484681</v>
      </c>
    </row>
    <row r="13" spans="1:26" x14ac:dyDescent="0.25">
      <c r="B13">
        <v>160</v>
      </c>
      <c r="C13">
        <f t="shared" si="0"/>
        <v>2.7925268031909272</v>
      </c>
      <c r="D13">
        <v>-490.93354263999998</v>
      </c>
      <c r="E13">
        <f t="shared" si="1"/>
        <v>-1.0049855554825626E-3</v>
      </c>
      <c r="F13">
        <f t="shared" si="2"/>
        <v>1.0099959667285949E-6</v>
      </c>
      <c r="G13">
        <f t="shared" si="3"/>
        <v>-1.595647910562358</v>
      </c>
      <c r="H13">
        <f t="shared" si="4"/>
        <v>2.1204980730234677</v>
      </c>
      <c r="I13">
        <f t="shared" si="5"/>
        <v>1.7286458673322038</v>
      </c>
      <c r="J13">
        <f t="shared" si="6"/>
        <v>1.128293457944789</v>
      </c>
      <c r="K13">
        <f t="shared" si="7"/>
        <v>0.39185220569126361</v>
      </c>
      <c r="L13">
        <f t="shared" si="8"/>
        <v>0.11420026480880391</v>
      </c>
      <c r="M13">
        <f t="shared" si="9"/>
        <v>0.30352741336338163</v>
      </c>
      <c r="N13">
        <f t="shared" si="10"/>
        <v>0.19092988773237288</v>
      </c>
      <c r="P13">
        <f t="shared" si="11"/>
        <v>9.5038808671690511E-2</v>
      </c>
      <c r="Q13">
        <f t="shared" si="12"/>
        <v>0.11720209028843061</v>
      </c>
      <c r="R13">
        <f t="shared" si="13"/>
        <v>1.153098265510476E-3</v>
      </c>
      <c r="S13">
        <f t="shared" si="14"/>
        <v>-3.2314476450938865E-5</v>
      </c>
      <c r="T13">
        <f t="shared" si="15"/>
        <v>-1.677532355720364E-18</v>
      </c>
      <c r="U13">
        <f t="shared" si="16"/>
        <v>-2.1264249169443791E-17</v>
      </c>
      <c r="V13">
        <f t="shared" si="17"/>
        <v>2.0711215733848382E-17</v>
      </c>
      <c r="X13">
        <f t="shared" si="18"/>
        <v>0.3017389854346369</v>
      </c>
      <c r="Z13">
        <f t="shared" si="19"/>
        <v>0.30174871498735456</v>
      </c>
    </row>
    <row r="14" spans="1:26" x14ac:dyDescent="0.25">
      <c r="B14">
        <v>180</v>
      </c>
      <c r="C14">
        <f t="shared" si="0"/>
        <v>3.1415926535897931</v>
      </c>
      <c r="D14">
        <v>-490.93365756999998</v>
      </c>
      <c r="E14">
        <f t="shared" si="1"/>
        <v>-1.1199155554777462E-3</v>
      </c>
      <c r="F14">
        <f t="shared" si="2"/>
        <v>1.2542108514010289E-6</v>
      </c>
      <c r="G14">
        <f t="shared" si="3"/>
        <v>-1.7781259704238148</v>
      </c>
      <c r="H14">
        <f t="shared" si="4"/>
        <v>2.5146498629811798</v>
      </c>
      <c r="I14">
        <f t="shared" si="5"/>
        <v>2.5146498629811798</v>
      </c>
      <c r="J14">
        <f t="shared" si="6"/>
        <v>2.5146498629811798</v>
      </c>
      <c r="K14">
        <f t="shared" si="7"/>
        <v>2.5146498629811798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-490.93354263999998</v>
      </c>
      <c r="E15">
        <f t="shared" si="1"/>
        <v>-1.0049855554825626E-3</v>
      </c>
      <c r="F15">
        <f t="shared" si="2"/>
        <v>1.0099959667285949E-6</v>
      </c>
      <c r="G15">
        <f t="shared" si="3"/>
        <v>-1.595647910562358</v>
      </c>
      <c r="H15">
        <f t="shared" si="4"/>
        <v>2.1204980730234677</v>
      </c>
      <c r="I15">
        <f t="shared" si="5"/>
        <v>1.7286458673322038</v>
      </c>
      <c r="J15">
        <f t="shared" si="6"/>
        <v>1.128293457944789</v>
      </c>
      <c r="K15">
        <f t="shared" si="7"/>
        <v>0.39185220569126361</v>
      </c>
      <c r="L15">
        <f t="shared" si="8"/>
        <v>-0.11420026480880391</v>
      </c>
      <c r="M15">
        <f t="shared" si="9"/>
        <v>-0.30352741336338163</v>
      </c>
      <c r="N15">
        <f t="shared" si="10"/>
        <v>-0.19092988773237288</v>
      </c>
      <c r="P15">
        <f t="shared" si="11"/>
        <v>9.5038808671690511E-2</v>
      </c>
      <c r="Q15">
        <f t="shared" si="12"/>
        <v>0.11720209028843061</v>
      </c>
      <c r="R15">
        <f t="shared" si="13"/>
        <v>1.153098265510476E-3</v>
      </c>
      <c r="S15">
        <f t="shared" si="14"/>
        <v>-3.2314476450938865E-5</v>
      </c>
      <c r="T15">
        <f t="shared" si="15"/>
        <v>1.677532355720364E-18</v>
      </c>
      <c r="U15">
        <f t="shared" si="16"/>
        <v>2.1264249169443791E-17</v>
      </c>
      <c r="V15">
        <f t="shared" si="17"/>
        <v>-2.0711215733848382E-17</v>
      </c>
      <c r="X15">
        <f t="shared" si="18"/>
        <v>0.3017389854346369</v>
      </c>
      <c r="Z15">
        <f t="shared" si="19"/>
        <v>0.30174871498735456</v>
      </c>
    </row>
    <row r="16" spans="1:26" x14ac:dyDescent="0.25">
      <c r="B16">
        <v>220</v>
      </c>
      <c r="C16">
        <f t="shared" si="0"/>
        <v>3.839724354387525</v>
      </c>
      <c r="D16">
        <f>D12</f>
        <v>-490.93323418</v>
      </c>
      <c r="E16">
        <f t="shared" si="1"/>
        <v>-6.9652555549737372E-4</v>
      </c>
      <c r="F16">
        <f t="shared" si="2"/>
        <v>4.85147849460925E-7</v>
      </c>
      <c r="G16">
        <f t="shared" si="3"/>
        <v>-1.1058960412112651</v>
      </c>
      <c r="H16">
        <f t="shared" si="4"/>
        <v>1.1980729637687753</v>
      </c>
      <c r="I16">
        <f t="shared" si="5"/>
        <v>0.27158109263662367</v>
      </c>
      <c r="J16">
        <f t="shared" si="6"/>
        <v>-0.78198659002784354</v>
      </c>
      <c r="K16">
        <f t="shared" si="7"/>
        <v>-1.4696540564053995</v>
      </c>
      <c r="L16">
        <f t="shared" si="8"/>
        <v>-0.52540207402639216</v>
      </c>
      <c r="M16">
        <f t="shared" si="9"/>
        <v>-1.1383891370288577</v>
      </c>
      <c r="N16">
        <f t="shared" si="10"/>
        <v>-0.63480534278681677</v>
      </c>
      <c r="P16">
        <f t="shared" si="11"/>
        <v>0.3686921517375234</v>
      </c>
      <c r="Q16">
        <f t="shared" si="12"/>
        <v>0.41396820055162326</v>
      </c>
      <c r="R16">
        <f t="shared" si="13"/>
        <v>3.459294796531428E-3</v>
      </c>
      <c r="S16">
        <f t="shared" si="14"/>
        <v>-7.5851652797810656E-5</v>
      </c>
      <c r="T16">
        <f t="shared" si="15"/>
        <v>1.1135721010520539E-17</v>
      </c>
      <c r="U16">
        <f t="shared" si="16"/>
        <v>1.1507093422774557E-16</v>
      </c>
      <c r="V16">
        <f t="shared" si="17"/>
        <v>-9.9356209141304462E-17</v>
      </c>
      <c r="X16">
        <f t="shared" si="18"/>
        <v>1.1116337961204021</v>
      </c>
      <c r="Z16">
        <f t="shared" si="19"/>
        <v>1.1116104449484681</v>
      </c>
    </row>
    <row r="17" spans="2:26" x14ac:dyDescent="0.25">
      <c r="B17">
        <v>240</v>
      </c>
      <c r="C17">
        <f t="shared" si="0"/>
        <v>4.1887902047863905</v>
      </c>
      <c r="D17">
        <f>D11</f>
        <v>-490.93282592000003</v>
      </c>
      <c r="E17">
        <f t="shared" si="1"/>
        <v>-2.8826555552541322E-4</v>
      </c>
      <c r="F17">
        <f t="shared" si="2"/>
        <v>8.3097030502375091E-8</v>
      </c>
      <c r="G17">
        <f t="shared" si="3"/>
        <v>-0.45768849995098648</v>
      </c>
      <c r="H17">
        <f t="shared" si="4"/>
        <v>0.3236346419864416</v>
      </c>
      <c r="I17">
        <f t="shared" si="5"/>
        <v>-0.32363464198644099</v>
      </c>
      <c r="J17">
        <f t="shared" si="6"/>
        <v>-0.64726928397288275</v>
      </c>
      <c r="K17">
        <f t="shared" si="7"/>
        <v>-0.32363464198644221</v>
      </c>
      <c r="L17">
        <f t="shared" si="8"/>
        <v>-0.53178598141824718</v>
      </c>
      <c r="M17">
        <f t="shared" si="9"/>
        <v>-0.75205894720157229</v>
      </c>
      <c r="N17">
        <f t="shared" si="10"/>
        <v>-0.28946762374219642</v>
      </c>
      <c r="P17">
        <f t="shared" si="11"/>
        <v>0.78795339733054814</v>
      </c>
      <c r="Q17">
        <f t="shared" si="12"/>
        <v>0.75143816960949739</v>
      </c>
      <c r="R17">
        <f t="shared" si="13"/>
        <v>4.6123930620419031E-3</v>
      </c>
      <c r="S17">
        <f t="shared" si="14"/>
        <v>-5.8657479013667996E-5</v>
      </c>
      <c r="T17">
        <f t="shared" si="15"/>
        <v>2.7233768824633591E-17</v>
      </c>
      <c r="U17">
        <f t="shared" si="16"/>
        <v>1.8368389569480667E-16</v>
      </c>
      <c r="V17">
        <f t="shared" si="17"/>
        <v>-1.0947091264536344E-16</v>
      </c>
      <c r="X17">
        <f t="shared" si="18"/>
        <v>2.1834683863903628</v>
      </c>
      <c r="Z17">
        <f t="shared" si="19"/>
        <v>2.1834970748748503</v>
      </c>
    </row>
    <row r="18" spans="2:26" x14ac:dyDescent="0.25">
      <c r="B18">
        <v>260</v>
      </c>
      <c r="C18">
        <f t="shared" si="0"/>
        <v>4.5378560551852569</v>
      </c>
      <c r="D18">
        <f>D10</f>
        <v>-490.93243086000001</v>
      </c>
      <c r="E18">
        <f t="shared" si="1"/>
        <v>1.0679444449124276E-4</v>
      </c>
      <c r="F18">
        <f t="shared" si="2"/>
        <v>1.140505337419313E-8</v>
      </c>
      <c r="G18">
        <f t="shared" si="3"/>
        <v>0.16956097655582267</v>
      </c>
      <c r="H18">
        <f t="shared" si="4"/>
        <v>-4.164003990024788E-2</v>
      </c>
      <c r="I18">
        <f t="shared" si="5"/>
        <v>0.22533399860115821</v>
      </c>
      <c r="J18">
        <f t="shared" si="6"/>
        <v>0.11989771634723533</v>
      </c>
      <c r="K18">
        <f t="shared" si="7"/>
        <v>-0.1836939587009104</v>
      </c>
      <c r="L18">
        <f t="shared" si="8"/>
        <v>0.28970452270133962</v>
      </c>
      <c r="M18">
        <f t="shared" si="9"/>
        <v>0.14228872856950761</v>
      </c>
      <c r="N18">
        <f t="shared" si="10"/>
        <v>-4.1465246796285736E-2</v>
      </c>
      <c r="P18">
        <f t="shared" si="11"/>
        <v>1.3022534515952646</v>
      </c>
      <c r="Q18">
        <f t="shared" si="12"/>
        <v>0.97170604837894181</v>
      </c>
      <c r="R18">
        <f t="shared" si="13"/>
        <v>3.4592947965314262E-3</v>
      </c>
      <c r="S18">
        <f t="shared" si="14"/>
        <v>-9.1488287785863454E-6</v>
      </c>
      <c r="T18">
        <f t="shared" si="15"/>
        <v>4.0047022190874505E-17</v>
      </c>
      <c r="U18">
        <f t="shared" si="16"/>
        <v>9.3806685058301685E-17</v>
      </c>
      <c r="V18">
        <f t="shared" si="17"/>
        <v>4.2327935676095295E-17</v>
      </c>
      <c r="X18">
        <f t="shared" si="18"/>
        <v>3.2207436083704279</v>
      </c>
      <c r="Z18">
        <f t="shared" si="19"/>
        <v>3.2207271049185806</v>
      </c>
    </row>
    <row r="19" spans="2:26" x14ac:dyDescent="0.25">
      <c r="B19">
        <v>280</v>
      </c>
      <c r="C19">
        <f t="shared" si="0"/>
        <v>4.8869219055841224</v>
      </c>
      <c r="D19">
        <f>D9</f>
        <v>-490.93213729000001</v>
      </c>
      <c r="E19">
        <f t="shared" si="1"/>
        <v>4.0036444448787734E-4</v>
      </c>
      <c r="F19">
        <f t="shared" si="2"/>
        <v>1.602916884100866E-7</v>
      </c>
      <c r="G19">
        <f t="shared" si="3"/>
        <v>0.63567151371025366</v>
      </c>
      <c r="H19">
        <f t="shared" si="4"/>
        <v>0.1561054184282295</v>
      </c>
      <c r="I19">
        <f t="shared" si="5"/>
        <v>0.84476043303528436</v>
      </c>
      <c r="J19">
        <f t="shared" si="6"/>
        <v>-0.44948763795163726</v>
      </c>
      <c r="K19">
        <f t="shared" si="7"/>
        <v>-0.68865501460705503</v>
      </c>
      <c r="L19">
        <f t="shared" si="8"/>
        <v>1.0860807493264182</v>
      </c>
      <c r="M19">
        <f t="shared" si="9"/>
        <v>-0.53342988057106855</v>
      </c>
      <c r="N19">
        <f t="shared" si="10"/>
        <v>-0.59347560699265889</v>
      </c>
      <c r="P19">
        <f t="shared" si="11"/>
        <v>1.84956013772693</v>
      </c>
      <c r="Q19">
        <f t="shared" si="12"/>
        <v>0.97170604837894181</v>
      </c>
      <c r="R19">
        <f t="shared" si="13"/>
        <v>1.1530982655104773E-3</v>
      </c>
      <c r="S19">
        <f t="shared" si="14"/>
        <v>-9.1488287785863369E-6</v>
      </c>
      <c r="T19">
        <f t="shared" si="15"/>
        <v>4.0047022190874518E-17</v>
      </c>
      <c r="U19">
        <f t="shared" si="16"/>
        <v>-9.3806685058301586E-17</v>
      </c>
      <c r="V19">
        <f t="shared" si="17"/>
        <v>1.6159907351420124E-16</v>
      </c>
      <c r="X19">
        <f t="shared" si="18"/>
        <v>3.9914906922636355</v>
      </c>
      <c r="Z19">
        <f t="shared" si="19"/>
        <v>3.9914951399097447</v>
      </c>
    </row>
    <row r="20" spans="2:26" x14ac:dyDescent="0.25">
      <c r="B20">
        <v>300</v>
      </c>
      <c r="C20">
        <f t="shared" si="0"/>
        <v>5.2359877559829888</v>
      </c>
      <c r="D20">
        <f>D8</f>
        <v>-490.93197956</v>
      </c>
      <c r="E20">
        <f t="shared" si="1"/>
        <v>5.5809444450005685E-4</v>
      </c>
      <c r="F20">
        <f t="shared" si="2"/>
        <v>3.1146940898182706E-7</v>
      </c>
      <c r="G20">
        <f t="shared" si="3"/>
        <v>0.88610451105973831</v>
      </c>
      <c r="H20">
        <f t="shared" si="4"/>
        <v>0.62657050861033137</v>
      </c>
      <c r="I20">
        <f t="shared" si="5"/>
        <v>0.62657050861033059</v>
      </c>
      <c r="J20">
        <f t="shared" si="6"/>
        <v>-1.2531410172206623</v>
      </c>
      <c r="K20">
        <f t="shared" si="7"/>
        <v>0.62657050861033203</v>
      </c>
      <c r="L20">
        <f t="shared" si="8"/>
        <v>1.0295604043000894</v>
      </c>
      <c r="M20">
        <f t="shared" si="9"/>
        <v>-1.4560182870435139</v>
      </c>
      <c r="N20">
        <f t="shared" si="10"/>
        <v>8.6213601416052772E-16</v>
      </c>
      <c r="P20">
        <f t="shared" si="11"/>
        <v>2.3638601919916464</v>
      </c>
      <c r="Q20">
        <f t="shared" si="12"/>
        <v>0.7514381696094975</v>
      </c>
      <c r="R20">
        <f t="shared" si="13"/>
        <v>0</v>
      </c>
      <c r="S20">
        <f t="shared" si="14"/>
        <v>-5.8657479013667976E-5</v>
      </c>
      <c r="T20">
        <f t="shared" si="15"/>
        <v>2.7233768824633597E-17</v>
      </c>
      <c r="U20">
        <f t="shared" si="16"/>
        <v>-1.8368389569480667E-16</v>
      </c>
      <c r="V20">
        <f t="shared" si="17"/>
        <v>-1.6840678420911072E-31</v>
      </c>
      <c r="X20">
        <f t="shared" si="18"/>
        <v>4.4056142396126647</v>
      </c>
      <c r="Z20">
        <f t="shared" si="19"/>
        <v>4.405615254941722</v>
      </c>
    </row>
    <row r="21" spans="2:26" x14ac:dyDescent="0.25">
      <c r="B21">
        <v>320</v>
      </c>
      <c r="C21">
        <f t="shared" si="0"/>
        <v>5.5850536063818543</v>
      </c>
      <c r="D21">
        <f>D7</f>
        <v>-490.93193488999998</v>
      </c>
      <c r="E21">
        <f t="shared" si="1"/>
        <v>6.0276444452256328E-4</v>
      </c>
      <c r="F21">
        <f t="shared" si="2"/>
        <v>3.6332497558059428E-7</v>
      </c>
      <c r="G21">
        <f t="shared" si="3"/>
        <v>0.95702850773997672</v>
      </c>
      <c r="H21">
        <f t="shared" si="4"/>
        <v>1.0367972557559804</v>
      </c>
      <c r="I21">
        <f t="shared" si="5"/>
        <v>-0.23502285760218924</v>
      </c>
      <c r="J21">
        <f t="shared" si="6"/>
        <v>-0.6767213476117806</v>
      </c>
      <c r="K21">
        <f t="shared" si="7"/>
        <v>1.2718201133581706</v>
      </c>
      <c r="L21">
        <f t="shared" si="8"/>
        <v>0.45467633858082485</v>
      </c>
      <c r="M21">
        <f t="shared" si="9"/>
        <v>-0.98514762368156494</v>
      </c>
      <c r="N21">
        <f t="shared" si="10"/>
        <v>1.7157351476939746</v>
      </c>
      <c r="P21">
        <f t="shared" si="11"/>
        <v>2.7831214375846711</v>
      </c>
      <c r="Q21">
        <f t="shared" si="12"/>
        <v>0.41396820055162337</v>
      </c>
      <c r="R21">
        <f t="shared" si="13"/>
        <v>1.1530982655104745E-3</v>
      </c>
      <c r="S21">
        <f t="shared" si="14"/>
        <v>-7.585165279781067E-5</v>
      </c>
      <c r="T21">
        <f t="shared" si="15"/>
        <v>1.1135721010520542E-17</v>
      </c>
      <c r="U21">
        <f t="shared" si="16"/>
        <v>-1.150709342277456E-16</v>
      </c>
      <c r="V21">
        <f t="shared" si="17"/>
        <v>-3.1030881765608537E-16</v>
      </c>
      <c r="X21">
        <f t="shared" si="18"/>
        <v>4.5228909831445563</v>
      </c>
      <c r="Z21">
        <f t="shared" si="19"/>
        <v>4.5228963400008126</v>
      </c>
    </row>
    <row r="22" spans="2:26" x14ac:dyDescent="0.25">
      <c r="B22">
        <v>340</v>
      </c>
      <c r="C22">
        <f t="shared" si="0"/>
        <v>5.9341194567807207</v>
      </c>
      <c r="D22">
        <f>D6</f>
        <v>-490.93194607999999</v>
      </c>
      <c r="E22">
        <f t="shared" si="1"/>
        <v>5.9157444451329866E-4</v>
      </c>
      <c r="F22">
        <f t="shared" si="2"/>
        <v>3.4996032340121785E-7</v>
      </c>
      <c r="G22">
        <f t="shared" si="3"/>
        <v>0.93926178459000831</v>
      </c>
      <c r="H22">
        <f t="shared" si="4"/>
        <v>1.2482094521627618</v>
      </c>
      <c r="I22">
        <f t="shared" si="5"/>
        <v>-1.0175496683991911</v>
      </c>
      <c r="J22">
        <f t="shared" si="6"/>
        <v>0.66415837719297421</v>
      </c>
      <c r="K22">
        <f t="shared" si="7"/>
        <v>-0.2306597837635726</v>
      </c>
      <c r="L22">
        <f t="shared" si="8"/>
        <v>6.7222815142950448E-2</v>
      </c>
      <c r="M22">
        <f t="shared" si="9"/>
        <v>-0.17866830023122254</v>
      </c>
      <c r="N22">
        <f t="shared" si="10"/>
        <v>1.904340250380993</v>
      </c>
      <c r="P22">
        <f t="shared" si="11"/>
        <v>3.0567747806505046</v>
      </c>
      <c r="Q22">
        <f t="shared" si="12"/>
        <v>0.11720209028843039</v>
      </c>
      <c r="R22">
        <f t="shared" si="13"/>
        <v>3.4592947965314293E-3</v>
      </c>
      <c r="S22">
        <f t="shared" si="14"/>
        <v>-3.2314476450938818E-5</v>
      </c>
      <c r="T22">
        <f t="shared" si="15"/>
        <v>1.6775323557203619E-18</v>
      </c>
      <c r="U22">
        <f t="shared" si="16"/>
        <v>-2.1264249169443745E-17</v>
      </c>
      <c r="V22">
        <f t="shared" si="17"/>
        <v>-3.509349620867353E-16</v>
      </c>
      <c r="X22">
        <f t="shared" si="18"/>
        <v>4.4935276195870033</v>
      </c>
      <c r="Z22">
        <f t="shared" si="19"/>
        <v>4.4935169949764884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3.1518135893221948</v>
      </c>
      <c r="Q23">
        <f t="shared" si="12"/>
        <v>0</v>
      </c>
      <c r="R23">
        <f t="shared" si="13"/>
        <v>4.6123930620419031E-3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-1.5486626477563079E-31</v>
      </c>
      <c r="X23">
        <f t="shared" si="18"/>
        <v>4.4638604329146077</v>
      </c>
      <c r="Z23">
        <f>Z5</f>
        <v>4.46387509989313</v>
      </c>
    </row>
    <row r="24" spans="2:26" x14ac:dyDescent="0.25">
      <c r="B24" t="s">
        <v>4</v>
      </c>
      <c r="D24">
        <f>AVERAGE(D5:D22)</f>
        <v>-490.9325376544445</v>
      </c>
      <c r="F24">
        <f>SQRT(AVERAGE(F5:F22))</f>
        <v>6.2982914265113357E-4</v>
      </c>
      <c r="G24" t="s">
        <v>10</v>
      </c>
      <c r="H24" s="3">
        <f t="shared" ref="H24:N24" si="20">AVERAGE(H5:H22)</f>
        <v>0.95300626027287494</v>
      </c>
      <c r="I24" s="3">
        <f t="shared" si="20"/>
        <v>0.30294739184320274</v>
      </c>
      <c r="J24" s="3">
        <f t="shared" si="20"/>
        <v>1.3946381467028325E-3</v>
      </c>
      <c r="K24" s="3">
        <f t="shared" si="20"/>
        <v>-2.3648160285127335E-5</v>
      </c>
      <c r="L24" s="3">
        <f t="shared" si="20"/>
        <v>2.0045693500176437E-17</v>
      </c>
      <c r="M24" s="3">
        <f t="shared" si="20"/>
        <v>9.5602538231610708E-17</v>
      </c>
      <c r="N24" s="3">
        <f t="shared" si="20"/>
        <v>-1.4802973661668753E-16</v>
      </c>
    </row>
    <row r="25" spans="2:26" x14ac:dyDescent="0.25">
      <c r="B25" t="s">
        <v>5</v>
      </c>
      <c r="D25">
        <f>MIN(D4:D22)</f>
        <v>-490.93365756999998</v>
      </c>
      <c r="F25" s="4">
        <f>F24*$A$1</f>
        <v>1.6536164140305512</v>
      </c>
      <c r="G25" s="3">
        <f>SUM(H25:N25)</f>
        <v>0.99999999991868538</v>
      </c>
      <c r="H25">
        <f t="shared" ref="H25:N25" si="21">H24^2</f>
        <v>0.90822093211929067</v>
      </c>
      <c r="I25">
        <f t="shared" si="21"/>
        <v>9.1777122224599023E-2</v>
      </c>
      <c r="J25">
        <f t="shared" si="21"/>
        <v>1.9450155602387114E-6</v>
      </c>
      <c r="K25">
        <f t="shared" si="21"/>
        <v>5.5923548487107374E-10</v>
      </c>
      <c r="L25">
        <f t="shared" si="21"/>
        <v>4.0182982790301586E-34</v>
      </c>
      <c r="M25">
        <f t="shared" si="21"/>
        <v>9.1398453163265875E-33</v>
      </c>
      <c r="N25">
        <f t="shared" si="21"/>
        <v>2.1912802922805882E-32</v>
      </c>
    </row>
    <row r="26" spans="2:26" x14ac:dyDescent="0.25">
      <c r="B26" t="s">
        <v>6</v>
      </c>
      <c r="D26">
        <f>MAX(D5:D22)</f>
        <v>-490.93193488999998</v>
      </c>
    </row>
    <row r="27" spans="2:26" x14ac:dyDescent="0.25">
      <c r="B27" t="s">
        <v>66</v>
      </c>
      <c r="D27" s="1">
        <f>D26-D25</f>
        <v>1.7226800000003095E-3</v>
      </c>
      <c r="G27" t="s">
        <v>62</v>
      </c>
      <c r="H27">
        <f>H24*$F$24</f>
        <v>6.0023111584882782E-4</v>
      </c>
      <c r="I27">
        <f t="shared" ref="I27:N27" si="22">I24*$F$24</f>
        <v>1.9080509607300139E-4</v>
      </c>
      <c r="J27">
        <f t="shared" si="22"/>
        <v>8.7838374824641083E-7</v>
      </c>
      <c r="K27">
        <f t="shared" si="22"/>
        <v>-1.4894300517658336E-8</v>
      </c>
      <c r="L27">
        <f t="shared" si="22"/>
        <v>1.2625361951063526E-20</v>
      </c>
      <c r="M27">
        <f t="shared" si="22"/>
        <v>6.021326468968759E-20</v>
      </c>
      <c r="N27">
        <f t="shared" si="22"/>
        <v>-9.3233442100161418E-20</v>
      </c>
    </row>
    <row r="28" spans="2:26" x14ac:dyDescent="0.25">
      <c r="D28" s="4">
        <f>D27*$A$1</f>
        <v>4.5228963400008126</v>
      </c>
      <c r="H28">
        <f>$A$1*H27</f>
        <v>1.5759067946610974</v>
      </c>
      <c r="I28">
        <f t="shared" ref="I28:N28" si="23">$A$1*I27</f>
        <v>0.50095877973966518</v>
      </c>
      <c r="J28">
        <f t="shared" si="23"/>
        <v>2.3061965310209515E-3</v>
      </c>
      <c r="K28">
        <f t="shared" si="23"/>
        <v>-3.9104986009111961E-5</v>
      </c>
      <c r="L28">
        <f t="shared" si="23"/>
        <v>3.314788780251729E-17</v>
      </c>
      <c r="M28">
        <f t="shared" si="23"/>
        <v>1.5808992644277476E-16</v>
      </c>
      <c r="N28">
        <f t="shared" si="23"/>
        <v>-2.4478440223397382E-16</v>
      </c>
      <c r="O28" t="s">
        <v>60</v>
      </c>
    </row>
    <row r="29" spans="2:26" x14ac:dyDescent="0.25">
      <c r="F29" s="4">
        <f>F25/part_relax!F25</f>
        <v>2.4575522412536763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  <col min="12" max="12" width="12.7109375" bestFit="1" customWidth="1"/>
  </cols>
  <sheetData>
    <row r="1" spans="1:30" ht="18.75" x14ac:dyDescent="0.3">
      <c r="A1" s="2">
        <v>2625.5</v>
      </c>
      <c r="X1" t="s">
        <v>14</v>
      </c>
      <c r="Z1" t="s">
        <v>61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  <c r="AA2" s="1" t="s">
        <v>63</v>
      </c>
      <c r="AB2" s="1" t="s">
        <v>64</v>
      </c>
      <c r="AD2" s="1" t="s">
        <v>65</v>
      </c>
    </row>
    <row r="3" spans="1:30" x14ac:dyDescent="0.25">
      <c r="AA3">
        <f>SUM(AA5:AA22)</f>
        <v>8.1496045748390369</v>
      </c>
      <c r="AB3">
        <f>SUM(AB5:AB22)</f>
        <v>5.6548096599657821E-7</v>
      </c>
      <c r="AD3" s="8">
        <f>1-AB3/AA3</f>
        <v>0.99999993061246584</v>
      </c>
    </row>
    <row r="4" spans="1:30" x14ac:dyDescent="0.25">
      <c r="A4" t="s">
        <v>2</v>
      </c>
      <c r="B4">
        <v>180</v>
      </c>
      <c r="C4">
        <f>B4*PI()/180</f>
        <v>3.1415926535897931</v>
      </c>
      <c r="D4">
        <v>-490.93402829000001</v>
      </c>
      <c r="E4">
        <f>D4-$D$24</f>
        <v>-4.069261111681044E-4</v>
      </c>
    </row>
    <row r="5" spans="1:30" x14ac:dyDescent="0.25">
      <c r="B5">
        <v>0</v>
      </c>
      <c r="C5">
        <f t="shared" ref="C5:C23" si="0">B5*PI()/180</f>
        <v>0</v>
      </c>
      <c r="D5">
        <v>-490.93330947999999</v>
      </c>
      <c r="E5">
        <f t="shared" ref="E5:E22" si="1">D5-$D$24</f>
        <v>3.1188388885539098E-4</v>
      </c>
      <c r="F5">
        <f t="shared" ref="F5:F22" si="2">E5^2</f>
        <v>9.7271560127561869E-8</v>
      </c>
      <c r="G5">
        <f t="shared" ref="G5:G22" si="3">E5/$F$24</f>
        <v>1.2169505952696631</v>
      </c>
      <c r="H5">
        <f>-COS(C5-$C$4)*SQRT(2)*G5</f>
        <v>1.721028036568369</v>
      </c>
      <c r="I5">
        <f>-SQRT(2)*COS(2*(C5-$C$4))*G5</f>
        <v>-1.721028036568369</v>
      </c>
      <c r="J5">
        <f>-COS(3*(C5-$C$4))*SQRT(2)*G5</f>
        <v>1.721028036568369</v>
      </c>
      <c r="K5">
        <f>-COS(4*(C5-$C$4))*SQRT(2)*G5</f>
        <v>-1.721028036568369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-1.088832381332544E-15</v>
      </c>
      <c r="P5">
        <f>H$28*(1-COS($C5-$C$4))</f>
        <v>1.3341454706184013</v>
      </c>
      <c r="Q5">
        <f>I$28*(1-COS(2*($C5-$C$4)))</f>
        <v>0</v>
      </c>
      <c r="R5">
        <f>J$28*(1-COS(3*($C5-$C$4)))</f>
        <v>2.0215322943365228E-4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0</v>
      </c>
      <c r="X5">
        <f>SUM(P5:V5)*SQRT(2)</f>
        <v>1.8870525065659214</v>
      </c>
      <c r="Z5">
        <f>(D5-$D$25)*$A$1</f>
        <v>1.8872356550616871</v>
      </c>
      <c r="AA5">
        <f>(E5*$A$1)^2</f>
        <v>0.67051720616720589</v>
      </c>
      <c r="AB5">
        <f>(X5-Z5)^2</f>
        <v>3.3543371501248926E-8</v>
      </c>
    </row>
    <row r="6" spans="1:30" x14ac:dyDescent="0.25">
      <c r="B6">
        <v>20</v>
      </c>
      <c r="C6">
        <f t="shared" si="0"/>
        <v>0.3490658503988659</v>
      </c>
      <c r="D6">
        <v>-490.93332006999998</v>
      </c>
      <c r="E6">
        <f t="shared" si="1"/>
        <v>3.0129388886734887E-4</v>
      </c>
      <c r="F6">
        <f t="shared" si="2"/>
        <v>9.0778007468810376E-8</v>
      </c>
      <c r="G6">
        <f t="shared" si="3"/>
        <v>1.1756291059274258</v>
      </c>
      <c r="H6">
        <f t="shared" ref="H6:H22" si="4">-COS(C6-$C$4)*SQRT(2)*G6</f>
        <v>1.5623241425677818</v>
      </c>
      <c r="I6">
        <f t="shared" ref="I6:I22" si="5">-SQRT(2)*COS(2*(C6-$C$4))*G6</f>
        <v>-1.2736183101701104</v>
      </c>
      <c r="J6">
        <f t="shared" ref="J6:J22" si="6">-COS(3*(C6-$C$4))*SQRT(2)*G6</f>
        <v>0.83129531296155945</v>
      </c>
      <c r="K6">
        <f t="shared" ref="K6:K22" si="7">-COS(4*(C6-$C$4))*SQRT(2)*G6</f>
        <v>-0.28870583239767011</v>
      </c>
      <c r="L6">
        <f t="shared" ref="L6:L22" si="8">SQRT(2)*(3*SIN(C6-$C$4)-SIN(3*(C6-$C$4)))*G6/SQRT(10)</f>
        <v>-8.4139586386907134E-2</v>
      </c>
      <c r="M6">
        <f t="shared" ref="M6:M22" si="9">SQRT(2)*(2*SIN(2*(C6-$C$4))-SIN(4*(C6-$C$4)))*G6/SQRT(5)</f>
        <v>0.22363057616582635</v>
      </c>
      <c r="N6">
        <f t="shared" ref="N6:N22" si="10">SQRT(2)*G6*(SIN(C6-$C$4)-SIN(2*(C6-$C$4))+3*SIN(3*(C6-$C$4))-2*SIN(4*(C6-$C$4)))/SQRT(15)</f>
        <v>-2.3835717184152907</v>
      </c>
      <c r="P6">
        <f t="shared" ref="P6:P23" si="11">H$28*(1-COS($C6-$C$4))</f>
        <v>1.2939160622067281</v>
      </c>
      <c r="Q6">
        <f t="shared" ref="Q6:Q23" si="12">I$28*(1-COS(2*($C6-$C$4)))</f>
        <v>2.0622274188262291E-2</v>
      </c>
      <c r="R6">
        <f t="shared" ref="R6:R23" si="13">J$28*(1-COS(3*($C6-$C$4)))</f>
        <v>1.5161492207523911E-4</v>
      </c>
      <c r="S6">
        <f t="shared" ref="S6:S23" si="14">K$28*(1-COS(4*($C6-$C$4)))</f>
        <v>6.0154460660748981E-5</v>
      </c>
      <c r="T6">
        <f t="shared" ref="T6:T23" si="15">L$28*(3*SIN($C6-$C$4)-SIN(3*($C6-$C$4)))/SQRT(10)</f>
        <v>-6.5634896928071036E-19</v>
      </c>
      <c r="U6">
        <f t="shared" ref="U6:U23" si="16">M$28*(2*SIN(2*(C6-$C$4))-SIN(4*(C6-$C$4)))/SQRT(5)</f>
        <v>8.9317298418206905E-18</v>
      </c>
      <c r="V6">
        <f t="shared" ref="V6:V23" si="17">$N$28*(SIN(C6-$C$4)-SIN(2*(C6-$C$4))+3*SIN(3*(C6-$C$4))-2*SIN(4*(C6-$C$4)))/SQRT(15)</f>
        <v>0</v>
      </c>
      <c r="X6">
        <f t="shared" ref="X6:X23" si="18">SUM(P6:V6)*SQRT(2)</f>
        <v>1.8593374307223218</v>
      </c>
      <c r="Z6">
        <f t="shared" ref="Z6:Z22" si="19">(D6-$D$25)*$A$1</f>
        <v>1.8594316100930826</v>
      </c>
      <c r="AA6">
        <f t="shared" ref="AA6:AA22" si="20">(E6*$A$1)^2</f>
        <v>0.62575552267887891</v>
      </c>
      <c r="AB6">
        <f t="shared" ref="AB6:AB22" si="21">(X6-Z6)^2</f>
        <v>8.8697538768865673E-9</v>
      </c>
    </row>
    <row r="7" spans="1:30" x14ac:dyDescent="0.25">
      <c r="B7">
        <v>40</v>
      </c>
      <c r="C7">
        <f t="shared" si="0"/>
        <v>0.69813170079773179</v>
      </c>
      <c r="D7">
        <v>-490.93335438000003</v>
      </c>
      <c r="E7">
        <f t="shared" si="1"/>
        <v>2.6698388882095969E-4</v>
      </c>
      <c r="F7">
        <f t="shared" si="2"/>
        <v>7.128039688996257E-8</v>
      </c>
      <c r="G7">
        <f t="shared" si="3"/>
        <v>1.0417537232220528</v>
      </c>
      <c r="H7">
        <f t="shared" si="4"/>
        <v>1.1285843552987012</v>
      </c>
      <c r="I7">
        <f t="shared" si="5"/>
        <v>-0.25582930390187347</v>
      </c>
      <c r="J7">
        <f t="shared" si="6"/>
        <v>-0.73663112201664815</v>
      </c>
      <c r="K7">
        <f t="shared" si="7"/>
        <v>1.3844136592005756</v>
      </c>
      <c r="L7">
        <f t="shared" si="8"/>
        <v>-0.49492858859146749</v>
      </c>
      <c r="M7">
        <f t="shared" si="9"/>
        <v>1.07236220926918</v>
      </c>
      <c r="N7">
        <f t="shared" si="10"/>
        <v>-1.867628251110325</v>
      </c>
      <c r="P7">
        <f t="shared" si="11"/>
        <v>1.1780800973489907</v>
      </c>
      <c r="Q7">
        <f t="shared" si="12"/>
        <v>7.2839705469313051E-2</v>
      </c>
      <c r="R7">
        <f t="shared" si="13"/>
        <v>5.0538307358413016E-5</v>
      </c>
      <c r="S7">
        <f t="shared" si="14"/>
        <v>1.4120034626605011E-4</v>
      </c>
      <c r="T7">
        <f t="shared" si="15"/>
        <v>-4.3569466678418371E-18</v>
      </c>
      <c r="U7">
        <f t="shared" si="16"/>
        <v>4.8333824955599102E-17</v>
      </c>
      <c r="V7">
        <f t="shared" si="17"/>
        <v>0</v>
      </c>
      <c r="X7">
        <f t="shared" si="18"/>
        <v>1.7693389099911097</v>
      </c>
      <c r="Z7">
        <f t="shared" si="19"/>
        <v>1.7693507049712878</v>
      </c>
      <c r="AA7">
        <f t="shared" si="20"/>
        <v>0.49135361368183367</v>
      </c>
      <c r="AB7">
        <f t="shared" si="21"/>
        <v>1.3912155740211999E-10</v>
      </c>
    </row>
    <row r="8" spans="1:30" x14ac:dyDescent="0.25">
      <c r="B8">
        <v>60</v>
      </c>
      <c r="C8">
        <f t="shared" si="0"/>
        <v>1.0471975511965976</v>
      </c>
      <c r="D8">
        <v>-490.93341800000002</v>
      </c>
      <c r="E8">
        <f t="shared" si="1"/>
        <v>2.0336388882924439E-4</v>
      </c>
      <c r="F8">
        <f t="shared" si="2"/>
        <v>4.135687127975327E-8</v>
      </c>
      <c r="G8">
        <f t="shared" si="3"/>
        <v>0.79351263213808276</v>
      </c>
      <c r="H8">
        <f t="shared" si="4"/>
        <v>0.56109816314202499</v>
      </c>
      <c r="I8">
        <f t="shared" si="5"/>
        <v>0.56109816314202432</v>
      </c>
      <c r="J8">
        <f t="shared" si="6"/>
        <v>-1.1221963262840493</v>
      </c>
      <c r="K8">
        <f t="shared" si="7"/>
        <v>0.56109816314202554</v>
      </c>
      <c r="L8">
        <f t="shared" si="8"/>
        <v>-0.92197836278280176</v>
      </c>
      <c r="M8">
        <f t="shared" si="9"/>
        <v>1.3038743048619805</v>
      </c>
      <c r="N8">
        <f t="shared" si="10"/>
        <v>-7.7204867971994189E-16</v>
      </c>
      <c r="P8">
        <f t="shared" si="11"/>
        <v>1.0006091029638011</v>
      </c>
      <c r="Q8">
        <f t="shared" si="12"/>
        <v>0.13221917741464279</v>
      </c>
      <c r="R8">
        <f t="shared" si="13"/>
        <v>0</v>
      </c>
      <c r="S8">
        <f t="shared" si="14"/>
        <v>1.091928262908273E-4</v>
      </c>
      <c r="T8">
        <f t="shared" si="15"/>
        <v>-1.0655446398231527E-17</v>
      </c>
      <c r="U8">
        <f t="shared" si="16"/>
        <v>7.7153673264735121E-17</v>
      </c>
      <c r="V8">
        <f t="shared" si="17"/>
        <v>0</v>
      </c>
      <c r="X8">
        <f t="shared" si="18"/>
        <v>1.602215539926841</v>
      </c>
      <c r="Z8">
        <f t="shared" si="19"/>
        <v>1.6023163949930392</v>
      </c>
      <c r="AA8">
        <f t="shared" si="20"/>
        <v>0.28508326328837708</v>
      </c>
      <c r="AB8">
        <f t="shared" si="21"/>
        <v>1.0171744377859419E-8</v>
      </c>
    </row>
    <row r="9" spans="1:30" x14ac:dyDescent="0.25">
      <c r="B9">
        <v>80</v>
      </c>
      <c r="C9">
        <f t="shared" si="0"/>
        <v>1.3962634015954636</v>
      </c>
      <c r="D9">
        <v>-490.93351437000001</v>
      </c>
      <c r="E9">
        <f t="shared" si="1"/>
        <v>1.0699388883494976E-4</v>
      </c>
      <c r="F9">
        <f t="shared" si="2"/>
        <v>1.1447692248025586E-8</v>
      </c>
      <c r="G9">
        <f t="shared" si="3"/>
        <v>0.41748317678660252</v>
      </c>
      <c r="H9">
        <f t="shared" si="4"/>
        <v>0.10252368494323474</v>
      </c>
      <c r="I9">
        <f t="shared" si="5"/>
        <v>0.55480426855803533</v>
      </c>
      <c r="J9">
        <f t="shared" si="6"/>
        <v>-0.29520518533710893</v>
      </c>
      <c r="K9">
        <f t="shared" si="7"/>
        <v>-0.45228058361480061</v>
      </c>
      <c r="L9">
        <f t="shared" si="8"/>
        <v>-0.71329362995844559</v>
      </c>
      <c r="M9">
        <f t="shared" si="9"/>
        <v>0.35033503363061869</v>
      </c>
      <c r="N9">
        <f t="shared" si="10"/>
        <v>0.38977062273328028</v>
      </c>
      <c r="P9">
        <f t="shared" si="11"/>
        <v>0.78290870016693792</v>
      </c>
      <c r="Q9">
        <f t="shared" si="12"/>
        <v>0.17097637517171035</v>
      </c>
      <c r="R9">
        <f t="shared" si="13"/>
        <v>5.0538307358413057E-5</v>
      </c>
      <c r="S9">
        <f t="shared" si="14"/>
        <v>1.7030845654855449E-5</v>
      </c>
      <c r="T9">
        <f t="shared" si="15"/>
        <v>-1.5668742035354076E-17</v>
      </c>
      <c r="U9">
        <f t="shared" si="16"/>
        <v>3.940209511377839E-17</v>
      </c>
      <c r="V9">
        <f t="shared" si="17"/>
        <v>0</v>
      </c>
      <c r="X9">
        <f t="shared" si="18"/>
        <v>1.3490927677017877</v>
      </c>
      <c r="Z9">
        <f t="shared" si="19"/>
        <v>1.3492969600080187</v>
      </c>
      <c r="AA9">
        <f t="shared" si="20"/>
        <v>7.891180745062544E-2</v>
      </c>
      <c r="AB9">
        <f t="shared" si="21"/>
        <v>4.169449792394774E-8</v>
      </c>
    </row>
    <row r="10" spans="1:30" x14ac:dyDescent="0.25">
      <c r="B10">
        <v>100</v>
      </c>
      <c r="C10">
        <f t="shared" si="0"/>
        <v>1.7453292519943295</v>
      </c>
      <c r="D10">
        <v>-490.93363914000003</v>
      </c>
      <c r="E10">
        <f t="shared" si="1"/>
        <v>-1.7776111178591236E-5</v>
      </c>
      <c r="F10">
        <f t="shared" si="2"/>
        <v>3.1599012863363631E-10</v>
      </c>
      <c r="G10">
        <f t="shared" si="3"/>
        <v>-6.9361226576203736E-2</v>
      </c>
      <c r="H10">
        <f t="shared" si="4"/>
        <v>1.7033425383772834E-2</v>
      </c>
      <c r="I10">
        <f t="shared" si="5"/>
        <v>-9.2175940772264903E-2</v>
      </c>
      <c r="J10">
        <f t="shared" si="6"/>
        <v>-4.9045793663450292E-2</v>
      </c>
      <c r="K10">
        <f t="shared" si="7"/>
        <v>7.5142515388492065E-2</v>
      </c>
      <c r="L10">
        <f t="shared" si="8"/>
        <v>0.11850758026640146</v>
      </c>
      <c r="M10">
        <f t="shared" si="9"/>
        <v>5.82051421383529E-2</v>
      </c>
      <c r="N10">
        <f t="shared" si="10"/>
        <v>-1.6961923884228819E-2</v>
      </c>
      <c r="P10">
        <f t="shared" si="11"/>
        <v>0.55123677045146335</v>
      </c>
      <c r="Q10">
        <f t="shared" si="12"/>
        <v>0.17097637517171035</v>
      </c>
      <c r="R10">
        <f t="shared" si="13"/>
        <v>1.5161492207523924E-4</v>
      </c>
      <c r="S10">
        <f t="shared" si="14"/>
        <v>1.7030845654855472E-5</v>
      </c>
      <c r="T10">
        <f t="shared" si="15"/>
        <v>-1.5668742035354073E-17</v>
      </c>
      <c r="U10">
        <f t="shared" si="16"/>
        <v>-3.9402095113778415E-17</v>
      </c>
      <c r="V10">
        <f t="shared" si="17"/>
        <v>0</v>
      </c>
      <c r="X10">
        <f t="shared" si="18"/>
        <v>1.0216021265963882</v>
      </c>
      <c r="Z10">
        <f t="shared" si="19"/>
        <v>1.0217133249724668</v>
      </c>
      <c r="AA10">
        <f t="shared" si="20"/>
        <v>2.1781990332013458E-3</v>
      </c>
      <c r="AB10">
        <f t="shared" si="21"/>
        <v>1.2365078842528267E-8</v>
      </c>
    </row>
    <row r="11" spans="1:30" x14ac:dyDescent="0.25">
      <c r="B11">
        <v>120</v>
      </c>
      <c r="C11">
        <f t="shared" si="0"/>
        <v>2.0943951023931953</v>
      </c>
      <c r="D11">
        <v>-490.93377730999998</v>
      </c>
      <c r="E11">
        <f t="shared" si="1"/>
        <v>-1.5594611113556311E-4</v>
      </c>
      <c r="F11">
        <f t="shared" si="2"/>
        <v>2.4319189578305404E-8</v>
      </c>
      <c r="G11">
        <f t="shared" si="3"/>
        <v>-0.60849155585720538</v>
      </c>
      <c r="H11">
        <f t="shared" si="4"/>
        <v>0.43026850544138273</v>
      </c>
      <c r="I11">
        <f t="shared" si="5"/>
        <v>-0.43026850544138301</v>
      </c>
      <c r="J11">
        <f t="shared" si="6"/>
        <v>-0.86053701088276557</v>
      </c>
      <c r="K11">
        <f t="shared" si="7"/>
        <v>-0.43026850544138245</v>
      </c>
      <c r="L11">
        <f t="shared" si="8"/>
        <v>0.70700329864283906</v>
      </c>
      <c r="M11">
        <f t="shared" si="9"/>
        <v>0.99985365358321876</v>
      </c>
      <c r="N11">
        <f t="shared" si="10"/>
        <v>0.38484385069766791</v>
      </c>
      <c r="P11">
        <f t="shared" si="11"/>
        <v>0.33353636765460037</v>
      </c>
      <c r="Q11">
        <f t="shared" si="12"/>
        <v>0.13221917741464284</v>
      </c>
      <c r="R11">
        <f t="shared" si="13"/>
        <v>2.0215322943365228E-4</v>
      </c>
      <c r="S11">
        <f t="shared" si="14"/>
        <v>1.091928262908272E-4</v>
      </c>
      <c r="T11">
        <f t="shared" si="15"/>
        <v>-1.0655446398231531E-17</v>
      </c>
      <c r="U11">
        <f t="shared" si="16"/>
        <v>-7.7153673264735121E-17</v>
      </c>
      <c r="V11">
        <f t="shared" si="17"/>
        <v>0</v>
      </c>
      <c r="X11">
        <f t="shared" si="18"/>
        <v>0.65911811840199408</v>
      </c>
      <c r="Z11">
        <f t="shared" si="19"/>
        <v>0.65894799008543714</v>
      </c>
      <c r="AA11">
        <f t="shared" si="20"/>
        <v>0.16763825964045112</v>
      </c>
      <c r="AB11">
        <f t="shared" si="21"/>
        <v>2.8943644094498023E-8</v>
      </c>
    </row>
    <row r="12" spans="1:30" x14ac:dyDescent="0.25">
      <c r="B12">
        <v>140</v>
      </c>
      <c r="C12">
        <f t="shared" si="0"/>
        <v>2.4434609527920612</v>
      </c>
      <c r="D12">
        <v>-490.93390468000001</v>
      </c>
      <c r="E12">
        <f t="shared" si="1"/>
        <v>-2.8331611116527711E-4</v>
      </c>
      <c r="F12">
        <f t="shared" si="2"/>
        <v>8.0268018845815655E-8</v>
      </c>
      <c r="G12">
        <f t="shared" si="3"/>
        <v>-1.1054809897279836</v>
      </c>
      <c r="H12">
        <f t="shared" si="4"/>
        <v>1.1976233175613913</v>
      </c>
      <c r="I12">
        <f t="shared" si="5"/>
        <v>0.2714791661162913</v>
      </c>
      <c r="J12">
        <f t="shared" si="6"/>
        <v>-0.7816931043094737</v>
      </c>
      <c r="K12">
        <f t="shared" si="7"/>
        <v>-1.4691024836776829</v>
      </c>
      <c r="L12">
        <f t="shared" si="8"/>
        <v>0.52520488649517993</v>
      </c>
      <c r="M12">
        <f t="shared" si="9"/>
        <v>1.1379618906311242</v>
      </c>
      <c r="N12">
        <f t="shared" si="10"/>
        <v>0.63456709534826905</v>
      </c>
      <c r="P12">
        <f t="shared" si="11"/>
        <v>0.15606537326941061</v>
      </c>
      <c r="Q12">
        <f t="shared" si="12"/>
        <v>7.2839705469313037E-2</v>
      </c>
      <c r="R12">
        <f t="shared" si="13"/>
        <v>1.5161492207523924E-4</v>
      </c>
      <c r="S12">
        <f t="shared" si="14"/>
        <v>1.4120034626605008E-4</v>
      </c>
      <c r="T12">
        <f t="shared" si="15"/>
        <v>-4.3569466678418356E-18</v>
      </c>
      <c r="U12">
        <f t="shared" si="16"/>
        <v>-4.8333824955599084E-17</v>
      </c>
      <c r="V12">
        <f t="shared" si="17"/>
        <v>0</v>
      </c>
      <c r="X12">
        <f t="shared" si="18"/>
        <v>0.32413477017214232</v>
      </c>
      <c r="Z12">
        <f t="shared" si="19"/>
        <v>0.32453805500742305</v>
      </c>
      <c r="AA12">
        <f t="shared" si="20"/>
        <v>0.5533075409759235</v>
      </c>
      <c r="AB12">
        <f t="shared" si="21"/>
        <v>1.6263865836741135E-7</v>
      </c>
    </row>
    <row r="13" spans="1:30" x14ac:dyDescent="0.25">
      <c r="B13">
        <v>160</v>
      </c>
      <c r="C13">
        <f t="shared" si="0"/>
        <v>2.7925268031909272</v>
      </c>
      <c r="D13">
        <v>-490.93399543999999</v>
      </c>
      <c r="E13">
        <f t="shared" si="1"/>
        <v>-3.7407611114304018E-4</v>
      </c>
      <c r="F13">
        <f t="shared" si="2"/>
        <v>1.3993293692790015E-7</v>
      </c>
      <c r="G13">
        <f t="shared" si="3"/>
        <v>-1.4596205908627673</v>
      </c>
      <c r="H13">
        <f t="shared" si="4"/>
        <v>1.9397278245293172</v>
      </c>
      <c r="I13">
        <f t="shared" si="5"/>
        <v>1.5812806105694499</v>
      </c>
      <c r="J13">
        <f t="shared" si="6"/>
        <v>1.032107617758578</v>
      </c>
      <c r="K13">
        <f t="shared" si="7"/>
        <v>0.35844721395986734</v>
      </c>
      <c r="L13">
        <f t="shared" si="8"/>
        <v>0.10446481137443675</v>
      </c>
      <c r="M13">
        <f t="shared" si="9"/>
        <v>0.2776520180322028</v>
      </c>
      <c r="N13">
        <f t="shared" si="10"/>
        <v>0.17465331399272804</v>
      </c>
      <c r="P13">
        <f t="shared" si="11"/>
        <v>4.022940841167337E-2</v>
      </c>
      <c r="Q13">
        <f t="shared" si="12"/>
        <v>2.062227418826227E-2</v>
      </c>
      <c r="R13">
        <f t="shared" si="13"/>
        <v>5.0538307358413084E-5</v>
      </c>
      <c r="S13">
        <f t="shared" si="14"/>
        <v>6.0154460660748947E-5</v>
      </c>
      <c r="T13">
        <f t="shared" si="15"/>
        <v>-6.5634896928071036E-19</v>
      </c>
      <c r="U13">
        <f t="shared" si="16"/>
        <v>-8.9317298418206781E-18</v>
      </c>
      <c r="V13">
        <f t="shared" si="17"/>
        <v>0</v>
      </c>
      <c r="X13">
        <f t="shared" si="18"/>
        <v>8.6213818039841184E-2</v>
      </c>
      <c r="Z13">
        <f t="shared" si="19"/>
        <v>8.6247675065806106E-2</v>
      </c>
      <c r="AA13">
        <f t="shared" si="20"/>
        <v>0.96459275246148191</v>
      </c>
      <c r="AB13">
        <f t="shared" si="21"/>
        <v>1.1462982071894638E-9</v>
      </c>
    </row>
    <row r="14" spans="1:30" x14ac:dyDescent="0.25">
      <c r="B14">
        <v>180</v>
      </c>
      <c r="C14">
        <f t="shared" si="0"/>
        <v>3.1415926535897931</v>
      </c>
      <c r="D14">
        <f>D4</f>
        <v>-490.93402829000001</v>
      </c>
      <c r="E14">
        <f t="shared" si="1"/>
        <v>-4.069261111681044E-4</v>
      </c>
      <c r="F14">
        <f t="shared" si="2"/>
        <v>1.6558885995039646E-7</v>
      </c>
      <c r="G14">
        <f t="shared" si="3"/>
        <v>-1.5877991486966607</v>
      </c>
      <c r="H14">
        <f t="shared" si="4"/>
        <v>2.2454870904112725</v>
      </c>
      <c r="I14">
        <f t="shared" si="5"/>
        <v>2.2454870904112725</v>
      </c>
      <c r="J14">
        <f t="shared" si="6"/>
        <v>2.2454870904112725</v>
      </c>
      <c r="K14">
        <f t="shared" si="7"/>
        <v>2.2454870904112725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  <c r="AA14">
        <f t="shared" si="20"/>
        <v>1.1414454502502853</v>
      </c>
      <c r="AB14">
        <f t="shared" si="21"/>
        <v>0</v>
      </c>
    </row>
    <row r="15" spans="1:30" x14ac:dyDescent="0.25">
      <c r="B15">
        <v>200</v>
      </c>
      <c r="C15">
        <f t="shared" si="0"/>
        <v>3.4906585039886591</v>
      </c>
      <c r="D15">
        <f>D13</f>
        <v>-490.93399543999999</v>
      </c>
      <c r="E15">
        <f t="shared" si="1"/>
        <v>-3.7407611114304018E-4</v>
      </c>
      <c r="F15">
        <f t="shared" si="2"/>
        <v>1.3993293692790015E-7</v>
      </c>
      <c r="G15">
        <f t="shared" si="3"/>
        <v>-1.4596205908627673</v>
      </c>
      <c r="H15">
        <f t="shared" si="4"/>
        <v>1.9397278245293172</v>
      </c>
      <c r="I15">
        <f t="shared" si="5"/>
        <v>1.5812806105694499</v>
      </c>
      <c r="J15">
        <f t="shared" si="6"/>
        <v>1.032107617758578</v>
      </c>
      <c r="K15">
        <f t="shared" si="7"/>
        <v>0.35844721395986734</v>
      </c>
      <c r="L15">
        <f t="shared" si="8"/>
        <v>-0.10446481137443675</v>
      </c>
      <c r="M15">
        <f t="shared" si="9"/>
        <v>-0.2776520180322028</v>
      </c>
      <c r="N15">
        <f t="shared" si="10"/>
        <v>-0.17465331399272804</v>
      </c>
      <c r="P15">
        <f t="shared" si="11"/>
        <v>4.022940841167337E-2</v>
      </c>
      <c r="Q15">
        <f t="shared" si="12"/>
        <v>2.062227418826227E-2</v>
      </c>
      <c r="R15">
        <f t="shared" si="13"/>
        <v>5.0538307358413084E-5</v>
      </c>
      <c r="S15">
        <f t="shared" si="14"/>
        <v>6.0154460660748947E-5</v>
      </c>
      <c r="T15">
        <f t="shared" si="15"/>
        <v>6.5634896928071036E-19</v>
      </c>
      <c r="U15">
        <f t="shared" si="16"/>
        <v>8.9317298418206781E-18</v>
      </c>
      <c r="V15">
        <f t="shared" si="17"/>
        <v>0</v>
      </c>
      <c r="X15">
        <f t="shared" si="18"/>
        <v>8.6213818039841197E-2</v>
      </c>
      <c r="Z15">
        <f t="shared" si="19"/>
        <v>8.6247675065806106E-2</v>
      </c>
      <c r="AA15">
        <f t="shared" si="20"/>
        <v>0.96459275246148191</v>
      </c>
      <c r="AB15">
        <f t="shared" si="21"/>
        <v>1.1462982071885241E-9</v>
      </c>
    </row>
    <row r="16" spans="1:30" x14ac:dyDescent="0.25">
      <c r="B16">
        <v>220</v>
      </c>
      <c r="C16">
        <f t="shared" si="0"/>
        <v>3.839724354387525</v>
      </c>
      <c r="D16">
        <f>D12</f>
        <v>-490.93390468000001</v>
      </c>
      <c r="E16">
        <f t="shared" si="1"/>
        <v>-2.8331611116527711E-4</v>
      </c>
      <c r="F16">
        <f t="shared" si="2"/>
        <v>8.0268018845815655E-8</v>
      </c>
      <c r="G16">
        <f t="shared" si="3"/>
        <v>-1.1054809897279836</v>
      </c>
      <c r="H16">
        <f t="shared" si="4"/>
        <v>1.1976233175613913</v>
      </c>
      <c r="I16">
        <f t="shared" si="5"/>
        <v>0.2714791661162913</v>
      </c>
      <c r="J16">
        <f t="shared" si="6"/>
        <v>-0.7816931043094737</v>
      </c>
      <c r="K16">
        <f t="shared" si="7"/>
        <v>-1.4691024836776829</v>
      </c>
      <c r="L16">
        <f t="shared" si="8"/>
        <v>-0.52520488649517993</v>
      </c>
      <c r="M16">
        <f t="shared" si="9"/>
        <v>-1.1379618906311242</v>
      </c>
      <c r="N16">
        <f t="shared" si="10"/>
        <v>-0.63456709534826905</v>
      </c>
      <c r="P16">
        <f t="shared" si="11"/>
        <v>0.15606537326941061</v>
      </c>
      <c r="Q16">
        <f t="shared" si="12"/>
        <v>7.2839705469313037E-2</v>
      </c>
      <c r="R16">
        <f t="shared" si="13"/>
        <v>1.5161492207523924E-4</v>
      </c>
      <c r="S16">
        <f t="shared" si="14"/>
        <v>1.4120034626605008E-4</v>
      </c>
      <c r="T16">
        <f t="shared" si="15"/>
        <v>4.3569466678418356E-18</v>
      </c>
      <c r="U16">
        <f t="shared" si="16"/>
        <v>4.8333824955599084E-17</v>
      </c>
      <c r="V16">
        <f t="shared" si="17"/>
        <v>0</v>
      </c>
      <c r="X16">
        <f t="shared" si="18"/>
        <v>0.32413477017214248</v>
      </c>
      <c r="Z16">
        <f t="shared" si="19"/>
        <v>0.32453805500742305</v>
      </c>
      <c r="AA16">
        <f t="shared" si="20"/>
        <v>0.5533075409759235</v>
      </c>
      <c r="AB16">
        <f t="shared" si="21"/>
        <v>1.6263865836727704E-7</v>
      </c>
    </row>
    <row r="17" spans="2:28" x14ac:dyDescent="0.25">
      <c r="B17">
        <v>240</v>
      </c>
      <c r="C17">
        <f t="shared" si="0"/>
        <v>4.1887902047863905</v>
      </c>
      <c r="D17">
        <f>D11</f>
        <v>-490.93377730999998</v>
      </c>
      <c r="E17">
        <f t="shared" si="1"/>
        <v>-1.5594611113556311E-4</v>
      </c>
      <c r="F17">
        <f t="shared" si="2"/>
        <v>2.4319189578305404E-8</v>
      </c>
      <c r="G17">
        <f t="shared" si="3"/>
        <v>-0.60849155585720538</v>
      </c>
      <c r="H17">
        <f t="shared" si="4"/>
        <v>0.43026850544138306</v>
      </c>
      <c r="I17">
        <f t="shared" si="5"/>
        <v>-0.43026850544138229</v>
      </c>
      <c r="J17">
        <f t="shared" si="6"/>
        <v>-0.86053701088276557</v>
      </c>
      <c r="K17">
        <f t="shared" si="7"/>
        <v>-0.4302685054413839</v>
      </c>
      <c r="L17">
        <f t="shared" si="8"/>
        <v>-0.70700329864283873</v>
      </c>
      <c r="M17">
        <f t="shared" si="9"/>
        <v>-0.99985365358321876</v>
      </c>
      <c r="N17">
        <f t="shared" si="10"/>
        <v>-0.3848438506976683</v>
      </c>
      <c r="P17">
        <f t="shared" si="11"/>
        <v>0.3335363676546001</v>
      </c>
      <c r="Q17">
        <f t="shared" si="12"/>
        <v>0.13221917741464276</v>
      </c>
      <c r="R17">
        <f t="shared" si="13"/>
        <v>2.0215322943365228E-4</v>
      </c>
      <c r="S17">
        <f t="shared" si="14"/>
        <v>1.0919282629082734E-4</v>
      </c>
      <c r="T17">
        <f t="shared" si="15"/>
        <v>1.0655446398231525E-17</v>
      </c>
      <c r="U17">
        <f t="shared" si="16"/>
        <v>7.7153673264735121E-17</v>
      </c>
      <c r="V17">
        <f t="shared" si="17"/>
        <v>0</v>
      </c>
      <c r="X17">
        <f t="shared" si="18"/>
        <v>0.65911811840199375</v>
      </c>
      <c r="Z17">
        <f t="shared" si="19"/>
        <v>0.65894799008543714</v>
      </c>
      <c r="AA17">
        <f t="shared" si="20"/>
        <v>0.16763825964045112</v>
      </c>
      <c r="AB17">
        <f t="shared" si="21"/>
        <v>2.8943644094384696E-8</v>
      </c>
    </row>
    <row r="18" spans="2:28" x14ac:dyDescent="0.25">
      <c r="B18">
        <v>260</v>
      </c>
      <c r="C18">
        <f t="shared" si="0"/>
        <v>4.5378560551852569</v>
      </c>
      <c r="D18">
        <f>D10</f>
        <v>-490.93363914000003</v>
      </c>
      <c r="E18">
        <f t="shared" si="1"/>
        <v>-1.7776111178591236E-5</v>
      </c>
      <c r="F18">
        <f t="shared" si="2"/>
        <v>3.1599012863363631E-10</v>
      </c>
      <c r="G18">
        <f t="shared" si="3"/>
        <v>-6.9361226576203736E-2</v>
      </c>
      <c r="H18">
        <f t="shared" si="4"/>
        <v>1.7033425383772817E-2</v>
      </c>
      <c r="I18">
        <f t="shared" si="5"/>
        <v>-9.2175940772264917E-2</v>
      </c>
      <c r="J18">
        <f t="shared" si="6"/>
        <v>-4.9045793663450202E-2</v>
      </c>
      <c r="K18">
        <f t="shared" si="7"/>
        <v>7.514251538849212E-2</v>
      </c>
      <c r="L18">
        <f t="shared" si="8"/>
        <v>-0.11850758026640147</v>
      </c>
      <c r="M18">
        <f t="shared" si="9"/>
        <v>-5.8205142138352831E-2</v>
      </c>
      <c r="N18">
        <f t="shared" si="10"/>
        <v>1.6961923884228874E-2</v>
      </c>
      <c r="P18">
        <f t="shared" si="11"/>
        <v>0.55123677045146346</v>
      </c>
      <c r="Q18">
        <f t="shared" si="12"/>
        <v>0.17097637517171035</v>
      </c>
      <c r="R18">
        <f t="shared" si="13"/>
        <v>1.5161492207523916E-4</v>
      </c>
      <c r="S18">
        <f t="shared" si="14"/>
        <v>1.7030845654855425E-5</v>
      </c>
      <c r="T18">
        <f t="shared" si="15"/>
        <v>1.5668742035354076E-17</v>
      </c>
      <c r="U18">
        <f t="shared" si="16"/>
        <v>3.9402095113778372E-17</v>
      </c>
      <c r="V18">
        <f t="shared" si="17"/>
        <v>0</v>
      </c>
      <c r="X18">
        <f t="shared" si="18"/>
        <v>1.0216021265963884</v>
      </c>
      <c r="Z18">
        <f t="shared" si="19"/>
        <v>1.0217133249724668</v>
      </c>
      <c r="AA18">
        <f t="shared" si="20"/>
        <v>2.1781990332013458E-3</v>
      </c>
      <c r="AB18">
        <f t="shared" si="21"/>
        <v>1.2365078842478885E-8</v>
      </c>
    </row>
    <row r="19" spans="2:28" x14ac:dyDescent="0.25">
      <c r="B19">
        <v>280</v>
      </c>
      <c r="C19">
        <f t="shared" si="0"/>
        <v>4.8869219055841224</v>
      </c>
      <c r="D19">
        <f>D9</f>
        <v>-490.93351437000001</v>
      </c>
      <c r="E19">
        <f t="shared" si="1"/>
        <v>1.0699388883494976E-4</v>
      </c>
      <c r="F19">
        <f t="shared" si="2"/>
        <v>1.1447692248025586E-8</v>
      </c>
      <c r="G19">
        <f t="shared" si="3"/>
        <v>0.41748317678660252</v>
      </c>
      <c r="H19">
        <f t="shared" si="4"/>
        <v>0.10252368494323462</v>
      </c>
      <c r="I19">
        <f t="shared" si="5"/>
        <v>0.55480426855803544</v>
      </c>
      <c r="J19">
        <f t="shared" si="6"/>
        <v>-0.29520518533710854</v>
      </c>
      <c r="K19">
        <f t="shared" si="7"/>
        <v>-0.452280583614801</v>
      </c>
      <c r="L19">
        <f t="shared" si="8"/>
        <v>0.71329362995844581</v>
      </c>
      <c r="M19">
        <f t="shared" si="9"/>
        <v>-0.35033503363061819</v>
      </c>
      <c r="N19">
        <f t="shared" si="10"/>
        <v>-0.38977062273328017</v>
      </c>
      <c r="P19">
        <f t="shared" si="11"/>
        <v>0.7829087001669377</v>
      </c>
      <c r="Q19">
        <f t="shared" si="12"/>
        <v>0.17097637517171035</v>
      </c>
      <c r="R19">
        <f t="shared" si="13"/>
        <v>5.0538307358413138E-5</v>
      </c>
      <c r="S19">
        <f t="shared" si="14"/>
        <v>1.7030845654855408E-5</v>
      </c>
      <c r="T19">
        <f t="shared" si="15"/>
        <v>1.5668742035354079E-17</v>
      </c>
      <c r="U19">
        <f t="shared" si="16"/>
        <v>-3.9402095113778341E-17</v>
      </c>
      <c r="V19">
        <f t="shared" si="17"/>
        <v>0</v>
      </c>
      <c r="X19">
        <f t="shared" si="18"/>
        <v>1.3490927677017872</v>
      </c>
      <c r="Z19">
        <f t="shared" si="19"/>
        <v>1.3492969600080187</v>
      </c>
      <c r="AA19">
        <f t="shared" si="20"/>
        <v>7.891180745062544E-2</v>
      </c>
      <c r="AB19">
        <f t="shared" si="21"/>
        <v>4.1694497924129098E-8</v>
      </c>
    </row>
    <row r="20" spans="2:28" x14ac:dyDescent="0.25">
      <c r="B20">
        <v>300</v>
      </c>
      <c r="C20">
        <f t="shared" si="0"/>
        <v>5.2359877559829888</v>
      </c>
      <c r="D20">
        <f>D8</f>
        <v>-490.93341800000002</v>
      </c>
      <c r="E20">
        <f t="shared" si="1"/>
        <v>2.0336388882924439E-4</v>
      </c>
      <c r="F20">
        <f t="shared" si="2"/>
        <v>4.135687127975327E-8</v>
      </c>
      <c r="G20">
        <f t="shared" si="3"/>
        <v>0.79351263213808276</v>
      </c>
      <c r="H20">
        <f t="shared" si="4"/>
        <v>0.56109816314202499</v>
      </c>
      <c r="I20">
        <f t="shared" si="5"/>
        <v>0.56109816314202432</v>
      </c>
      <c r="J20">
        <f t="shared" si="6"/>
        <v>-1.1221963262840493</v>
      </c>
      <c r="K20">
        <f t="shared" si="7"/>
        <v>0.56109816314202554</v>
      </c>
      <c r="L20">
        <f t="shared" si="8"/>
        <v>0.92197836278280176</v>
      </c>
      <c r="M20">
        <f t="shared" si="9"/>
        <v>-1.3038743048619805</v>
      </c>
      <c r="N20">
        <f t="shared" si="10"/>
        <v>7.7204867971994189E-16</v>
      </c>
      <c r="P20">
        <f t="shared" si="11"/>
        <v>1.0006091029638011</v>
      </c>
      <c r="Q20">
        <f t="shared" si="12"/>
        <v>0.13221917741464279</v>
      </c>
      <c r="R20">
        <f t="shared" si="13"/>
        <v>0</v>
      </c>
      <c r="S20">
        <f t="shared" si="14"/>
        <v>1.091928262908273E-4</v>
      </c>
      <c r="T20">
        <f t="shared" si="15"/>
        <v>1.0655446398231527E-17</v>
      </c>
      <c r="U20">
        <f t="shared" si="16"/>
        <v>-7.7153673264735121E-17</v>
      </c>
      <c r="V20">
        <f t="shared" si="17"/>
        <v>0</v>
      </c>
      <c r="X20">
        <f t="shared" si="18"/>
        <v>1.602215539926841</v>
      </c>
      <c r="Z20">
        <f t="shared" si="19"/>
        <v>1.6023163949930392</v>
      </c>
      <c r="AA20">
        <f t="shared" si="20"/>
        <v>0.28508326328837708</v>
      </c>
      <c r="AB20">
        <f t="shared" si="21"/>
        <v>1.0171744377859419E-8</v>
      </c>
    </row>
    <row r="21" spans="2:28" x14ac:dyDescent="0.25">
      <c r="B21">
        <v>320</v>
      </c>
      <c r="C21">
        <f t="shared" si="0"/>
        <v>5.5850536063818543</v>
      </c>
      <c r="D21">
        <f>D7</f>
        <v>-490.93335438000003</v>
      </c>
      <c r="E21">
        <f t="shared" si="1"/>
        <v>2.6698388882095969E-4</v>
      </c>
      <c r="F21">
        <f t="shared" si="2"/>
        <v>7.128039688996257E-8</v>
      </c>
      <c r="G21">
        <f t="shared" si="3"/>
        <v>1.0417537232220528</v>
      </c>
      <c r="H21">
        <f t="shared" si="4"/>
        <v>1.1285843552987012</v>
      </c>
      <c r="I21">
        <f t="shared" si="5"/>
        <v>-0.25582930390187347</v>
      </c>
      <c r="J21">
        <f t="shared" si="6"/>
        <v>-0.73663112201664815</v>
      </c>
      <c r="K21">
        <f t="shared" si="7"/>
        <v>1.3844136592005756</v>
      </c>
      <c r="L21">
        <f t="shared" si="8"/>
        <v>0.49492858859146749</v>
      </c>
      <c r="M21">
        <f t="shared" si="9"/>
        <v>-1.07236220926918</v>
      </c>
      <c r="N21">
        <f t="shared" si="10"/>
        <v>1.867628251110325</v>
      </c>
      <c r="P21">
        <f t="shared" si="11"/>
        <v>1.1780800973489907</v>
      </c>
      <c r="Q21">
        <f t="shared" si="12"/>
        <v>7.2839705469313051E-2</v>
      </c>
      <c r="R21">
        <f t="shared" si="13"/>
        <v>5.0538307358413016E-5</v>
      </c>
      <c r="S21">
        <f t="shared" si="14"/>
        <v>1.4120034626605011E-4</v>
      </c>
      <c r="T21">
        <f t="shared" si="15"/>
        <v>4.3569466678418371E-18</v>
      </c>
      <c r="U21">
        <f t="shared" si="16"/>
        <v>-4.8333824955599102E-17</v>
      </c>
      <c r="V21">
        <f t="shared" si="17"/>
        <v>0</v>
      </c>
      <c r="X21">
        <f t="shared" si="18"/>
        <v>1.7693389099911097</v>
      </c>
      <c r="Z21">
        <f t="shared" si="19"/>
        <v>1.7693507049712878</v>
      </c>
      <c r="AA21">
        <f t="shared" si="20"/>
        <v>0.49135361368183367</v>
      </c>
      <c r="AB21">
        <f t="shared" si="21"/>
        <v>1.3912155740211999E-10</v>
      </c>
    </row>
    <row r="22" spans="2:28" x14ac:dyDescent="0.25">
      <c r="B22">
        <v>340</v>
      </c>
      <c r="C22">
        <f t="shared" si="0"/>
        <v>5.9341194567807207</v>
      </c>
      <c r="D22">
        <f>D6</f>
        <v>-490.93332006999998</v>
      </c>
      <c r="E22">
        <f t="shared" si="1"/>
        <v>3.0129388886734887E-4</v>
      </c>
      <c r="F22">
        <f t="shared" si="2"/>
        <v>9.0778007468810376E-8</v>
      </c>
      <c r="G22">
        <f t="shared" si="3"/>
        <v>1.1756291059274258</v>
      </c>
      <c r="H22">
        <f t="shared" si="4"/>
        <v>1.5623241425677821</v>
      </c>
      <c r="I22">
        <f t="shared" si="5"/>
        <v>-1.2736183101701115</v>
      </c>
      <c r="J22">
        <f t="shared" si="6"/>
        <v>0.83129531296156212</v>
      </c>
      <c r="K22">
        <f t="shared" si="7"/>
        <v>-0.288705832397673</v>
      </c>
      <c r="L22">
        <f t="shared" si="8"/>
        <v>8.4139586386907009E-2</v>
      </c>
      <c r="M22">
        <f t="shared" si="9"/>
        <v>-0.22363057616582549</v>
      </c>
      <c r="N22">
        <f t="shared" si="10"/>
        <v>2.3835717184152885</v>
      </c>
      <c r="P22">
        <f t="shared" si="11"/>
        <v>1.2939160622067281</v>
      </c>
      <c r="Q22">
        <f t="shared" si="12"/>
        <v>2.0622274188262232E-2</v>
      </c>
      <c r="R22">
        <f t="shared" si="13"/>
        <v>1.516149220752393E-4</v>
      </c>
      <c r="S22">
        <f t="shared" si="14"/>
        <v>6.0154460660748859E-5</v>
      </c>
      <c r="T22">
        <f t="shared" si="15"/>
        <v>6.563489692807094E-19</v>
      </c>
      <c r="U22">
        <f t="shared" si="16"/>
        <v>-8.9317298418206581E-18</v>
      </c>
      <c r="V22">
        <f t="shared" si="17"/>
        <v>0</v>
      </c>
      <c r="X22">
        <f t="shared" si="18"/>
        <v>1.8593374307223218</v>
      </c>
      <c r="Z22">
        <f t="shared" si="19"/>
        <v>1.8594316100930826</v>
      </c>
      <c r="AA22">
        <f t="shared" si="20"/>
        <v>0.62575552267887891</v>
      </c>
      <c r="AB22">
        <f t="shared" si="21"/>
        <v>8.8697538768865673E-9</v>
      </c>
    </row>
    <row r="23" spans="2:28" x14ac:dyDescent="0.25">
      <c r="B23">
        <v>360</v>
      </c>
      <c r="C23">
        <f t="shared" si="0"/>
        <v>6.2831853071795862</v>
      </c>
      <c r="P23">
        <f t="shared" si="11"/>
        <v>1.3341454706184013</v>
      </c>
      <c r="Q23">
        <f t="shared" si="12"/>
        <v>0</v>
      </c>
      <c r="R23">
        <f t="shared" si="13"/>
        <v>2.0215322943365228E-4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0</v>
      </c>
      <c r="X23">
        <f t="shared" si="18"/>
        <v>1.8870525065659214</v>
      </c>
      <c r="Z23">
        <f>Z5</f>
        <v>1.8872356550616871</v>
      </c>
    </row>
    <row r="24" spans="2:28" x14ac:dyDescent="0.25">
      <c r="B24" t="s">
        <v>4</v>
      </c>
      <c r="D24">
        <f>AVERAGE(D5:D22)</f>
        <v>-490.93362136388885</v>
      </c>
      <c r="F24">
        <f>SQRT(AVERAGE(F5:F22))</f>
        <v>2.5628311458796802E-4</v>
      </c>
      <c r="G24" t="s">
        <v>10</v>
      </c>
      <c r="H24" s="3">
        <f t="shared" ref="H24:N24" si="22">AVERAGE(H5:H22)</f>
        <v>0.99138233137304743</v>
      </c>
      <c r="I24" s="3">
        <f t="shared" si="22"/>
        <v>0.13099996389129118</v>
      </c>
      <c r="J24" s="3">
        <f t="shared" si="22"/>
        <v>1.5021685738484761E-4</v>
      </c>
      <c r="K24" s="3">
        <f t="shared" si="22"/>
        <v>1.0818594231930422E-4</v>
      </c>
      <c r="L24" s="3">
        <f t="shared" si="22"/>
        <v>1.9274705288631189E-17</v>
      </c>
      <c r="M24" s="3">
        <f t="shared" si="22"/>
        <v>9.8686491077791687E-17</v>
      </c>
      <c r="N24" s="3">
        <f t="shared" si="22"/>
        <v>0</v>
      </c>
    </row>
    <row r="25" spans="2:28" x14ac:dyDescent="0.25">
      <c r="B25" t="s">
        <v>5</v>
      </c>
      <c r="D25">
        <f>MIN(D4:D22)</f>
        <v>-490.93402829000001</v>
      </c>
      <c r="F25" s="5">
        <f>F24*$A$1</f>
        <v>0.67287131735071004</v>
      </c>
      <c r="G25" s="3">
        <f>SUM(H25:N25)</f>
        <v>0.9999999517674808</v>
      </c>
      <c r="H25">
        <f t="shared" ref="H25:N25" si="23">H24^2</f>
        <v>0.98283892695865882</v>
      </c>
      <c r="I25">
        <f t="shared" si="23"/>
        <v>1.7160990539519593E-2</v>
      </c>
      <c r="J25">
        <f t="shared" si="23"/>
        <v>2.2565104242579645E-8</v>
      </c>
      <c r="K25">
        <f t="shared" si="23"/>
        <v>1.1704198115515819E-8</v>
      </c>
      <c r="L25">
        <f t="shared" si="23"/>
        <v>3.7151426396358715E-34</v>
      </c>
      <c r="M25">
        <f t="shared" si="23"/>
        <v>9.7390235212470588E-33</v>
      </c>
      <c r="N25">
        <f t="shared" si="23"/>
        <v>0</v>
      </c>
    </row>
    <row r="26" spans="2:28" x14ac:dyDescent="0.25">
      <c r="B26" t="s">
        <v>6</v>
      </c>
      <c r="D26">
        <f>MAX(D5:D22)</f>
        <v>-490.93330947999999</v>
      </c>
    </row>
    <row r="27" spans="2:28" x14ac:dyDescent="0.25">
      <c r="B27" t="s">
        <v>66</v>
      </c>
      <c r="D27" s="1">
        <f>D26-D25</f>
        <v>7.1881000002349538E-4</v>
      </c>
      <c r="G27" t="s">
        <v>62</v>
      </c>
      <c r="H27">
        <f>H24*$F$24</f>
        <v>2.5407455163176562E-4</v>
      </c>
      <c r="I27">
        <f t="shared" ref="I27:N27" si="24">I24*$F$24</f>
        <v>3.3573078756971449E-5</v>
      </c>
      <c r="J27">
        <f t="shared" si="24"/>
        <v>3.8498044074205346E-8</v>
      </c>
      <c r="K27">
        <f t="shared" si="24"/>
        <v>2.772623025222554E-8</v>
      </c>
      <c r="L27">
        <f t="shared" si="24"/>
        <v>4.9397815041355799E-21</v>
      </c>
      <c r="M27">
        <f t="shared" si="24"/>
        <v>2.5291681301174171E-20</v>
      </c>
      <c r="N27">
        <f t="shared" si="24"/>
        <v>0</v>
      </c>
    </row>
    <row r="28" spans="2:28" x14ac:dyDescent="0.25">
      <c r="D28" s="4">
        <f>D27*$A$1</f>
        <v>1.8872356550616871</v>
      </c>
      <c r="H28">
        <f>$A$1*H27</f>
        <v>0.66707273530920064</v>
      </c>
      <c r="I28">
        <f t="shared" ref="I28:N28" si="25">$A$1*I27</f>
        <v>8.8146118276428542E-2</v>
      </c>
      <c r="J28">
        <f t="shared" si="25"/>
        <v>1.0107661471682614E-4</v>
      </c>
      <c r="K28">
        <f t="shared" si="25"/>
        <v>7.2795217527218159E-5</v>
      </c>
      <c r="L28">
        <f t="shared" si="25"/>
        <v>1.2969396339107966E-17</v>
      </c>
      <c r="M28">
        <f t="shared" si="25"/>
        <v>6.6403309256232788E-17</v>
      </c>
      <c r="N28">
        <f t="shared" si="25"/>
        <v>0</v>
      </c>
      <c r="O28" t="s">
        <v>60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  <col min="12" max="12" width="12.7109375" bestFit="1" customWidth="1"/>
  </cols>
  <sheetData>
    <row r="1" spans="1:30" ht="18.75" x14ac:dyDescent="0.3">
      <c r="A1" s="2">
        <v>2625.5</v>
      </c>
      <c r="X1" t="s">
        <v>14</v>
      </c>
      <c r="Z1" t="s">
        <v>61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  <c r="AA2" s="1" t="s">
        <v>63</v>
      </c>
      <c r="AB2" s="1" t="s">
        <v>64</v>
      </c>
      <c r="AD2" s="1" t="s">
        <v>65</v>
      </c>
    </row>
    <row r="3" spans="1:30" x14ac:dyDescent="0.25">
      <c r="AA3">
        <f>SUM(AA5:AA22)</f>
        <v>8.2094708803892864</v>
      </c>
      <c r="AB3">
        <f>SUM(AB5:AB22)</f>
        <v>2.0023689685131368E-9</v>
      </c>
      <c r="AD3" s="8">
        <f>1-AB3/AA3</f>
        <v>0.99999999975609033</v>
      </c>
    </row>
    <row r="4" spans="1:30" x14ac:dyDescent="0.25">
      <c r="A4" t="s">
        <v>2</v>
      </c>
      <c r="B4">
        <v>180</v>
      </c>
      <c r="C4">
        <f>B4*PI()/180</f>
        <v>3.1415926535897931</v>
      </c>
      <c r="D4">
        <v>-490.93402829000001</v>
      </c>
      <c r="E4">
        <f>D4-$D$24</f>
        <v>-4.0816000006316244E-4</v>
      </c>
    </row>
    <row r="5" spans="1:30" x14ac:dyDescent="0.25">
      <c r="B5">
        <v>0</v>
      </c>
      <c r="C5">
        <f t="shared" ref="C5:C23" si="0">B5*PI()/180</f>
        <v>0</v>
      </c>
      <c r="D5">
        <v>-490.93330702999998</v>
      </c>
      <c r="E5">
        <f t="shared" ref="E5:E22" si="1">D5-$D$24</f>
        <v>3.130999999712003E-4</v>
      </c>
      <c r="F5">
        <f t="shared" ref="F5:F22" si="2">E5^2</f>
        <v>9.8031609981965625E-8</v>
      </c>
      <c r="G5">
        <f t="shared" ref="G5:G22" si="3">E5/$F$24</f>
        <v>1.2172331163981529</v>
      </c>
      <c r="H5">
        <f>-COS(C5-$C$4)*SQRT(2)*G5</f>
        <v>1.7214275817799363</v>
      </c>
      <c r="I5">
        <f>-SQRT(2)*COS(2*(C5-$C$4))*G5</f>
        <v>-1.7214275817799363</v>
      </c>
      <c r="J5">
        <f>-COS(3*(C5-$C$4))*SQRT(2)*G5</f>
        <v>1.7214275817799363</v>
      </c>
      <c r="K5">
        <f>-COS(4*(C5-$C$4))*SQRT(2)*G5</f>
        <v>-1.7214275817799363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-1.0890851591809677E-15</v>
      </c>
      <c r="P5">
        <f>H$28*(1-COS($C5-$C$4))</f>
        <v>1.3390901736773193</v>
      </c>
      <c r="Q5">
        <f>I$28*(1-COS(2*($C5-$C$4)))</f>
        <v>0</v>
      </c>
      <c r="R5">
        <f>J$28*(1-COS(3*($C5-$C$4)))</f>
        <v>-6.188363065588517E-5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0</v>
      </c>
      <c r="X5">
        <f>SUM(P5:V5)*SQRT(2)</f>
        <v>1.8936719681852461</v>
      </c>
      <c r="Z5">
        <f>(D5-$D$25)*$A$1</f>
        <v>1.8936681300902194</v>
      </c>
      <c r="AA5">
        <f>(E5*$A$1)^2</f>
        <v>0.67575642001608704</v>
      </c>
      <c r="AB5">
        <f>(X5-Z5)^2</f>
        <v>1.4730973433879266E-11</v>
      </c>
    </row>
    <row r="6" spans="1:30" x14ac:dyDescent="0.25">
      <c r="B6">
        <v>20</v>
      </c>
      <c r="C6">
        <f t="shared" si="0"/>
        <v>0.3490658503988659</v>
      </c>
      <c r="D6">
        <v>-490.93331766</v>
      </c>
      <c r="E6">
        <f t="shared" si="1"/>
        <v>3.0246999995142687E-4</v>
      </c>
      <c r="F6">
        <f t="shared" si="2"/>
        <v>9.1488100870616168E-8</v>
      </c>
      <c r="G6">
        <f t="shared" si="3"/>
        <v>1.1759070606569475</v>
      </c>
      <c r="H6">
        <f t="shared" ref="H6:H22" si="4">-COS(C6-$C$4)*SQRT(2)*G6</f>
        <v>1.562693523848224</v>
      </c>
      <c r="I6">
        <f t="shared" ref="I6:I22" si="5">-SQRT(2)*COS(2*(C6-$C$4))*G6</f>
        <v>-1.2739194325488712</v>
      </c>
      <c r="J6">
        <f t="shared" ref="J6:J22" si="6">-COS(3*(C6-$C$4))*SQRT(2)*G6</f>
        <v>0.83149185663566716</v>
      </c>
      <c r="K6">
        <f t="shared" ref="K6:K22" si="7">-COS(4*(C6-$C$4))*SQRT(2)*G6</f>
        <v>-0.28877409129935167</v>
      </c>
      <c r="L6">
        <f t="shared" ref="L6:L22" si="8">SQRT(2)*(3*SIN(C6-$C$4)-SIN(3*(C6-$C$4)))*G6/SQRT(10)</f>
        <v>-8.4159479562278802E-2</v>
      </c>
      <c r="M6">
        <f t="shared" ref="M6:M22" si="9">SQRT(2)*(2*SIN(2*(C6-$C$4))-SIN(4*(C6-$C$4)))*G6/SQRT(5)</f>
        <v>0.22368344928371492</v>
      </c>
      <c r="N6">
        <f t="shared" ref="N6:N22" si="10">SQRT(2)*G6*(SIN(C6-$C$4)-SIN(2*(C6-$C$4))+3*SIN(3*(C6-$C$4))-2*SIN(4*(C6-$C$4)))/SQRT(15)</f>
        <v>-2.38413526777703</v>
      </c>
      <c r="P6">
        <f t="shared" ref="P6:P23" si="11">H$28*(1-COS($C6-$C$4))</f>
        <v>1.2987116642244083</v>
      </c>
      <c r="Q6">
        <f t="shared" ref="Q6:Q23" si="12">I$28*(1-COS(2*($C6-$C$4)))</f>
        <v>2.065059152474738E-2</v>
      </c>
      <c r="R6">
        <f t="shared" ref="R6:R23" si="13">J$28*(1-COS(3*($C6-$C$4)))</f>
        <v>-4.6412722991913851E-5</v>
      </c>
      <c r="S6">
        <f t="shared" ref="S6:S23" si="14">K$28*(1-COS(4*($C6-$C$4)))</f>
        <v>-1.8878169134312155E-5</v>
      </c>
      <c r="T6">
        <f t="shared" ref="T6:T23" si="15">L$28*(3*SIN($C6-$C$4)-SIN(3*($C6-$C$4)))/SQRT(10)</f>
        <v>-4.743038161321347E-19</v>
      </c>
      <c r="U6">
        <f t="shared" ref="U6:U23" si="16">M$28*(2*SIN(2*(C6-$C$4))-SIN(4*(C6-$C$4)))/SQRT(5)</f>
        <v>8.824405748094963E-18</v>
      </c>
      <c r="V6">
        <f t="shared" ref="V6:V23" si="17">$N$28*(SIN(C6-$C$4)-SIN(2*(C6-$C$4))+3*SIN(3*(C6-$C$4))-2*SIN(4*(C6-$C$4)))/SQRT(15)</f>
        <v>0</v>
      </c>
      <c r="X6">
        <f t="shared" ref="X6:X23" si="18">SUM(P6:V6)*SQRT(2)</f>
        <v>1.8657676604984716</v>
      </c>
      <c r="Z6">
        <f t="shared" ref="Z6:Z22" si="19">(D6-$D$25)*$A$1</f>
        <v>1.8657590650383042</v>
      </c>
      <c r="AA6">
        <f t="shared" ref="AA6:AA22" si="20">(E6*$A$1)^2</f>
        <v>0.63065037419840009</v>
      </c>
      <c r="AB6">
        <f t="shared" ref="AB6:AB22" si="21">(X6-Z6)^2</f>
        <v>7.3881935489434154E-11</v>
      </c>
    </row>
    <row r="7" spans="1:30" x14ac:dyDescent="0.25">
      <c r="B7">
        <v>40</v>
      </c>
      <c r="C7">
        <f t="shared" si="0"/>
        <v>0.69813170079773179</v>
      </c>
      <c r="D7">
        <v>-490.93335212</v>
      </c>
      <c r="E7">
        <f t="shared" si="1"/>
        <v>2.6800999995657548E-4</v>
      </c>
      <c r="F7">
        <f t="shared" si="2"/>
        <v>7.1829360076723592E-8</v>
      </c>
      <c r="G7">
        <f t="shared" si="3"/>
        <v>1.0419375519099927</v>
      </c>
      <c r="H7">
        <f t="shared" si="4"/>
        <v>1.1287835061888196</v>
      </c>
      <c r="I7">
        <f t="shared" si="5"/>
        <v>-0.25587444774367074</v>
      </c>
      <c r="J7">
        <f t="shared" si="6"/>
        <v>-0.7367611085284671</v>
      </c>
      <c r="K7">
        <f t="shared" si="7"/>
        <v>1.3846579539324915</v>
      </c>
      <c r="L7">
        <f t="shared" si="8"/>
        <v>-0.49501592408260764</v>
      </c>
      <c r="M7">
        <f t="shared" si="9"/>
        <v>1.0725514391548354</v>
      </c>
      <c r="N7">
        <f t="shared" si="10"/>
        <v>-1.8679578142722391</v>
      </c>
      <c r="P7">
        <f t="shared" si="11"/>
        <v>1.1824463800290284</v>
      </c>
      <c r="Q7">
        <f t="shared" si="12"/>
        <v>7.2939724818799914E-2</v>
      </c>
      <c r="R7">
        <f t="shared" si="13"/>
        <v>-1.5470907663971276E-5</v>
      </c>
      <c r="S7">
        <f t="shared" si="14"/>
        <v>-4.4312657604347074E-5</v>
      </c>
      <c r="T7">
        <f t="shared" si="15"/>
        <v>-3.1485025923119174E-18</v>
      </c>
      <c r="U7">
        <f t="shared" si="16"/>
        <v>4.7753043399111693E-17</v>
      </c>
      <c r="V7">
        <f t="shared" si="17"/>
        <v>0</v>
      </c>
      <c r="X7">
        <f t="shared" si="18"/>
        <v>1.7752995087617216</v>
      </c>
      <c r="Z7">
        <f t="shared" si="19"/>
        <v>1.7752843350518219</v>
      </c>
      <c r="AA7">
        <f t="shared" si="20"/>
        <v>0.49513775430621493</v>
      </c>
      <c r="AB7">
        <f t="shared" si="21"/>
        <v>2.3024147211946589E-10</v>
      </c>
    </row>
    <row r="8" spans="1:30" x14ac:dyDescent="0.25">
      <c r="B8">
        <v>60</v>
      </c>
      <c r="C8">
        <f t="shared" si="0"/>
        <v>1.0471975511965976</v>
      </c>
      <c r="D8">
        <v>-490.93341601999998</v>
      </c>
      <c r="E8">
        <f t="shared" si="1"/>
        <v>2.0410999997011459E-4</v>
      </c>
      <c r="F8">
        <f t="shared" si="2"/>
        <v>4.1660892087800176E-8</v>
      </c>
      <c r="G8">
        <f t="shared" si="3"/>
        <v>0.79351469618173898</v>
      </c>
      <c r="H8">
        <f t="shared" si="4"/>
        <v>0.56109962264129098</v>
      </c>
      <c r="I8">
        <f t="shared" si="5"/>
        <v>0.56109962264129021</v>
      </c>
      <c r="J8">
        <f t="shared" si="6"/>
        <v>-1.1221992452825813</v>
      </c>
      <c r="K8">
        <f t="shared" si="7"/>
        <v>0.56109962264129154</v>
      </c>
      <c r="L8">
        <f t="shared" si="8"/>
        <v>-0.92198076098481374</v>
      </c>
      <c r="M8">
        <f t="shared" si="9"/>
        <v>1.3038776964317909</v>
      </c>
      <c r="N8">
        <f t="shared" si="10"/>
        <v>-7.7205068793268514E-16</v>
      </c>
      <c r="P8">
        <f t="shared" si="11"/>
        <v>1.0043176302579897</v>
      </c>
      <c r="Q8">
        <f t="shared" si="12"/>
        <v>0.13240073328488544</v>
      </c>
      <c r="R8">
        <f t="shared" si="13"/>
        <v>0</v>
      </c>
      <c r="S8">
        <f t="shared" si="14"/>
        <v>-3.4267793615459186E-5</v>
      </c>
      <c r="T8">
        <f t="shared" si="15"/>
        <v>-7.7000484891614711E-18</v>
      </c>
      <c r="U8">
        <f t="shared" si="16"/>
        <v>7.6226591030118328E-17</v>
      </c>
      <c r="V8">
        <f t="shared" si="17"/>
        <v>0</v>
      </c>
      <c r="X8">
        <f t="shared" si="18"/>
        <v>1.6075140643424009</v>
      </c>
      <c r="Z8">
        <f t="shared" si="19"/>
        <v>1.6075148850873688</v>
      </c>
      <c r="AA8">
        <f t="shared" si="20"/>
        <v>0.2871789547994516</v>
      </c>
      <c r="AB8">
        <f t="shared" si="21"/>
        <v>6.7362230247872882E-13</v>
      </c>
    </row>
    <row r="9" spans="1:30" x14ac:dyDescent="0.25">
      <c r="B9">
        <v>80</v>
      </c>
      <c r="C9">
        <f t="shared" si="0"/>
        <v>1.3962634015954636</v>
      </c>
      <c r="D9">
        <v>-490.93351281000002</v>
      </c>
      <c r="E9">
        <f t="shared" si="1"/>
        <v>1.0731999992685815E-4</v>
      </c>
      <c r="F9">
        <f t="shared" si="2"/>
        <v>1.1517582384300832E-8</v>
      </c>
      <c r="G9">
        <f t="shared" si="3"/>
        <v>0.41722599161557034</v>
      </c>
      <c r="H9">
        <f t="shared" si="4"/>
        <v>0.10246052653850589</v>
      </c>
      <c r="I9">
        <f t="shared" si="5"/>
        <v>0.55446248848489144</v>
      </c>
      <c r="J9">
        <f t="shared" si="6"/>
        <v>-0.29502332795865149</v>
      </c>
      <c r="K9">
        <f t="shared" si="7"/>
        <v>-0.45200196194638553</v>
      </c>
      <c r="L9">
        <f t="shared" si="8"/>
        <v>-0.71285421454144848</v>
      </c>
      <c r="M9">
        <f t="shared" si="9"/>
        <v>0.35011921421428588</v>
      </c>
      <c r="N9">
        <f t="shared" si="10"/>
        <v>0.38953050952670137</v>
      </c>
      <c r="P9">
        <f t="shared" si="11"/>
        <v>0.7858103710340395</v>
      </c>
      <c r="Q9">
        <f t="shared" si="12"/>
        <v>0.17121115022622371</v>
      </c>
      <c r="R9">
        <f t="shared" si="13"/>
        <v>-1.5470907663971289E-5</v>
      </c>
      <c r="S9">
        <f t="shared" si="14"/>
        <v>-5.3447604922591162E-6</v>
      </c>
      <c r="T9">
        <f t="shared" si="15"/>
        <v>-1.1322854897605524E-17</v>
      </c>
      <c r="U9">
        <f t="shared" si="16"/>
        <v>3.8928637651016713E-17</v>
      </c>
      <c r="V9">
        <f t="shared" si="17"/>
        <v>0</v>
      </c>
      <c r="X9">
        <f t="shared" si="18"/>
        <v>1.3534033770489791</v>
      </c>
      <c r="Z9">
        <f t="shared" si="19"/>
        <v>1.3533927399737991</v>
      </c>
      <c r="AA9">
        <f t="shared" si="20"/>
        <v>7.9393577649977315E-2</v>
      </c>
      <c r="AB9">
        <f t="shared" si="21"/>
        <v>1.1314736838516122E-10</v>
      </c>
    </row>
    <row r="10" spans="1:30" x14ac:dyDescent="0.25">
      <c r="B10">
        <v>100</v>
      </c>
      <c r="C10">
        <f t="shared" si="0"/>
        <v>1.7453292519943295</v>
      </c>
      <c r="D10">
        <v>-490.93363807999998</v>
      </c>
      <c r="E10">
        <f t="shared" si="1"/>
        <v>-1.7950000028577051E-5</v>
      </c>
      <c r="F10">
        <f t="shared" si="2"/>
        <v>3.2220250102591614E-10</v>
      </c>
      <c r="G10">
        <f t="shared" si="3"/>
        <v>-6.9783885263946133E-2</v>
      </c>
      <c r="H10">
        <f t="shared" si="4"/>
        <v>1.7137220047965428E-2</v>
      </c>
      <c r="I10">
        <f t="shared" si="5"/>
        <v>-9.2737622912147821E-2</v>
      </c>
      <c r="J10">
        <f t="shared" si="6"/>
        <v>-4.9344658487680347E-2</v>
      </c>
      <c r="K10">
        <f t="shared" si="7"/>
        <v>7.5600402864182389E-2</v>
      </c>
      <c r="L10">
        <f t="shared" si="8"/>
        <v>0.11922971654967342</v>
      </c>
      <c r="M10">
        <f t="shared" si="9"/>
        <v>5.8559820251910026E-2</v>
      </c>
      <c r="N10">
        <f t="shared" si="10"/>
        <v>-1.7065282847793545E-2</v>
      </c>
      <c r="P10">
        <f t="shared" si="11"/>
        <v>0.55327980264327969</v>
      </c>
      <c r="Q10">
        <f t="shared" si="12"/>
        <v>0.17121115022622371</v>
      </c>
      <c r="R10">
        <f t="shared" si="13"/>
        <v>-4.6412722991913891E-5</v>
      </c>
      <c r="S10">
        <f t="shared" si="14"/>
        <v>-5.3447604922591238E-6</v>
      </c>
      <c r="T10">
        <f t="shared" si="15"/>
        <v>-1.1322854897605522E-17</v>
      </c>
      <c r="U10">
        <f t="shared" si="16"/>
        <v>-3.8928637651016731E-17</v>
      </c>
      <c r="V10">
        <f t="shared" si="17"/>
        <v>0</v>
      </c>
      <c r="X10">
        <f t="shared" si="18"/>
        <v>1.024511735229561</v>
      </c>
      <c r="Z10">
        <f t="shared" si="19"/>
        <v>1.0244963550908039</v>
      </c>
      <c r="AA10">
        <f t="shared" si="20"/>
        <v>2.2210224707475217E-3</v>
      </c>
      <c r="AB10">
        <f t="shared" si="21"/>
        <v>2.3654866818503984E-10</v>
      </c>
    </row>
    <row r="11" spans="1:30" x14ac:dyDescent="0.25">
      <c r="B11">
        <v>120</v>
      </c>
      <c r="C11">
        <f t="shared" si="0"/>
        <v>2.0943951023931953</v>
      </c>
      <c r="D11">
        <v>-490.93377670000001</v>
      </c>
      <c r="E11">
        <f t="shared" si="1"/>
        <v>-1.5657000005830923E-4</v>
      </c>
      <c r="F11">
        <f t="shared" si="2"/>
        <v>2.4514164918258955E-8</v>
      </c>
      <c r="G11">
        <f t="shared" si="3"/>
        <v>-0.60869431211422853</v>
      </c>
      <c r="H11">
        <f t="shared" si="4"/>
        <v>0.43041187576565182</v>
      </c>
      <c r="I11">
        <f t="shared" si="5"/>
        <v>-0.4304118757656521</v>
      </c>
      <c r="J11">
        <f t="shared" si="6"/>
        <v>-0.86082375153130375</v>
      </c>
      <c r="K11">
        <f t="shared" si="7"/>
        <v>-0.43041187576565154</v>
      </c>
      <c r="L11">
        <f t="shared" si="8"/>
        <v>0.70723888012487612</v>
      </c>
      <c r="M11">
        <f t="shared" si="9"/>
        <v>1.0001868161101595</v>
      </c>
      <c r="N11">
        <f t="shared" si="10"/>
        <v>0.3849720850140767</v>
      </c>
      <c r="P11">
        <f t="shared" si="11"/>
        <v>0.33477254341932988</v>
      </c>
      <c r="Q11">
        <f t="shared" si="12"/>
        <v>0.1324007332848855</v>
      </c>
      <c r="R11">
        <f t="shared" si="13"/>
        <v>-6.188363065588517E-5</v>
      </c>
      <c r="S11">
        <f t="shared" si="14"/>
        <v>-3.4267793615459152E-5</v>
      </c>
      <c r="T11">
        <f t="shared" si="15"/>
        <v>-7.7000484891614757E-18</v>
      </c>
      <c r="U11">
        <f t="shared" si="16"/>
        <v>-7.6226591030118328E-17</v>
      </c>
      <c r="V11">
        <f t="shared" si="17"/>
        <v>0</v>
      </c>
      <c r="X11">
        <f t="shared" si="18"/>
        <v>0.66054680524513398</v>
      </c>
      <c r="Z11">
        <f t="shared" si="19"/>
        <v>0.6605495450127421</v>
      </c>
      <c r="AA11">
        <f t="shared" si="20"/>
        <v>0.16898227345132977</v>
      </c>
      <c r="AB11">
        <f t="shared" si="21"/>
        <v>7.5063265464902186E-12</v>
      </c>
    </row>
    <row r="12" spans="1:30" x14ac:dyDescent="0.25">
      <c r="B12">
        <v>140</v>
      </c>
      <c r="C12">
        <f t="shared" si="0"/>
        <v>2.4434609527920612</v>
      </c>
      <c r="D12">
        <v>-490.93390468000001</v>
      </c>
      <c r="E12">
        <f t="shared" si="1"/>
        <v>-2.8455000006033515E-4</v>
      </c>
      <c r="F12">
        <f t="shared" si="2"/>
        <v>8.0968702534336738E-8</v>
      </c>
      <c r="G12">
        <f t="shared" si="3"/>
        <v>-1.106239806376224</v>
      </c>
      <c r="H12">
        <f t="shared" si="4"/>
        <v>1.1984453819117789</v>
      </c>
      <c r="I12">
        <f t="shared" si="5"/>
        <v>0.27166551297599634</v>
      </c>
      <c r="J12">
        <f t="shared" si="6"/>
        <v>-0.78222966870712174</v>
      </c>
      <c r="K12">
        <f t="shared" si="7"/>
        <v>-1.4701108948877755</v>
      </c>
      <c r="L12">
        <f t="shared" si="8"/>
        <v>0.52556539401662339</v>
      </c>
      <c r="M12">
        <f t="shared" si="9"/>
        <v>1.1387430025956877</v>
      </c>
      <c r="N12">
        <f t="shared" si="10"/>
        <v>0.63500267052400705</v>
      </c>
      <c r="P12">
        <f t="shared" si="11"/>
        <v>0.15664379364829084</v>
      </c>
      <c r="Q12">
        <f t="shared" si="12"/>
        <v>7.2939724818799886E-2</v>
      </c>
      <c r="R12">
        <f t="shared" si="13"/>
        <v>-4.6412722991913885E-5</v>
      </c>
      <c r="S12">
        <f t="shared" si="14"/>
        <v>-4.4312657604347074E-5</v>
      </c>
      <c r="T12">
        <f t="shared" si="15"/>
        <v>-3.148502592311917E-18</v>
      </c>
      <c r="U12">
        <f t="shared" si="16"/>
        <v>-4.7753043399111674E-17</v>
      </c>
      <c r="V12">
        <f t="shared" si="17"/>
        <v>0</v>
      </c>
      <c r="X12">
        <f t="shared" si="18"/>
        <v>0.32455182044980291</v>
      </c>
      <c r="Z12">
        <f t="shared" si="19"/>
        <v>0.32453805500742305</v>
      </c>
      <c r="AA12">
        <f t="shared" si="20"/>
        <v>0.55813752898699232</v>
      </c>
      <c r="AB12">
        <f t="shared" si="21"/>
        <v>1.8948740391307744E-10</v>
      </c>
    </row>
    <row r="13" spans="1:30" x14ac:dyDescent="0.25">
      <c r="B13">
        <v>160</v>
      </c>
      <c r="C13">
        <f t="shared" si="0"/>
        <v>2.7925268031909272</v>
      </c>
      <c r="D13">
        <v>-490.93399543999999</v>
      </c>
      <c r="E13">
        <f t="shared" si="1"/>
        <v>-3.7531000003809822E-4</v>
      </c>
      <c r="F13">
        <f t="shared" si="2"/>
        <v>1.4085759612859728E-7</v>
      </c>
      <c r="G13">
        <f t="shared" si="3"/>
        <v>-1.4590857904943673</v>
      </c>
      <c r="H13">
        <f t="shared" si="4"/>
        <v>1.9390171143888548</v>
      </c>
      <c r="I13">
        <f t="shared" si="5"/>
        <v>1.5807012343545825</v>
      </c>
      <c r="J13">
        <f t="shared" si="6"/>
        <v>1.0317294567915012</v>
      </c>
      <c r="K13">
        <f t="shared" si="7"/>
        <v>0.35831588003427206</v>
      </c>
      <c r="L13">
        <f t="shared" si="8"/>
        <v>0.10442653579792212</v>
      </c>
      <c r="M13">
        <f t="shared" si="9"/>
        <v>0.27755028721087827</v>
      </c>
      <c r="N13">
        <f t="shared" si="10"/>
        <v>0.17458932157082721</v>
      </c>
      <c r="P13">
        <f t="shared" si="11"/>
        <v>4.0378509452910993E-2</v>
      </c>
      <c r="Q13">
        <f t="shared" si="12"/>
        <v>2.0650591524747363E-2</v>
      </c>
      <c r="R13">
        <f t="shared" si="13"/>
        <v>-1.5470907663971296E-5</v>
      </c>
      <c r="S13">
        <f t="shared" si="14"/>
        <v>-1.8878169134312144E-5</v>
      </c>
      <c r="T13">
        <f t="shared" si="15"/>
        <v>-4.743038161321347E-19</v>
      </c>
      <c r="U13">
        <f t="shared" si="16"/>
        <v>-8.8244057480949492E-18</v>
      </c>
      <c r="V13">
        <f t="shared" si="17"/>
        <v>0</v>
      </c>
      <c r="X13">
        <f t="shared" si="18"/>
        <v>8.6259605371778444E-2</v>
      </c>
      <c r="Z13">
        <f t="shared" si="19"/>
        <v>8.6247675065806106E-2</v>
      </c>
      <c r="AA13">
        <f t="shared" si="20"/>
        <v>0.97096665972785234</v>
      </c>
      <c r="AB13">
        <f t="shared" si="21"/>
        <v>1.4233220059360419E-10</v>
      </c>
    </row>
    <row r="14" spans="1:30" x14ac:dyDescent="0.25">
      <c r="B14">
        <v>180</v>
      </c>
      <c r="C14">
        <f t="shared" si="0"/>
        <v>3.1415926535897931</v>
      </c>
      <c r="D14">
        <f>D4</f>
        <v>-490.93402829000001</v>
      </c>
      <c r="E14">
        <f t="shared" si="1"/>
        <v>-4.0816000006316244E-4</v>
      </c>
      <c r="F14">
        <f t="shared" si="2"/>
        <v>1.6659458565156077E-7</v>
      </c>
      <c r="G14">
        <f t="shared" si="3"/>
        <v>-1.5867961319439565</v>
      </c>
      <c r="H14">
        <f t="shared" si="4"/>
        <v>2.2440686105163108</v>
      </c>
      <c r="I14">
        <f t="shared" si="5"/>
        <v>2.2440686105163108</v>
      </c>
      <c r="J14">
        <f t="shared" si="6"/>
        <v>2.2440686105163108</v>
      </c>
      <c r="K14">
        <f t="shared" si="7"/>
        <v>2.2440686105163108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  <c r="AA14">
        <f t="shared" si="20"/>
        <v>1.1483781691912676</v>
      </c>
      <c r="AB14">
        <f t="shared" si="21"/>
        <v>0</v>
      </c>
    </row>
    <row r="15" spans="1:30" x14ac:dyDescent="0.25">
      <c r="B15">
        <v>200</v>
      </c>
      <c r="C15">
        <f t="shared" si="0"/>
        <v>3.4906585039886591</v>
      </c>
      <c r="D15">
        <f>D13</f>
        <v>-490.93399543999999</v>
      </c>
      <c r="E15">
        <f t="shared" si="1"/>
        <v>-3.7531000003809822E-4</v>
      </c>
      <c r="F15">
        <f t="shared" si="2"/>
        <v>1.4085759612859728E-7</v>
      </c>
      <c r="G15">
        <f t="shared" si="3"/>
        <v>-1.4590857904943673</v>
      </c>
      <c r="H15">
        <f t="shared" si="4"/>
        <v>1.9390171143888548</v>
      </c>
      <c r="I15">
        <f t="shared" si="5"/>
        <v>1.5807012343545825</v>
      </c>
      <c r="J15">
        <f t="shared" si="6"/>
        <v>1.0317294567915012</v>
      </c>
      <c r="K15">
        <f t="shared" si="7"/>
        <v>0.35831588003427206</v>
      </c>
      <c r="L15">
        <f t="shared" si="8"/>
        <v>-0.10442653579792212</v>
      </c>
      <c r="M15">
        <f t="shared" si="9"/>
        <v>-0.27755028721087827</v>
      </c>
      <c r="N15">
        <f t="shared" si="10"/>
        <v>-0.17458932157082721</v>
      </c>
      <c r="P15">
        <f t="shared" si="11"/>
        <v>4.0378509452910993E-2</v>
      </c>
      <c r="Q15">
        <f t="shared" si="12"/>
        <v>2.0650591524747363E-2</v>
      </c>
      <c r="R15">
        <f t="shared" si="13"/>
        <v>-1.5470907663971296E-5</v>
      </c>
      <c r="S15">
        <f t="shared" si="14"/>
        <v>-1.8878169134312144E-5</v>
      </c>
      <c r="T15">
        <f t="shared" si="15"/>
        <v>4.743038161321347E-19</v>
      </c>
      <c r="U15">
        <f t="shared" si="16"/>
        <v>8.8244057480949492E-18</v>
      </c>
      <c r="V15">
        <f t="shared" si="17"/>
        <v>0</v>
      </c>
      <c r="X15">
        <f t="shared" si="18"/>
        <v>8.6259605371778458E-2</v>
      </c>
      <c r="Z15">
        <f t="shared" si="19"/>
        <v>8.6247675065806106E-2</v>
      </c>
      <c r="AA15">
        <f t="shared" si="20"/>
        <v>0.97096665972785234</v>
      </c>
      <c r="AB15">
        <f t="shared" si="21"/>
        <v>1.4233220059393532E-10</v>
      </c>
    </row>
    <row r="16" spans="1:30" x14ac:dyDescent="0.25">
      <c r="B16">
        <v>220</v>
      </c>
      <c r="C16">
        <f t="shared" si="0"/>
        <v>3.839724354387525</v>
      </c>
      <c r="D16">
        <f>D12</f>
        <v>-490.93390468000001</v>
      </c>
      <c r="E16">
        <f t="shared" si="1"/>
        <v>-2.8455000006033515E-4</v>
      </c>
      <c r="F16">
        <f t="shared" si="2"/>
        <v>8.0968702534336738E-8</v>
      </c>
      <c r="G16">
        <f t="shared" si="3"/>
        <v>-1.106239806376224</v>
      </c>
      <c r="H16">
        <f t="shared" si="4"/>
        <v>1.1984453819117789</v>
      </c>
      <c r="I16">
        <f t="shared" si="5"/>
        <v>0.27166551297599634</v>
      </c>
      <c r="J16">
        <f t="shared" si="6"/>
        <v>-0.78222966870712174</v>
      </c>
      <c r="K16">
        <f t="shared" si="7"/>
        <v>-1.4701108948877755</v>
      </c>
      <c r="L16">
        <f t="shared" si="8"/>
        <v>-0.52556539401662339</v>
      </c>
      <c r="M16">
        <f t="shared" si="9"/>
        <v>-1.1387430025956877</v>
      </c>
      <c r="N16">
        <f t="shared" si="10"/>
        <v>-0.63500267052400705</v>
      </c>
      <c r="P16">
        <f t="shared" si="11"/>
        <v>0.15664379364829084</v>
      </c>
      <c r="Q16">
        <f t="shared" si="12"/>
        <v>7.2939724818799886E-2</v>
      </c>
      <c r="R16">
        <f t="shared" si="13"/>
        <v>-4.6412722991913885E-5</v>
      </c>
      <c r="S16">
        <f t="shared" si="14"/>
        <v>-4.4312657604347074E-5</v>
      </c>
      <c r="T16">
        <f t="shared" si="15"/>
        <v>3.148502592311917E-18</v>
      </c>
      <c r="U16">
        <f t="shared" si="16"/>
        <v>4.7753043399111674E-17</v>
      </c>
      <c r="V16">
        <f t="shared" si="17"/>
        <v>0</v>
      </c>
      <c r="X16">
        <f t="shared" si="18"/>
        <v>0.32455182044980307</v>
      </c>
      <c r="Z16">
        <f t="shared" si="19"/>
        <v>0.32453805500742305</v>
      </c>
      <c r="AA16">
        <f t="shared" si="20"/>
        <v>0.55813752898699232</v>
      </c>
      <c r="AB16">
        <f t="shared" si="21"/>
        <v>1.8948740391766227E-10</v>
      </c>
    </row>
    <row r="17" spans="2:28" x14ac:dyDescent="0.25">
      <c r="B17">
        <v>240</v>
      </c>
      <c r="C17">
        <f t="shared" si="0"/>
        <v>4.1887902047863905</v>
      </c>
      <c r="D17">
        <f>D11</f>
        <v>-490.93377670000001</v>
      </c>
      <c r="E17">
        <f t="shared" si="1"/>
        <v>-1.5657000005830923E-4</v>
      </c>
      <c r="F17">
        <f t="shared" si="2"/>
        <v>2.4514164918258955E-8</v>
      </c>
      <c r="G17">
        <f t="shared" si="3"/>
        <v>-0.60869431211422853</v>
      </c>
      <c r="H17">
        <f t="shared" si="4"/>
        <v>0.43041187576565215</v>
      </c>
      <c r="I17">
        <f t="shared" si="5"/>
        <v>-0.43041187576565132</v>
      </c>
      <c r="J17">
        <f t="shared" si="6"/>
        <v>-0.86082375153130375</v>
      </c>
      <c r="K17">
        <f t="shared" si="7"/>
        <v>-0.43041187576565298</v>
      </c>
      <c r="L17">
        <f t="shared" si="8"/>
        <v>-0.70723888012487568</v>
      </c>
      <c r="M17">
        <f t="shared" si="9"/>
        <v>-1.0001868161101595</v>
      </c>
      <c r="N17">
        <f t="shared" si="10"/>
        <v>-0.38497208501407704</v>
      </c>
      <c r="P17">
        <f t="shared" si="11"/>
        <v>0.3347725434193296</v>
      </c>
      <c r="Q17">
        <f t="shared" si="12"/>
        <v>0.13240073328488541</v>
      </c>
      <c r="R17">
        <f t="shared" si="13"/>
        <v>-6.188363065588517E-5</v>
      </c>
      <c r="S17">
        <f t="shared" si="14"/>
        <v>-3.4267793615459193E-5</v>
      </c>
      <c r="T17">
        <f t="shared" si="15"/>
        <v>7.7000484891614711E-18</v>
      </c>
      <c r="U17">
        <f t="shared" si="16"/>
        <v>7.6226591030118328E-17</v>
      </c>
      <c r="V17">
        <f t="shared" si="17"/>
        <v>0</v>
      </c>
      <c r="X17">
        <f t="shared" si="18"/>
        <v>0.66054680524513365</v>
      </c>
      <c r="Z17">
        <f t="shared" si="19"/>
        <v>0.6605495450127421</v>
      </c>
      <c r="AA17">
        <f t="shared" si="20"/>
        <v>0.16898227345132977</v>
      </c>
      <c r="AB17">
        <f t="shared" si="21"/>
        <v>7.5063265483152698E-12</v>
      </c>
    </row>
    <row r="18" spans="2:28" x14ac:dyDescent="0.25">
      <c r="B18">
        <v>260</v>
      </c>
      <c r="C18">
        <f t="shared" si="0"/>
        <v>4.5378560551852569</v>
      </c>
      <c r="D18">
        <f>D10</f>
        <v>-490.93363807999998</v>
      </c>
      <c r="E18">
        <f t="shared" si="1"/>
        <v>-1.7950000028577051E-5</v>
      </c>
      <c r="F18">
        <f t="shared" si="2"/>
        <v>3.2220250102591614E-10</v>
      </c>
      <c r="G18">
        <f t="shared" si="3"/>
        <v>-6.9783885263946133E-2</v>
      </c>
      <c r="H18">
        <f t="shared" si="4"/>
        <v>1.7137220047965411E-2</v>
      </c>
      <c r="I18">
        <f t="shared" si="5"/>
        <v>-9.2737622912147849E-2</v>
      </c>
      <c r="J18">
        <f t="shared" si="6"/>
        <v>-4.9344658487680264E-2</v>
      </c>
      <c r="K18">
        <f t="shared" si="7"/>
        <v>7.5600402864182459E-2</v>
      </c>
      <c r="L18">
        <f t="shared" si="8"/>
        <v>-0.11922971654967343</v>
      </c>
      <c r="M18">
        <f t="shared" si="9"/>
        <v>-5.855982025190995E-2</v>
      </c>
      <c r="N18">
        <f t="shared" si="10"/>
        <v>1.7065282847793604E-2</v>
      </c>
      <c r="P18">
        <f t="shared" si="11"/>
        <v>0.55327980264327992</v>
      </c>
      <c r="Q18">
        <f t="shared" si="12"/>
        <v>0.17121115022622371</v>
      </c>
      <c r="R18">
        <f t="shared" si="13"/>
        <v>-4.6412722991913864E-5</v>
      </c>
      <c r="S18">
        <f t="shared" si="14"/>
        <v>-5.3447604922591085E-6</v>
      </c>
      <c r="T18">
        <f t="shared" si="15"/>
        <v>1.1322854897605527E-17</v>
      </c>
      <c r="U18">
        <f t="shared" si="16"/>
        <v>3.8928637651016688E-17</v>
      </c>
      <c r="V18">
        <f t="shared" si="17"/>
        <v>0</v>
      </c>
      <c r="X18">
        <f t="shared" si="18"/>
        <v>1.0245117352295612</v>
      </c>
      <c r="Z18">
        <f t="shared" si="19"/>
        <v>1.0244963550908039</v>
      </c>
      <c r="AA18">
        <f t="shared" si="20"/>
        <v>2.2210224707475217E-3</v>
      </c>
      <c r="AB18">
        <f t="shared" si="21"/>
        <v>2.3654866819186998E-10</v>
      </c>
    </row>
    <row r="19" spans="2:28" x14ac:dyDescent="0.25">
      <c r="B19">
        <v>280</v>
      </c>
      <c r="C19">
        <f t="shared" si="0"/>
        <v>4.8869219055841224</v>
      </c>
      <c r="D19">
        <f>D9</f>
        <v>-490.93351281000002</v>
      </c>
      <c r="E19">
        <f t="shared" si="1"/>
        <v>1.0731999992685815E-4</v>
      </c>
      <c r="F19">
        <f t="shared" si="2"/>
        <v>1.1517582384300832E-8</v>
      </c>
      <c r="G19">
        <f t="shared" si="3"/>
        <v>0.41722599161557034</v>
      </c>
      <c r="H19">
        <f t="shared" si="4"/>
        <v>0.10246052653850576</v>
      </c>
      <c r="I19">
        <f t="shared" si="5"/>
        <v>0.55446248848489155</v>
      </c>
      <c r="J19">
        <f t="shared" si="6"/>
        <v>-0.29502332795865105</v>
      </c>
      <c r="K19">
        <f t="shared" si="7"/>
        <v>-0.45200196194638592</v>
      </c>
      <c r="L19">
        <f t="shared" si="8"/>
        <v>0.71285421454144848</v>
      </c>
      <c r="M19">
        <f t="shared" si="9"/>
        <v>-0.35011921421428538</v>
      </c>
      <c r="N19">
        <f t="shared" si="10"/>
        <v>-0.38953050952670132</v>
      </c>
      <c r="P19">
        <f t="shared" si="11"/>
        <v>0.78581037103403939</v>
      </c>
      <c r="Q19">
        <f t="shared" si="12"/>
        <v>0.17121115022622371</v>
      </c>
      <c r="R19">
        <f t="shared" si="13"/>
        <v>-1.5470907663971313E-5</v>
      </c>
      <c r="S19">
        <f t="shared" si="14"/>
        <v>-5.3447604922591035E-6</v>
      </c>
      <c r="T19">
        <f t="shared" si="15"/>
        <v>1.1322854897605527E-17</v>
      </c>
      <c r="U19">
        <f t="shared" si="16"/>
        <v>-3.8928637651016657E-17</v>
      </c>
      <c r="V19">
        <f t="shared" si="17"/>
        <v>0</v>
      </c>
      <c r="X19">
        <f t="shared" si="18"/>
        <v>1.3534033770489791</v>
      </c>
      <c r="Z19">
        <f t="shared" si="19"/>
        <v>1.3533927399737991</v>
      </c>
      <c r="AA19">
        <f t="shared" si="20"/>
        <v>7.9393577649977315E-2</v>
      </c>
      <c r="AB19">
        <f t="shared" si="21"/>
        <v>1.1314736838516122E-10</v>
      </c>
    </row>
    <row r="20" spans="2:28" x14ac:dyDescent="0.25">
      <c r="B20">
        <v>300</v>
      </c>
      <c r="C20">
        <f t="shared" si="0"/>
        <v>5.2359877559829888</v>
      </c>
      <c r="D20">
        <f>D8</f>
        <v>-490.93341601999998</v>
      </c>
      <c r="E20">
        <f t="shared" si="1"/>
        <v>2.0410999997011459E-4</v>
      </c>
      <c r="F20">
        <f t="shared" si="2"/>
        <v>4.1660892087800176E-8</v>
      </c>
      <c r="G20">
        <f t="shared" si="3"/>
        <v>0.79351469618173898</v>
      </c>
      <c r="H20">
        <f t="shared" si="4"/>
        <v>0.56109962264129098</v>
      </c>
      <c r="I20">
        <f t="shared" si="5"/>
        <v>0.56109962264129021</v>
      </c>
      <c r="J20">
        <f t="shared" si="6"/>
        <v>-1.1221992452825813</v>
      </c>
      <c r="K20">
        <f t="shared" si="7"/>
        <v>0.56109962264129154</v>
      </c>
      <c r="L20">
        <f t="shared" si="8"/>
        <v>0.92198076098481374</v>
      </c>
      <c r="M20">
        <f t="shared" si="9"/>
        <v>-1.3038776964317909</v>
      </c>
      <c r="N20">
        <f t="shared" si="10"/>
        <v>7.7205068793268514E-16</v>
      </c>
      <c r="P20">
        <f t="shared" si="11"/>
        <v>1.0043176302579897</v>
      </c>
      <c r="Q20">
        <f t="shared" si="12"/>
        <v>0.13240073328488544</v>
      </c>
      <c r="R20">
        <f t="shared" si="13"/>
        <v>0</v>
      </c>
      <c r="S20">
        <f t="shared" si="14"/>
        <v>-3.4267793615459186E-5</v>
      </c>
      <c r="T20">
        <f t="shared" si="15"/>
        <v>7.7000484891614711E-18</v>
      </c>
      <c r="U20">
        <f t="shared" si="16"/>
        <v>-7.6226591030118328E-17</v>
      </c>
      <c r="V20">
        <f t="shared" si="17"/>
        <v>0</v>
      </c>
      <c r="X20">
        <f t="shared" si="18"/>
        <v>1.6075140643424009</v>
      </c>
      <c r="Z20">
        <f t="shared" si="19"/>
        <v>1.6075148850873688</v>
      </c>
      <c r="AA20">
        <f t="shared" si="20"/>
        <v>0.2871789547994516</v>
      </c>
      <c r="AB20">
        <f t="shared" si="21"/>
        <v>6.7362230247872882E-13</v>
      </c>
    </row>
    <row r="21" spans="2:28" x14ac:dyDescent="0.25">
      <c r="B21">
        <v>320</v>
      </c>
      <c r="C21">
        <f t="shared" si="0"/>
        <v>5.5850536063818543</v>
      </c>
      <c r="D21">
        <f>D7</f>
        <v>-490.93335212</v>
      </c>
      <c r="E21">
        <f t="shared" si="1"/>
        <v>2.6800999995657548E-4</v>
      </c>
      <c r="F21">
        <f t="shared" si="2"/>
        <v>7.1829360076723592E-8</v>
      </c>
      <c r="G21">
        <f t="shared" si="3"/>
        <v>1.0419375519099927</v>
      </c>
      <c r="H21">
        <f t="shared" si="4"/>
        <v>1.1287835061888196</v>
      </c>
      <c r="I21">
        <f t="shared" si="5"/>
        <v>-0.25587444774367074</v>
      </c>
      <c r="J21">
        <f t="shared" si="6"/>
        <v>-0.7367611085284671</v>
      </c>
      <c r="K21">
        <f t="shared" si="7"/>
        <v>1.3846579539324915</v>
      </c>
      <c r="L21">
        <f t="shared" si="8"/>
        <v>0.49501592408260764</v>
      </c>
      <c r="M21">
        <f t="shared" si="9"/>
        <v>-1.0725514391548354</v>
      </c>
      <c r="N21">
        <f t="shared" si="10"/>
        <v>1.8679578142722391</v>
      </c>
      <c r="P21">
        <f t="shared" si="11"/>
        <v>1.1824463800290284</v>
      </c>
      <c r="Q21">
        <f t="shared" si="12"/>
        <v>7.2939724818799914E-2</v>
      </c>
      <c r="R21">
        <f t="shared" si="13"/>
        <v>-1.5470907663971276E-5</v>
      </c>
      <c r="S21">
        <f t="shared" si="14"/>
        <v>-4.4312657604347074E-5</v>
      </c>
      <c r="T21">
        <f t="shared" si="15"/>
        <v>3.1485025923119174E-18</v>
      </c>
      <c r="U21">
        <f t="shared" si="16"/>
        <v>-4.7753043399111693E-17</v>
      </c>
      <c r="V21">
        <f t="shared" si="17"/>
        <v>0</v>
      </c>
      <c r="X21">
        <f t="shared" si="18"/>
        <v>1.7752995087617216</v>
      </c>
      <c r="Z21">
        <f t="shared" si="19"/>
        <v>1.7752843350518219</v>
      </c>
      <c r="AA21">
        <f t="shared" si="20"/>
        <v>0.49513775430621493</v>
      </c>
      <c r="AB21">
        <f t="shared" si="21"/>
        <v>2.3024147211946589E-10</v>
      </c>
    </row>
    <row r="22" spans="2:28" x14ac:dyDescent="0.25">
      <c r="B22">
        <v>340</v>
      </c>
      <c r="C22">
        <f t="shared" si="0"/>
        <v>5.9341194567807207</v>
      </c>
      <c r="D22">
        <f>D6</f>
        <v>-490.93331766</v>
      </c>
      <c r="E22">
        <f t="shared" si="1"/>
        <v>3.0246999995142687E-4</v>
      </c>
      <c r="F22">
        <f t="shared" si="2"/>
        <v>9.1488100870616168E-8</v>
      </c>
      <c r="G22">
        <f t="shared" si="3"/>
        <v>1.1759070606569475</v>
      </c>
      <c r="H22">
        <f t="shared" si="4"/>
        <v>1.5626935238482242</v>
      </c>
      <c r="I22">
        <f t="shared" si="5"/>
        <v>-1.2739194325488723</v>
      </c>
      <c r="J22">
        <f t="shared" si="6"/>
        <v>0.83149185663566982</v>
      </c>
      <c r="K22">
        <f t="shared" si="7"/>
        <v>-0.28877409129935455</v>
      </c>
      <c r="L22">
        <f t="shared" si="8"/>
        <v>8.4159479562278677E-2</v>
      </c>
      <c r="M22">
        <f t="shared" si="9"/>
        <v>-0.22368344928371411</v>
      </c>
      <c r="N22">
        <f t="shared" si="10"/>
        <v>2.3841352677770282</v>
      </c>
      <c r="P22">
        <f t="shared" si="11"/>
        <v>1.2987116642244083</v>
      </c>
      <c r="Q22">
        <f t="shared" si="12"/>
        <v>2.0650591524747321E-2</v>
      </c>
      <c r="R22">
        <f t="shared" si="13"/>
        <v>-4.6412722991913905E-5</v>
      </c>
      <c r="S22">
        <f t="shared" si="14"/>
        <v>-1.8878169134312114E-5</v>
      </c>
      <c r="T22">
        <f t="shared" si="15"/>
        <v>4.7430381613213403E-19</v>
      </c>
      <c r="U22">
        <f t="shared" si="16"/>
        <v>-8.8244057480949307E-18</v>
      </c>
      <c r="V22">
        <f t="shared" si="17"/>
        <v>0</v>
      </c>
      <c r="X22">
        <f t="shared" si="18"/>
        <v>1.8657676604984714</v>
      </c>
      <c r="Z22">
        <f t="shared" si="19"/>
        <v>1.8657590650383042</v>
      </c>
      <c r="AA22">
        <f t="shared" si="20"/>
        <v>0.63065037419840009</v>
      </c>
      <c r="AB22">
        <f t="shared" si="21"/>
        <v>7.3881935485617013E-11</v>
      </c>
    </row>
    <row r="23" spans="2:28" x14ac:dyDescent="0.25">
      <c r="B23">
        <v>360</v>
      </c>
      <c r="C23">
        <f t="shared" si="0"/>
        <v>6.2831853071795862</v>
      </c>
      <c r="P23">
        <f t="shared" si="11"/>
        <v>1.3390901736773193</v>
      </c>
      <c r="Q23">
        <f t="shared" si="12"/>
        <v>0</v>
      </c>
      <c r="R23">
        <f t="shared" si="13"/>
        <v>-6.188363065588517E-5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0</v>
      </c>
      <c r="X23">
        <f t="shared" si="18"/>
        <v>1.8936719681852461</v>
      </c>
      <c r="Z23">
        <f>Z5</f>
        <v>1.8936681300902194</v>
      </c>
    </row>
    <row r="24" spans="2:28" x14ac:dyDescent="0.25">
      <c r="B24" t="s">
        <v>4</v>
      </c>
      <c r="D24">
        <f>AVERAGE(D5:D22)</f>
        <v>-490.93362012999995</v>
      </c>
      <c r="F24">
        <f>SQRT(AVERAGE(F5:F22))</f>
        <v>2.5722270923557943E-4</v>
      </c>
      <c r="G24" t="s">
        <v>10</v>
      </c>
      <c r="H24" s="3">
        <f t="shared" ref="H24:N24" si="22">AVERAGE(H5:H22)</f>
        <v>0.99142187416435723</v>
      </c>
      <c r="I24" s="3">
        <f t="shared" si="22"/>
        <v>0.13070066598384511</v>
      </c>
      <c r="J24" s="3">
        <f t="shared" si="22"/>
        <v>-4.5816768945790752E-5</v>
      </c>
      <c r="K24" s="3">
        <f t="shared" si="22"/>
        <v>-3.3827784304641455E-5</v>
      </c>
      <c r="L24" s="3">
        <f t="shared" si="22"/>
        <v>1.3877787807814457E-17</v>
      </c>
      <c r="M24" s="3">
        <f t="shared" si="22"/>
        <v>9.7144514654701197E-17</v>
      </c>
      <c r="N24" s="3">
        <f t="shared" si="22"/>
        <v>0</v>
      </c>
    </row>
    <row r="25" spans="2:28" x14ac:dyDescent="0.25">
      <c r="B25" t="s">
        <v>5</v>
      </c>
      <c r="D25">
        <f>MIN(D4:D22)</f>
        <v>-490.93402829000001</v>
      </c>
      <c r="F25" s="5">
        <f>F24*$A$1</f>
        <v>0.67533822309801383</v>
      </c>
      <c r="G25" s="3">
        <f>SUM(H25:N25)</f>
        <v>0.99999999990368249</v>
      </c>
      <c r="H25">
        <f t="shared" ref="H25:N25" si="23">H24^2</f>
        <v>0.98291733257156655</v>
      </c>
      <c r="I25">
        <f t="shared" si="23"/>
        <v>1.7082664088620646E-2</v>
      </c>
      <c r="J25">
        <f t="shared" si="23"/>
        <v>2.0991763166319757E-9</v>
      </c>
      <c r="K25">
        <f t="shared" si="23"/>
        <v>1.1443189909613467E-9</v>
      </c>
      <c r="L25">
        <f t="shared" si="23"/>
        <v>1.9259299443872359E-34</v>
      </c>
      <c r="M25">
        <f t="shared" si="23"/>
        <v>9.4370567274974557E-33</v>
      </c>
      <c r="N25">
        <f t="shared" si="23"/>
        <v>0</v>
      </c>
    </row>
    <row r="26" spans="2:28" x14ac:dyDescent="0.25">
      <c r="B26" t="s">
        <v>6</v>
      </c>
      <c r="D26">
        <f>MAX(D5:D22)</f>
        <v>-490.93330702999998</v>
      </c>
    </row>
    <row r="27" spans="2:28" x14ac:dyDescent="0.25">
      <c r="B27" t="s">
        <v>66</v>
      </c>
      <c r="D27" s="1">
        <f>D26-D25</f>
        <v>7.2126000003436275E-4</v>
      </c>
      <c r="G27" t="s">
        <v>62</v>
      </c>
      <c r="H27">
        <f>H24*$F$24</f>
        <v>2.5501622046797168E-4</v>
      </c>
      <c r="I27">
        <f t="shared" ref="I27:N27" si="24">I24*$F$24</f>
        <v>3.361917940325918E-5</v>
      </c>
      <c r="J27">
        <f t="shared" si="24"/>
        <v>-1.178511343665686E-8</v>
      </c>
      <c r="K27">
        <f t="shared" si="24"/>
        <v>-8.7012743262766869E-9</v>
      </c>
      <c r="L27">
        <f t="shared" si="24"/>
        <v>3.5696821781225273E-21</v>
      </c>
      <c r="M27">
        <f t="shared" si="24"/>
        <v>2.4987775246857691E-20</v>
      </c>
      <c r="N27">
        <f t="shared" si="24"/>
        <v>0</v>
      </c>
    </row>
    <row r="28" spans="2:28" x14ac:dyDescent="0.25">
      <c r="D28" s="4">
        <f>D27*$A$1</f>
        <v>1.8936681300902194</v>
      </c>
      <c r="H28">
        <f>$A$1*H27</f>
        <v>0.66954508683865965</v>
      </c>
      <c r="I28">
        <f t="shared" ref="I28:N28" si="25">$A$1*I27</f>
        <v>8.8267155523256979E-2</v>
      </c>
      <c r="J28">
        <f t="shared" si="25"/>
        <v>-3.0941815327942585E-5</v>
      </c>
      <c r="K28">
        <f t="shared" si="25"/>
        <v>-2.2845195743639443E-5</v>
      </c>
      <c r="L28">
        <f t="shared" si="25"/>
        <v>9.3722005586606959E-18</v>
      </c>
      <c r="M28">
        <f t="shared" si="25"/>
        <v>6.5605403910624872E-17</v>
      </c>
      <c r="N28">
        <f t="shared" si="25"/>
        <v>0</v>
      </c>
      <c r="O28" t="s">
        <v>60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2</vt:i4>
      </vt:variant>
    </vt:vector>
  </HeadingPairs>
  <TitlesOfParts>
    <vt:vector size="9" baseType="lpstr">
      <vt:lpstr>predict_norms</vt:lpstr>
      <vt:lpstr>a125</vt:lpstr>
      <vt:lpstr>a140</vt:lpstr>
      <vt:lpstr>a155</vt:lpstr>
      <vt:lpstr>a165</vt:lpstr>
      <vt:lpstr>part_relax</vt:lpstr>
      <vt:lpstr>opt_angle_no_relax</vt:lpstr>
      <vt:lpstr>chart</vt:lpstr>
      <vt:lpstr>coeffs_bar_chart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2025-01-20T22:06:23Z</dcterms:modified>
</cp:coreProperties>
</file>