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1_20_2024\torsion_mode_analysis\"/>
    </mc:Choice>
  </mc:AlternateContent>
  <xr:revisionPtr revIDLastSave="0" documentId="13_ncr:1_{CB7CA046-4139-4A39-8042-E109E59DDC1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hart_12_10_1_7" sheetId="4" r:id="rId1"/>
    <sheet name="chart_8_7_1_3" sheetId="10" r:id="rId2"/>
    <sheet name="chart_4_3_1_2" sheetId="11" r:id="rId3"/>
    <sheet name="S_dihedraL_12_10_1_7" sheetId="5" r:id="rId4"/>
    <sheet name="R_dihedraL_12_10_1_7" sheetId="8" r:id="rId5"/>
    <sheet name="S_dihedral_8_7_1_3" sheetId="1" r:id="rId6"/>
    <sheet name="R_dihedral_8_7_1_3" sheetId="9" r:id="rId7"/>
    <sheet name="S_dihedral_4_3_1_2" sheetId="7" r:id="rId8"/>
    <sheet name="R_dihedral_4_3_1_2" sheetId="12" r:id="rId9"/>
  </sheets>
  <definedNames>
    <definedName name="solver_adj" localSheetId="4" hidden="1">R_dihedraL_12_10_1_7!#REF!</definedName>
    <definedName name="solver_adj" localSheetId="8" hidden="1">R_dihedral_4_3_1_2!#REF!</definedName>
    <definedName name="solver_adj" localSheetId="6" hidden="1">R_dihedral_8_7_1_3!#REF!</definedName>
    <definedName name="solver_adj" localSheetId="3" hidden="1">S_dihedraL_12_10_1_7!#REF!</definedName>
    <definedName name="solver_adj" localSheetId="7" hidden="1">S_dihedral_4_3_1_2!#REF!</definedName>
    <definedName name="solver_adj" localSheetId="5" hidden="1">S_dihedral_8_7_1_3!#REF!</definedName>
    <definedName name="solver_cvg" localSheetId="4" hidden="1">0.000001</definedName>
    <definedName name="solver_cvg" localSheetId="8" hidden="1">0.000001</definedName>
    <definedName name="solver_cvg" localSheetId="6" hidden="1">0.000001</definedName>
    <definedName name="solver_cvg" localSheetId="3" hidden="1">0.000001</definedName>
    <definedName name="solver_cvg" localSheetId="7" hidden="1">0.000001</definedName>
    <definedName name="solver_cvg" localSheetId="5" hidden="1">0.000001</definedName>
    <definedName name="solver_drv" localSheetId="4" hidden="1">1</definedName>
    <definedName name="solver_drv" localSheetId="8" hidden="1">1</definedName>
    <definedName name="solver_drv" localSheetId="6" hidden="1">1</definedName>
    <definedName name="solver_drv" localSheetId="3" hidden="1">1</definedName>
    <definedName name="solver_drv" localSheetId="7" hidden="1">1</definedName>
    <definedName name="solver_drv" localSheetId="5" hidden="1">1</definedName>
    <definedName name="solver_eng" localSheetId="4" hidden="1">1</definedName>
    <definedName name="solver_eng" localSheetId="8" hidden="1">1</definedName>
    <definedName name="solver_eng" localSheetId="6" hidden="1">1</definedName>
    <definedName name="solver_eng" localSheetId="3" hidden="1">1</definedName>
    <definedName name="solver_eng" localSheetId="7" hidden="1">1</definedName>
    <definedName name="solver_eng" localSheetId="5" hidden="1">1</definedName>
    <definedName name="solver_est" localSheetId="4" hidden="1">1</definedName>
    <definedName name="solver_est" localSheetId="8" hidden="1">1</definedName>
    <definedName name="solver_est" localSheetId="6" hidden="1">1</definedName>
    <definedName name="solver_est" localSheetId="3" hidden="1">1</definedName>
    <definedName name="solver_est" localSheetId="7" hidden="1">1</definedName>
    <definedName name="solver_est" localSheetId="5" hidden="1">1</definedName>
    <definedName name="solver_itr" localSheetId="4" hidden="1">2147483647</definedName>
    <definedName name="solver_itr" localSheetId="8" hidden="1">2147483647</definedName>
    <definedName name="solver_itr" localSheetId="6" hidden="1">2147483647</definedName>
    <definedName name="solver_itr" localSheetId="3" hidden="1">2147483647</definedName>
    <definedName name="solver_itr" localSheetId="7" hidden="1">2147483647</definedName>
    <definedName name="solver_itr" localSheetId="5" hidden="1">2147483647</definedName>
    <definedName name="solver_mip" localSheetId="4" hidden="1">2147483647</definedName>
    <definedName name="solver_mip" localSheetId="8" hidden="1">2147483647</definedName>
    <definedName name="solver_mip" localSheetId="6" hidden="1">2147483647</definedName>
    <definedName name="solver_mip" localSheetId="3" hidden="1">2147483647</definedName>
    <definedName name="solver_mip" localSheetId="7" hidden="1">2147483647</definedName>
    <definedName name="solver_mip" localSheetId="5" hidden="1">2147483647</definedName>
    <definedName name="solver_mni" localSheetId="4" hidden="1">30</definedName>
    <definedName name="solver_mni" localSheetId="8" hidden="1">30</definedName>
    <definedName name="solver_mni" localSheetId="6" hidden="1">30</definedName>
    <definedName name="solver_mni" localSheetId="3" hidden="1">30</definedName>
    <definedName name="solver_mni" localSheetId="7" hidden="1">30</definedName>
    <definedName name="solver_mni" localSheetId="5" hidden="1">30</definedName>
    <definedName name="solver_mrt" localSheetId="4" hidden="1">0.075</definedName>
    <definedName name="solver_mrt" localSheetId="8" hidden="1">0.075</definedName>
    <definedName name="solver_mrt" localSheetId="6" hidden="1">0.075</definedName>
    <definedName name="solver_mrt" localSheetId="3" hidden="1">0.075</definedName>
    <definedName name="solver_mrt" localSheetId="7" hidden="1">0.075</definedName>
    <definedName name="solver_mrt" localSheetId="5" hidden="1">0.075</definedName>
    <definedName name="solver_msl" localSheetId="4" hidden="1">2</definedName>
    <definedName name="solver_msl" localSheetId="8" hidden="1">2</definedName>
    <definedName name="solver_msl" localSheetId="6" hidden="1">2</definedName>
    <definedName name="solver_msl" localSheetId="3" hidden="1">2</definedName>
    <definedName name="solver_msl" localSheetId="7" hidden="1">2</definedName>
    <definedName name="solver_msl" localSheetId="5" hidden="1">2</definedName>
    <definedName name="solver_neg" localSheetId="4" hidden="1">2</definedName>
    <definedName name="solver_neg" localSheetId="8" hidden="1">2</definedName>
    <definedName name="solver_neg" localSheetId="6" hidden="1">2</definedName>
    <definedName name="solver_neg" localSheetId="3" hidden="1">2</definedName>
    <definedName name="solver_neg" localSheetId="7" hidden="1">2</definedName>
    <definedName name="solver_neg" localSheetId="5" hidden="1">2</definedName>
    <definedName name="solver_nod" localSheetId="4" hidden="1">2147483647</definedName>
    <definedName name="solver_nod" localSheetId="8" hidden="1">2147483647</definedName>
    <definedName name="solver_nod" localSheetId="6" hidden="1">2147483647</definedName>
    <definedName name="solver_nod" localSheetId="3" hidden="1">2147483647</definedName>
    <definedName name="solver_nod" localSheetId="7" hidden="1">2147483647</definedName>
    <definedName name="solver_nod" localSheetId="5" hidden="1">2147483647</definedName>
    <definedName name="solver_num" localSheetId="4" hidden="1">0</definedName>
    <definedName name="solver_num" localSheetId="8" hidden="1">0</definedName>
    <definedName name="solver_num" localSheetId="6" hidden="1">0</definedName>
    <definedName name="solver_num" localSheetId="3" hidden="1">0</definedName>
    <definedName name="solver_num" localSheetId="7" hidden="1">0</definedName>
    <definedName name="solver_num" localSheetId="5" hidden="1">0</definedName>
    <definedName name="solver_nwt" localSheetId="4" hidden="1">1</definedName>
    <definedName name="solver_nwt" localSheetId="8" hidden="1">1</definedName>
    <definedName name="solver_nwt" localSheetId="6" hidden="1">1</definedName>
    <definedName name="solver_nwt" localSheetId="3" hidden="1">1</definedName>
    <definedName name="solver_nwt" localSheetId="7" hidden="1">1</definedName>
    <definedName name="solver_nwt" localSheetId="5" hidden="1">1</definedName>
    <definedName name="solver_opt" localSheetId="4" hidden="1">R_dihedraL_12_10_1_7!$V$3</definedName>
    <definedName name="solver_opt" localSheetId="8" hidden="1">R_dihedral_4_3_1_2!$V$3</definedName>
    <definedName name="solver_opt" localSheetId="6" hidden="1">R_dihedral_8_7_1_3!$V$3</definedName>
    <definedName name="solver_opt" localSheetId="3" hidden="1">S_dihedraL_12_10_1_7!$V$3</definedName>
    <definedName name="solver_opt" localSheetId="7" hidden="1">S_dihedral_4_3_1_2!$V$3</definedName>
    <definedName name="solver_opt" localSheetId="5" hidden="1">S_dihedral_8_7_1_3!$V$3</definedName>
    <definedName name="solver_pre" localSheetId="4" hidden="1">0.000001</definedName>
    <definedName name="solver_pre" localSheetId="8" hidden="1">0.000001</definedName>
    <definedName name="solver_pre" localSheetId="6" hidden="1">0.000001</definedName>
    <definedName name="solver_pre" localSheetId="3" hidden="1">0.000001</definedName>
    <definedName name="solver_pre" localSheetId="7" hidden="1">0.000001</definedName>
    <definedName name="solver_pre" localSheetId="5" hidden="1">0.000001</definedName>
    <definedName name="solver_rbv" localSheetId="4" hidden="1">1</definedName>
    <definedName name="solver_rbv" localSheetId="8" hidden="1">1</definedName>
    <definedName name="solver_rbv" localSheetId="6" hidden="1">1</definedName>
    <definedName name="solver_rbv" localSheetId="3" hidden="1">1</definedName>
    <definedName name="solver_rbv" localSheetId="7" hidden="1">1</definedName>
    <definedName name="solver_rbv" localSheetId="5" hidden="1">1</definedName>
    <definedName name="solver_rlx" localSheetId="4" hidden="1">2</definedName>
    <definedName name="solver_rlx" localSheetId="8" hidden="1">2</definedName>
    <definedName name="solver_rlx" localSheetId="6" hidden="1">2</definedName>
    <definedName name="solver_rlx" localSheetId="3" hidden="1">2</definedName>
    <definedName name="solver_rlx" localSheetId="7" hidden="1">2</definedName>
    <definedName name="solver_rlx" localSheetId="5" hidden="1">2</definedName>
    <definedName name="solver_rsd" localSheetId="4" hidden="1">0</definedName>
    <definedName name="solver_rsd" localSheetId="8" hidden="1">0</definedName>
    <definedName name="solver_rsd" localSheetId="6" hidden="1">0</definedName>
    <definedName name="solver_rsd" localSheetId="3" hidden="1">0</definedName>
    <definedName name="solver_rsd" localSheetId="7" hidden="1">0</definedName>
    <definedName name="solver_rsd" localSheetId="5" hidden="1">0</definedName>
    <definedName name="solver_scl" localSheetId="4" hidden="1">1</definedName>
    <definedName name="solver_scl" localSheetId="8" hidden="1">1</definedName>
    <definedName name="solver_scl" localSheetId="6" hidden="1">1</definedName>
    <definedName name="solver_scl" localSheetId="3" hidden="1">1</definedName>
    <definedName name="solver_scl" localSheetId="7" hidden="1">1</definedName>
    <definedName name="solver_scl" localSheetId="5" hidden="1">1</definedName>
    <definedName name="solver_sho" localSheetId="4" hidden="1">2</definedName>
    <definedName name="solver_sho" localSheetId="8" hidden="1">2</definedName>
    <definedName name="solver_sho" localSheetId="6" hidden="1">2</definedName>
    <definedName name="solver_sho" localSheetId="3" hidden="1">2</definedName>
    <definedName name="solver_sho" localSheetId="7" hidden="1">2</definedName>
    <definedName name="solver_sho" localSheetId="5" hidden="1">2</definedName>
    <definedName name="solver_ssz" localSheetId="4" hidden="1">100</definedName>
    <definedName name="solver_ssz" localSheetId="8" hidden="1">100</definedName>
    <definedName name="solver_ssz" localSheetId="6" hidden="1">100</definedName>
    <definedName name="solver_ssz" localSheetId="3" hidden="1">100</definedName>
    <definedName name="solver_ssz" localSheetId="7" hidden="1">100</definedName>
    <definedName name="solver_ssz" localSheetId="5" hidden="1">100</definedName>
    <definedName name="solver_tim" localSheetId="4" hidden="1">2147483647</definedName>
    <definedName name="solver_tim" localSheetId="8" hidden="1">2147483647</definedName>
    <definedName name="solver_tim" localSheetId="6" hidden="1">2147483647</definedName>
    <definedName name="solver_tim" localSheetId="3" hidden="1">2147483647</definedName>
    <definedName name="solver_tim" localSheetId="7" hidden="1">2147483647</definedName>
    <definedName name="solver_tim" localSheetId="5" hidden="1">2147483647</definedName>
    <definedName name="solver_tol" localSheetId="4" hidden="1">0.01</definedName>
    <definedName name="solver_tol" localSheetId="8" hidden="1">0.01</definedName>
    <definedName name="solver_tol" localSheetId="6" hidden="1">0.01</definedName>
    <definedName name="solver_tol" localSheetId="3" hidden="1">0.01</definedName>
    <definedName name="solver_tol" localSheetId="7" hidden="1">0.01</definedName>
    <definedName name="solver_tol" localSheetId="5" hidden="1">0.01</definedName>
    <definedName name="solver_typ" localSheetId="4" hidden="1">2</definedName>
    <definedName name="solver_typ" localSheetId="8" hidden="1">2</definedName>
    <definedName name="solver_typ" localSheetId="6" hidden="1">2</definedName>
    <definedName name="solver_typ" localSheetId="3" hidden="1">2</definedName>
    <definedName name="solver_typ" localSheetId="7" hidden="1">2</definedName>
    <definedName name="solver_typ" localSheetId="5" hidden="1">2</definedName>
    <definedName name="solver_val" localSheetId="4" hidden="1">0</definedName>
    <definedName name="solver_val" localSheetId="8" hidden="1">0</definedName>
    <definedName name="solver_val" localSheetId="6" hidden="1">0</definedName>
    <definedName name="solver_val" localSheetId="3" hidden="1">0</definedName>
    <definedName name="solver_val" localSheetId="7" hidden="1">0</definedName>
    <definedName name="solver_val" localSheetId="5" hidden="1">0</definedName>
    <definedName name="solver_ver" localSheetId="4" hidden="1">3</definedName>
    <definedName name="solver_ver" localSheetId="8" hidden="1">3</definedName>
    <definedName name="solver_ver" localSheetId="6" hidden="1">3</definedName>
    <definedName name="solver_ver" localSheetId="3" hidden="1">3</definedName>
    <definedName name="solver_ver" localSheetId="7" hidden="1">3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2" l="1"/>
  <c r="R6" i="12" s="1"/>
  <c r="N6" i="12"/>
  <c r="O6" i="12"/>
  <c r="P6" i="12"/>
  <c r="M7" i="12"/>
  <c r="N7" i="12"/>
  <c r="O7" i="12"/>
  <c r="P7" i="12"/>
  <c r="M8" i="12"/>
  <c r="R8" i="12" s="1"/>
  <c r="N8" i="12"/>
  <c r="O8" i="12"/>
  <c r="P8" i="12"/>
  <c r="M9" i="12"/>
  <c r="R9" i="12" s="1"/>
  <c r="N9" i="12"/>
  <c r="O9" i="12"/>
  <c r="P9" i="12"/>
  <c r="M10" i="12"/>
  <c r="N10" i="12"/>
  <c r="O10" i="12"/>
  <c r="P10" i="12"/>
  <c r="M11" i="12"/>
  <c r="N11" i="12"/>
  <c r="O11" i="12"/>
  <c r="R11" i="12" s="1"/>
  <c r="P11" i="12"/>
  <c r="M12" i="12"/>
  <c r="N12" i="12"/>
  <c r="O12" i="12"/>
  <c r="P12" i="12"/>
  <c r="M13" i="12"/>
  <c r="N13" i="12"/>
  <c r="R13" i="12" s="1"/>
  <c r="O13" i="12"/>
  <c r="P13" i="12"/>
  <c r="M14" i="12"/>
  <c r="N14" i="12"/>
  <c r="R14" i="12" s="1"/>
  <c r="O14" i="12"/>
  <c r="P14" i="12"/>
  <c r="M15" i="12"/>
  <c r="N15" i="12"/>
  <c r="O15" i="12"/>
  <c r="P15" i="12"/>
  <c r="M16" i="12"/>
  <c r="N16" i="12"/>
  <c r="O16" i="12"/>
  <c r="P16" i="12"/>
  <c r="M17" i="12"/>
  <c r="N17" i="12"/>
  <c r="R17" i="12" s="1"/>
  <c r="O17" i="12"/>
  <c r="P17" i="12"/>
  <c r="M18" i="12"/>
  <c r="R18" i="12" s="1"/>
  <c r="N18" i="12"/>
  <c r="O18" i="12"/>
  <c r="P18" i="12"/>
  <c r="M19" i="12"/>
  <c r="N19" i="12"/>
  <c r="R19" i="12" s="1"/>
  <c r="O19" i="12"/>
  <c r="P19" i="12"/>
  <c r="M20" i="12"/>
  <c r="R20" i="12" s="1"/>
  <c r="N20" i="12"/>
  <c r="O20" i="12"/>
  <c r="P20" i="12"/>
  <c r="M21" i="12"/>
  <c r="R21" i="12" s="1"/>
  <c r="N21" i="12"/>
  <c r="O21" i="12"/>
  <c r="P21" i="12"/>
  <c r="M22" i="12"/>
  <c r="N22" i="12"/>
  <c r="O22" i="12"/>
  <c r="P22" i="12"/>
  <c r="M23" i="12"/>
  <c r="N23" i="12"/>
  <c r="O23" i="12"/>
  <c r="R23" i="12" s="1"/>
  <c r="P23" i="12"/>
  <c r="P5" i="12"/>
  <c r="O5" i="12"/>
  <c r="N5" i="12"/>
  <c r="M5" i="12"/>
  <c r="R7" i="12"/>
  <c r="R10" i="12"/>
  <c r="R12" i="12"/>
  <c r="R15" i="12"/>
  <c r="R16" i="12"/>
  <c r="R22" i="12"/>
  <c r="R5" i="12"/>
  <c r="M6" i="7"/>
  <c r="N6" i="7"/>
  <c r="O6" i="7"/>
  <c r="P6" i="7"/>
  <c r="M7" i="7"/>
  <c r="N7" i="7"/>
  <c r="O7" i="7"/>
  <c r="P7" i="7"/>
  <c r="M8" i="7"/>
  <c r="R8" i="7" s="1"/>
  <c r="N8" i="7"/>
  <c r="O8" i="7"/>
  <c r="P8" i="7"/>
  <c r="M9" i="7"/>
  <c r="R9" i="7" s="1"/>
  <c r="N9" i="7"/>
  <c r="O9" i="7"/>
  <c r="P9" i="7"/>
  <c r="M10" i="7"/>
  <c r="N10" i="7"/>
  <c r="O10" i="7"/>
  <c r="P10" i="7"/>
  <c r="M11" i="7"/>
  <c r="R11" i="7" s="1"/>
  <c r="N11" i="7"/>
  <c r="O11" i="7"/>
  <c r="P11" i="7"/>
  <c r="M12" i="7"/>
  <c r="N12" i="7"/>
  <c r="O12" i="7"/>
  <c r="P12" i="7"/>
  <c r="M13" i="7"/>
  <c r="R13" i="7" s="1"/>
  <c r="N13" i="7"/>
  <c r="O13" i="7"/>
  <c r="P13" i="7"/>
  <c r="M14" i="7"/>
  <c r="R14" i="7" s="1"/>
  <c r="N14" i="7"/>
  <c r="O14" i="7"/>
  <c r="P14" i="7"/>
  <c r="M15" i="7"/>
  <c r="N15" i="7"/>
  <c r="O15" i="7"/>
  <c r="P15" i="7"/>
  <c r="M16" i="7"/>
  <c r="N16" i="7"/>
  <c r="O16" i="7"/>
  <c r="P16" i="7"/>
  <c r="M17" i="7"/>
  <c r="R17" i="7" s="1"/>
  <c r="N17" i="7"/>
  <c r="O17" i="7"/>
  <c r="P17" i="7"/>
  <c r="M18" i="7"/>
  <c r="R18" i="7" s="1"/>
  <c r="N18" i="7"/>
  <c r="O18" i="7"/>
  <c r="P18" i="7"/>
  <c r="M19" i="7"/>
  <c r="N19" i="7"/>
  <c r="O19" i="7"/>
  <c r="P19" i="7"/>
  <c r="M20" i="7"/>
  <c r="R20" i="7" s="1"/>
  <c r="N20" i="7"/>
  <c r="O20" i="7"/>
  <c r="P20" i="7"/>
  <c r="M21" i="7"/>
  <c r="R21" i="7" s="1"/>
  <c r="N21" i="7"/>
  <c r="O21" i="7"/>
  <c r="P21" i="7"/>
  <c r="M22" i="7"/>
  <c r="N22" i="7"/>
  <c r="O22" i="7"/>
  <c r="P22" i="7"/>
  <c r="M23" i="7"/>
  <c r="R23" i="7" s="1"/>
  <c r="N23" i="7"/>
  <c r="O23" i="7"/>
  <c r="P23" i="7"/>
  <c r="P5" i="7"/>
  <c r="O5" i="7"/>
  <c r="N5" i="7"/>
  <c r="M5" i="7"/>
  <c r="R6" i="7"/>
  <c r="R7" i="7"/>
  <c r="R10" i="7"/>
  <c r="R12" i="7"/>
  <c r="R15" i="7"/>
  <c r="R16" i="7"/>
  <c r="R19" i="7"/>
  <c r="R22" i="7"/>
  <c r="R5" i="7"/>
  <c r="M6" i="9"/>
  <c r="R6" i="9" s="1"/>
  <c r="N6" i="9"/>
  <c r="O6" i="9"/>
  <c r="P6" i="9"/>
  <c r="M7" i="9"/>
  <c r="N7" i="9"/>
  <c r="O7" i="9"/>
  <c r="P7" i="9"/>
  <c r="M8" i="9"/>
  <c r="R8" i="9" s="1"/>
  <c r="N8" i="9"/>
  <c r="O8" i="9"/>
  <c r="P8" i="9"/>
  <c r="M9" i="9"/>
  <c r="R9" i="9" s="1"/>
  <c r="N9" i="9"/>
  <c r="O9" i="9"/>
  <c r="P9" i="9"/>
  <c r="M10" i="9"/>
  <c r="N10" i="9"/>
  <c r="O10" i="9"/>
  <c r="P10" i="9"/>
  <c r="M11" i="9"/>
  <c r="N11" i="9"/>
  <c r="O11" i="9"/>
  <c r="R11" i="9" s="1"/>
  <c r="P11" i="9"/>
  <c r="M12" i="9"/>
  <c r="N12" i="9"/>
  <c r="O12" i="9"/>
  <c r="P12" i="9"/>
  <c r="M13" i="9"/>
  <c r="N13" i="9"/>
  <c r="R13" i="9" s="1"/>
  <c r="O13" i="9"/>
  <c r="P13" i="9"/>
  <c r="M14" i="9"/>
  <c r="N14" i="9"/>
  <c r="R14" i="9" s="1"/>
  <c r="O14" i="9"/>
  <c r="P14" i="9"/>
  <c r="M15" i="9"/>
  <c r="N15" i="9"/>
  <c r="O15" i="9"/>
  <c r="P15" i="9"/>
  <c r="M16" i="9"/>
  <c r="N16" i="9"/>
  <c r="O16" i="9"/>
  <c r="P16" i="9"/>
  <c r="M17" i="9"/>
  <c r="N17" i="9"/>
  <c r="R17" i="9" s="1"/>
  <c r="O17" i="9"/>
  <c r="P17" i="9"/>
  <c r="M18" i="9"/>
  <c r="R18" i="9" s="1"/>
  <c r="N18" i="9"/>
  <c r="O18" i="9"/>
  <c r="P18" i="9"/>
  <c r="M19" i="9"/>
  <c r="N19" i="9"/>
  <c r="O19" i="9"/>
  <c r="P19" i="9"/>
  <c r="M20" i="9"/>
  <c r="R20" i="9" s="1"/>
  <c r="N20" i="9"/>
  <c r="O20" i="9"/>
  <c r="P20" i="9"/>
  <c r="M21" i="9"/>
  <c r="R21" i="9" s="1"/>
  <c r="N21" i="9"/>
  <c r="O21" i="9"/>
  <c r="P21" i="9"/>
  <c r="M22" i="9"/>
  <c r="N22" i="9"/>
  <c r="O22" i="9"/>
  <c r="P22" i="9"/>
  <c r="M23" i="9"/>
  <c r="N23" i="9"/>
  <c r="R23" i="9" s="1"/>
  <c r="O23" i="9"/>
  <c r="P23" i="9"/>
  <c r="P5" i="9"/>
  <c r="O5" i="9"/>
  <c r="N5" i="9"/>
  <c r="M5" i="9"/>
  <c r="R7" i="9"/>
  <c r="R10" i="9"/>
  <c r="R12" i="9"/>
  <c r="R15" i="9"/>
  <c r="R16" i="9"/>
  <c r="R19" i="9"/>
  <c r="R22" i="9"/>
  <c r="R5" i="9"/>
  <c r="M6" i="1"/>
  <c r="R6" i="1" s="1"/>
  <c r="N6" i="1"/>
  <c r="O6" i="1"/>
  <c r="P6" i="1"/>
  <c r="M7" i="1"/>
  <c r="N7" i="1"/>
  <c r="O7" i="1"/>
  <c r="P7" i="1"/>
  <c r="M8" i="1"/>
  <c r="R8" i="1" s="1"/>
  <c r="N8" i="1"/>
  <c r="O8" i="1"/>
  <c r="P8" i="1"/>
  <c r="M9" i="1"/>
  <c r="R9" i="1" s="1"/>
  <c r="N9" i="1"/>
  <c r="O9" i="1"/>
  <c r="P9" i="1"/>
  <c r="M10" i="1"/>
  <c r="N10" i="1"/>
  <c r="O10" i="1"/>
  <c r="P10" i="1"/>
  <c r="M11" i="1"/>
  <c r="N11" i="1"/>
  <c r="O11" i="1"/>
  <c r="R11" i="1" s="1"/>
  <c r="P11" i="1"/>
  <c r="M12" i="1"/>
  <c r="N12" i="1"/>
  <c r="O12" i="1"/>
  <c r="P12" i="1"/>
  <c r="M13" i="1"/>
  <c r="N13" i="1"/>
  <c r="R13" i="1" s="1"/>
  <c r="O13" i="1"/>
  <c r="P13" i="1"/>
  <c r="M14" i="1"/>
  <c r="N14" i="1"/>
  <c r="R14" i="1" s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R17" i="1" s="1"/>
  <c r="P17" i="1"/>
  <c r="M18" i="1"/>
  <c r="R18" i="1" s="1"/>
  <c r="N18" i="1"/>
  <c r="O18" i="1"/>
  <c r="P18" i="1"/>
  <c r="M19" i="1"/>
  <c r="N19" i="1"/>
  <c r="O19" i="1"/>
  <c r="P19" i="1"/>
  <c r="M20" i="1"/>
  <c r="R20" i="1" s="1"/>
  <c r="N20" i="1"/>
  <c r="O20" i="1"/>
  <c r="P20" i="1"/>
  <c r="M21" i="1"/>
  <c r="R21" i="1" s="1"/>
  <c r="N21" i="1"/>
  <c r="O21" i="1"/>
  <c r="P21" i="1"/>
  <c r="M22" i="1"/>
  <c r="N22" i="1"/>
  <c r="R22" i="1" s="1"/>
  <c r="O22" i="1"/>
  <c r="P22" i="1"/>
  <c r="M23" i="1"/>
  <c r="N23" i="1"/>
  <c r="R23" i="1" s="1"/>
  <c r="O23" i="1"/>
  <c r="P23" i="1"/>
  <c r="P5" i="1"/>
  <c r="O5" i="1"/>
  <c r="N5" i="1"/>
  <c r="M5" i="1"/>
  <c r="R7" i="1"/>
  <c r="R10" i="1"/>
  <c r="R12" i="1"/>
  <c r="R15" i="1"/>
  <c r="R16" i="1"/>
  <c r="R19" i="1"/>
  <c r="R5" i="1"/>
  <c r="M6" i="8"/>
  <c r="N6" i="8"/>
  <c r="O6" i="8"/>
  <c r="P6" i="8"/>
  <c r="M7" i="8"/>
  <c r="N7" i="8"/>
  <c r="O7" i="8"/>
  <c r="P7" i="8"/>
  <c r="M8" i="8"/>
  <c r="R8" i="8" s="1"/>
  <c r="N8" i="8"/>
  <c r="O8" i="8"/>
  <c r="P8" i="8"/>
  <c r="M9" i="8"/>
  <c r="R9" i="8" s="1"/>
  <c r="N9" i="8"/>
  <c r="O9" i="8"/>
  <c r="P9" i="8"/>
  <c r="M10" i="8"/>
  <c r="N10" i="8"/>
  <c r="R10" i="8" s="1"/>
  <c r="O10" i="8"/>
  <c r="P10" i="8"/>
  <c r="M11" i="8"/>
  <c r="N11" i="8"/>
  <c r="O11" i="8"/>
  <c r="R11" i="8" s="1"/>
  <c r="P11" i="8"/>
  <c r="M12" i="8"/>
  <c r="N12" i="8"/>
  <c r="O12" i="8"/>
  <c r="P12" i="8"/>
  <c r="M13" i="8"/>
  <c r="R13" i="8" s="1"/>
  <c r="N13" i="8"/>
  <c r="O13" i="8"/>
  <c r="P13" i="8"/>
  <c r="M14" i="8"/>
  <c r="N14" i="8"/>
  <c r="R14" i="8" s="1"/>
  <c r="O14" i="8"/>
  <c r="P14" i="8"/>
  <c r="M15" i="8"/>
  <c r="N15" i="8"/>
  <c r="O15" i="8"/>
  <c r="P15" i="8"/>
  <c r="M16" i="8"/>
  <c r="N16" i="8"/>
  <c r="O16" i="8"/>
  <c r="P16" i="8"/>
  <c r="M17" i="8"/>
  <c r="N17" i="8"/>
  <c r="R17" i="8" s="1"/>
  <c r="O17" i="8"/>
  <c r="P17" i="8"/>
  <c r="M18" i="8"/>
  <c r="N18" i="8"/>
  <c r="R18" i="8" s="1"/>
  <c r="O18" i="8"/>
  <c r="P18" i="8"/>
  <c r="M19" i="8"/>
  <c r="N19" i="8"/>
  <c r="O19" i="8"/>
  <c r="P19" i="8"/>
  <c r="M20" i="8"/>
  <c r="R20" i="8" s="1"/>
  <c r="N20" i="8"/>
  <c r="O20" i="8"/>
  <c r="P20" i="8"/>
  <c r="M21" i="8"/>
  <c r="R21" i="8" s="1"/>
  <c r="N21" i="8"/>
  <c r="O21" i="8"/>
  <c r="P21" i="8"/>
  <c r="M22" i="8"/>
  <c r="N22" i="8"/>
  <c r="R22" i="8" s="1"/>
  <c r="O22" i="8"/>
  <c r="P22" i="8"/>
  <c r="M23" i="8"/>
  <c r="N23" i="8"/>
  <c r="O23" i="8"/>
  <c r="R23" i="8" s="1"/>
  <c r="P23" i="8"/>
  <c r="P5" i="8"/>
  <c r="O5" i="8"/>
  <c r="N5" i="8"/>
  <c r="M5" i="8"/>
  <c r="R6" i="8"/>
  <c r="R7" i="8"/>
  <c r="R12" i="8"/>
  <c r="R15" i="8"/>
  <c r="R16" i="8"/>
  <c r="R19" i="8"/>
  <c r="R5" i="8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R22" i="5" s="1"/>
  <c r="P23" i="5"/>
  <c r="P5" i="5"/>
  <c r="O6" i="5"/>
  <c r="O7" i="5"/>
  <c r="R7" i="5" s="1"/>
  <c r="O8" i="5"/>
  <c r="R8" i="5" s="1"/>
  <c r="O9" i="5"/>
  <c r="O10" i="5"/>
  <c r="O11" i="5"/>
  <c r="O12" i="5"/>
  <c r="O13" i="5"/>
  <c r="R13" i="5" s="1"/>
  <c r="O14" i="5"/>
  <c r="O15" i="5"/>
  <c r="O16" i="5"/>
  <c r="O17" i="5"/>
  <c r="O18" i="5"/>
  <c r="R18" i="5" s="1"/>
  <c r="O19" i="5"/>
  <c r="O20" i="5"/>
  <c r="R20" i="5" s="1"/>
  <c r="O21" i="5"/>
  <c r="O22" i="5"/>
  <c r="O23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R14" i="5"/>
  <c r="O5" i="5"/>
  <c r="R5" i="5" s="1"/>
  <c r="N5" i="5"/>
  <c r="R6" i="5"/>
  <c r="R10" i="5"/>
  <c r="R12" i="5"/>
  <c r="Z22" i="7"/>
  <c r="Z21" i="7"/>
  <c r="Z7" i="7"/>
  <c r="Z6" i="7"/>
  <c r="Z5" i="7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4" i="5" s="1"/>
  <c r="Z6" i="5"/>
  <c r="Z5" i="5"/>
  <c r="R19" i="5" l="1"/>
  <c r="R17" i="5"/>
  <c r="R11" i="5"/>
  <c r="R16" i="5"/>
  <c r="R23" i="5"/>
  <c r="R21" i="5"/>
  <c r="R9" i="5"/>
  <c r="R15" i="5"/>
  <c r="Z4" i="1"/>
  <c r="D19" i="12"/>
  <c r="D18" i="12"/>
  <c r="D17" i="12"/>
  <c r="D16" i="12"/>
  <c r="D15" i="12"/>
  <c r="D14" i="12"/>
  <c r="D13" i="12"/>
  <c r="D12" i="12"/>
  <c r="D11" i="12"/>
  <c r="D10" i="12"/>
  <c r="D9" i="12"/>
  <c r="B23" i="12"/>
  <c r="C23" i="12" s="1"/>
  <c r="B22" i="12"/>
  <c r="C22" i="12" s="1"/>
  <c r="B21" i="12"/>
  <c r="C21" i="12" s="1"/>
  <c r="B20" i="12"/>
  <c r="C20" i="12" s="1"/>
  <c r="B19" i="12"/>
  <c r="C19" i="12" s="1"/>
  <c r="B18" i="12"/>
  <c r="C18" i="12" s="1"/>
  <c r="B17" i="12"/>
  <c r="C17" i="12" s="1"/>
  <c r="B16" i="12"/>
  <c r="C16" i="12" s="1"/>
  <c r="B15" i="12"/>
  <c r="C15" i="12" s="1"/>
  <c r="C14" i="12"/>
  <c r="C13" i="12"/>
  <c r="C12" i="12"/>
  <c r="C11" i="12"/>
  <c r="C10" i="12"/>
  <c r="C9" i="12"/>
  <c r="C8" i="12"/>
  <c r="C7" i="12"/>
  <c r="C6" i="12"/>
  <c r="C5" i="12"/>
  <c r="C4" i="12"/>
  <c r="D15" i="7"/>
  <c r="D16" i="7"/>
  <c r="D17" i="7"/>
  <c r="D18" i="7"/>
  <c r="D19" i="7"/>
  <c r="Z19" i="7" s="1"/>
  <c r="D12" i="7"/>
  <c r="D13" i="7"/>
  <c r="Z13" i="7" s="1"/>
  <c r="D11" i="7"/>
  <c r="D9" i="7"/>
  <c r="D10" i="7"/>
  <c r="D8" i="7"/>
  <c r="D26" i="9"/>
  <c r="D25" i="9"/>
  <c r="T21" i="9" s="1"/>
  <c r="D24" i="9"/>
  <c r="E21" i="9" s="1"/>
  <c r="U21" i="9" s="1"/>
  <c r="B23" i="9"/>
  <c r="C23" i="9" s="1"/>
  <c r="B22" i="9"/>
  <c r="C22" i="9" s="1"/>
  <c r="B21" i="9"/>
  <c r="C21" i="9" s="1"/>
  <c r="B20" i="9"/>
  <c r="C20" i="9" s="1"/>
  <c r="B19" i="9"/>
  <c r="C19" i="9" s="1"/>
  <c r="B18" i="9"/>
  <c r="C18" i="9" s="1"/>
  <c r="B17" i="9"/>
  <c r="C17" i="9" s="1"/>
  <c r="B16" i="9"/>
  <c r="C16" i="9" s="1"/>
  <c r="B15" i="9"/>
  <c r="C15" i="9" s="1"/>
  <c r="C14" i="9"/>
  <c r="C13" i="9"/>
  <c r="C12" i="9"/>
  <c r="C11" i="9"/>
  <c r="C10" i="9"/>
  <c r="C9" i="9"/>
  <c r="C8" i="9"/>
  <c r="C7" i="9"/>
  <c r="C6" i="9"/>
  <c r="C5" i="9"/>
  <c r="C4" i="9"/>
  <c r="Z16" i="7" l="1"/>
  <c r="Z10" i="7"/>
  <c r="Z11" i="7"/>
  <c r="Z12" i="7"/>
  <c r="D14" i="7"/>
  <c r="Z14" i="7" s="1"/>
  <c r="Z20" i="7"/>
  <c r="Z8" i="7"/>
  <c r="Z18" i="7"/>
  <c r="Z17" i="7"/>
  <c r="Z15" i="7"/>
  <c r="Z9" i="7"/>
  <c r="D25" i="12"/>
  <c r="D24" i="12"/>
  <c r="E9" i="12" s="1"/>
  <c r="U9" i="12" s="1"/>
  <c r="D26" i="12"/>
  <c r="E6" i="9"/>
  <c r="T13" i="9"/>
  <c r="T6" i="9"/>
  <c r="T22" i="9"/>
  <c r="T14" i="9"/>
  <c r="T23" i="9" s="1"/>
  <c r="T9" i="9"/>
  <c r="T17" i="9"/>
  <c r="T10" i="9"/>
  <c r="T18" i="9"/>
  <c r="E13" i="9"/>
  <c r="E10" i="9"/>
  <c r="E11" i="9"/>
  <c r="D27" i="9"/>
  <c r="D28" i="9" s="1"/>
  <c r="T15" i="9"/>
  <c r="E7" i="9"/>
  <c r="E19" i="9"/>
  <c r="T7" i="9"/>
  <c r="E15" i="9"/>
  <c r="T19" i="9"/>
  <c r="E4" i="9"/>
  <c r="E8" i="9"/>
  <c r="T11" i="9"/>
  <c r="E20" i="9"/>
  <c r="E16" i="9"/>
  <c r="E5" i="9"/>
  <c r="T8" i="9"/>
  <c r="E12" i="9"/>
  <c r="T20" i="9"/>
  <c r="T12" i="9"/>
  <c r="T16" i="9"/>
  <c r="T5" i="9"/>
  <c r="E9" i="9"/>
  <c r="F21" i="9"/>
  <c r="E14" i="9"/>
  <c r="U14" i="9" s="1"/>
  <c r="E18" i="9"/>
  <c r="U18" i="9" s="1"/>
  <c r="E22" i="9"/>
  <c r="U22" i="9" s="1"/>
  <c r="E17" i="9"/>
  <c r="U17" i="9" s="1"/>
  <c r="D26" i="8"/>
  <c r="D25" i="8"/>
  <c r="T18" i="8" s="1"/>
  <c r="D24" i="8"/>
  <c r="E13" i="8" s="1"/>
  <c r="U13" i="8" s="1"/>
  <c r="B23" i="8"/>
  <c r="C23" i="8" s="1"/>
  <c r="B22" i="8"/>
  <c r="C22" i="8" s="1"/>
  <c r="B21" i="8"/>
  <c r="C21" i="8" s="1"/>
  <c r="B20" i="8"/>
  <c r="C20" i="8" s="1"/>
  <c r="B19" i="8"/>
  <c r="C19" i="8" s="1"/>
  <c r="B18" i="8"/>
  <c r="C18" i="8" s="1"/>
  <c r="B17" i="8"/>
  <c r="C17" i="8" s="1"/>
  <c r="B16" i="8"/>
  <c r="C16" i="8" s="1"/>
  <c r="B15" i="8"/>
  <c r="C15" i="8" s="1"/>
  <c r="C14" i="8"/>
  <c r="C13" i="8"/>
  <c r="C12" i="8"/>
  <c r="C11" i="8"/>
  <c r="C10" i="8"/>
  <c r="C9" i="8"/>
  <c r="C8" i="8"/>
  <c r="C7" i="8"/>
  <c r="C6" i="8"/>
  <c r="C5" i="8"/>
  <c r="C4" i="8"/>
  <c r="F8" i="9" l="1"/>
  <c r="U8" i="9"/>
  <c r="F9" i="9"/>
  <c r="U9" i="9"/>
  <c r="Z4" i="7"/>
  <c r="F13" i="9"/>
  <c r="U13" i="9"/>
  <c r="F15" i="9"/>
  <c r="U15" i="9"/>
  <c r="F19" i="9"/>
  <c r="U19" i="9"/>
  <c r="F16" i="9"/>
  <c r="U16" i="9"/>
  <c r="F20" i="9"/>
  <c r="U20" i="9"/>
  <c r="F12" i="9"/>
  <c r="U12" i="9"/>
  <c r="F7" i="9"/>
  <c r="U7" i="9"/>
  <c r="F11" i="9"/>
  <c r="U11" i="9"/>
  <c r="F10" i="9"/>
  <c r="U10" i="9"/>
  <c r="F5" i="9"/>
  <c r="U5" i="9"/>
  <c r="F6" i="9"/>
  <c r="U6" i="9"/>
  <c r="F9" i="12"/>
  <c r="T8" i="12"/>
  <c r="T13" i="12"/>
  <c r="T6" i="12"/>
  <c r="T10" i="12"/>
  <c r="T20" i="12"/>
  <c r="T17" i="12"/>
  <c r="T12" i="12"/>
  <c r="T7" i="12"/>
  <c r="T21" i="12"/>
  <c r="T22" i="12"/>
  <c r="T5" i="12"/>
  <c r="T9" i="12"/>
  <c r="T15" i="12"/>
  <c r="T19" i="12"/>
  <c r="T18" i="12"/>
  <c r="T11" i="12"/>
  <c r="T16" i="12"/>
  <c r="E15" i="12"/>
  <c r="U15" i="12" s="1"/>
  <c r="E19" i="12"/>
  <c r="U19" i="12" s="1"/>
  <c r="D27" i="12"/>
  <c r="D28" i="12" s="1"/>
  <c r="E11" i="12"/>
  <c r="U11" i="12" s="1"/>
  <c r="E21" i="12"/>
  <c r="U21" i="12" s="1"/>
  <c r="E17" i="12"/>
  <c r="U17" i="12" s="1"/>
  <c r="E12" i="12"/>
  <c r="U12" i="12" s="1"/>
  <c r="E8" i="12"/>
  <c r="U8" i="12" s="1"/>
  <c r="E22" i="12"/>
  <c r="U22" i="12" s="1"/>
  <c r="E5" i="12"/>
  <c r="U5" i="12" s="1"/>
  <c r="E13" i="12"/>
  <c r="U13" i="12" s="1"/>
  <c r="E4" i="12"/>
  <c r="E6" i="12"/>
  <c r="U6" i="12" s="1"/>
  <c r="E20" i="12"/>
  <c r="U20" i="12" s="1"/>
  <c r="E7" i="12"/>
  <c r="U7" i="12" s="1"/>
  <c r="E10" i="12"/>
  <c r="U10" i="12" s="1"/>
  <c r="E14" i="12"/>
  <c r="U14" i="12" s="1"/>
  <c r="T14" i="12"/>
  <c r="T23" i="12" s="1"/>
  <c r="E18" i="12"/>
  <c r="U18" i="12" s="1"/>
  <c r="E16" i="12"/>
  <c r="U16" i="12" s="1"/>
  <c r="F22" i="9"/>
  <c r="F17" i="9"/>
  <c r="F14" i="9"/>
  <c r="F18" i="9"/>
  <c r="D27" i="8"/>
  <c r="D28" i="8" s="1"/>
  <c r="T15" i="8"/>
  <c r="T9" i="8"/>
  <c r="T10" i="8"/>
  <c r="T5" i="8"/>
  <c r="T11" i="8"/>
  <c r="T12" i="8"/>
  <c r="T19" i="8"/>
  <c r="T6" i="8"/>
  <c r="T14" i="8"/>
  <c r="T23" i="8" s="1"/>
  <c r="T20" i="8"/>
  <c r="T8" i="8"/>
  <c r="T16" i="8"/>
  <c r="T21" i="8"/>
  <c r="T17" i="8"/>
  <c r="T22" i="8"/>
  <c r="T7" i="8"/>
  <c r="T13" i="8"/>
  <c r="F13" i="8"/>
  <c r="E6" i="8"/>
  <c r="U6" i="8" s="1"/>
  <c r="E9" i="8"/>
  <c r="U9" i="8" s="1"/>
  <c r="E12" i="8"/>
  <c r="U12" i="8" s="1"/>
  <c r="E15" i="8"/>
  <c r="U15" i="8" s="1"/>
  <c r="E19" i="8"/>
  <c r="U19" i="8" s="1"/>
  <c r="E4" i="8"/>
  <c r="E5" i="8"/>
  <c r="U5" i="8" s="1"/>
  <c r="E8" i="8"/>
  <c r="U8" i="8" s="1"/>
  <c r="E18" i="8"/>
  <c r="U18" i="8" s="1"/>
  <c r="E22" i="8"/>
  <c r="U22" i="8" s="1"/>
  <c r="E20" i="8"/>
  <c r="U20" i="8" s="1"/>
  <c r="E11" i="8"/>
  <c r="U11" i="8" s="1"/>
  <c r="E14" i="8"/>
  <c r="U14" i="8" s="1"/>
  <c r="E17" i="8"/>
  <c r="U17" i="8" s="1"/>
  <c r="E21" i="8"/>
  <c r="U21" i="8" s="1"/>
  <c r="E16" i="8"/>
  <c r="U16" i="8" s="1"/>
  <c r="E7" i="8"/>
  <c r="U7" i="8" s="1"/>
  <c r="E10" i="8"/>
  <c r="U10" i="8" s="1"/>
  <c r="B23" i="7"/>
  <c r="C23" i="7" s="1"/>
  <c r="B22" i="7"/>
  <c r="C22" i="7" s="1"/>
  <c r="B21" i="7"/>
  <c r="C21" i="7" s="1"/>
  <c r="B20" i="7"/>
  <c r="C20" i="7" s="1"/>
  <c r="B19" i="7"/>
  <c r="C19" i="7" s="1"/>
  <c r="B18" i="7"/>
  <c r="C18" i="7" s="1"/>
  <c r="B17" i="7"/>
  <c r="C17" i="7" s="1"/>
  <c r="B16" i="7"/>
  <c r="C16" i="7" s="1"/>
  <c r="B15" i="7"/>
  <c r="C15" i="7" s="1"/>
  <c r="D25" i="7"/>
  <c r="C14" i="7"/>
  <c r="C13" i="7"/>
  <c r="C12" i="7"/>
  <c r="C11" i="7"/>
  <c r="C10" i="7"/>
  <c r="C9" i="7"/>
  <c r="C8" i="7"/>
  <c r="C7" i="7"/>
  <c r="C6" i="7"/>
  <c r="C5" i="7"/>
  <c r="C4" i="7"/>
  <c r="B23" i="5"/>
  <c r="C23" i="5" s="1"/>
  <c r="B22" i="5"/>
  <c r="C22" i="5" s="1"/>
  <c r="B21" i="5"/>
  <c r="C21" i="5" s="1"/>
  <c r="B20" i="5"/>
  <c r="C20" i="5" s="1"/>
  <c r="B19" i="5"/>
  <c r="C19" i="5" s="1"/>
  <c r="B18" i="5"/>
  <c r="C18" i="5" s="1"/>
  <c r="B17" i="5"/>
  <c r="C17" i="5" s="1"/>
  <c r="B16" i="5"/>
  <c r="C16" i="5" s="1"/>
  <c r="B15" i="5"/>
  <c r="C15" i="5" s="1"/>
  <c r="C14" i="5"/>
  <c r="C13" i="5"/>
  <c r="C12" i="5"/>
  <c r="C11" i="5"/>
  <c r="C10" i="5"/>
  <c r="C9" i="5"/>
  <c r="C8" i="5"/>
  <c r="C7" i="5"/>
  <c r="C6" i="5"/>
  <c r="C5" i="5"/>
  <c r="C4" i="5"/>
  <c r="B23" i="1"/>
  <c r="B22" i="1"/>
  <c r="B21" i="1"/>
  <c r="B20" i="1"/>
  <c r="B19" i="1"/>
  <c r="B18" i="1"/>
  <c r="B17" i="1"/>
  <c r="B16" i="1"/>
  <c r="B15" i="1"/>
  <c r="U3" i="9" l="1"/>
  <c r="U3" i="12"/>
  <c r="U3" i="8"/>
  <c r="F14" i="12"/>
  <c r="F6" i="12"/>
  <c r="F15" i="12"/>
  <c r="F21" i="12"/>
  <c r="F11" i="12"/>
  <c r="F20" i="12"/>
  <c r="F13" i="12"/>
  <c r="F5" i="12"/>
  <c r="F22" i="12"/>
  <c r="F19" i="12"/>
  <c r="F16" i="12"/>
  <c r="F8" i="12"/>
  <c r="F18" i="12"/>
  <c r="F12" i="12"/>
  <c r="F10" i="12"/>
  <c r="F7" i="12"/>
  <c r="F17" i="12"/>
  <c r="F24" i="9"/>
  <c r="G10" i="9" s="1"/>
  <c r="F6" i="8"/>
  <c r="F14" i="8"/>
  <c r="F8" i="8"/>
  <c r="F16" i="8"/>
  <c r="F12" i="8"/>
  <c r="F10" i="8"/>
  <c r="F21" i="8"/>
  <c r="F20" i="8"/>
  <c r="F19" i="8"/>
  <c r="F5" i="8"/>
  <c r="F9" i="8"/>
  <c r="F7" i="8"/>
  <c r="F17" i="8"/>
  <c r="F15" i="8"/>
  <c r="F22" i="8"/>
  <c r="F11" i="8"/>
  <c r="F18" i="8"/>
  <c r="T19" i="7"/>
  <c r="T15" i="7"/>
  <c r="T12" i="7"/>
  <c r="T9" i="7"/>
  <c r="T6" i="7"/>
  <c r="T16" i="7"/>
  <c r="T20" i="7"/>
  <c r="T21" i="7"/>
  <c r="T17" i="7"/>
  <c r="T13" i="7"/>
  <c r="T10" i="7"/>
  <c r="T7" i="7"/>
  <c r="T11" i="7"/>
  <c r="T8" i="7"/>
  <c r="T5" i="7"/>
  <c r="T22" i="7"/>
  <c r="T18" i="7"/>
  <c r="T14" i="7"/>
  <c r="T23" i="7" s="1"/>
  <c r="D24" i="7"/>
  <c r="D26" i="7"/>
  <c r="D27" i="7" s="1"/>
  <c r="D28" i="7" s="1"/>
  <c r="D24" i="5"/>
  <c r="E5" i="5" s="1"/>
  <c r="U5" i="5" s="1"/>
  <c r="D26" i="5"/>
  <c r="D25" i="5"/>
  <c r="H10" i="9" l="1"/>
  <c r="I10" i="9"/>
  <c r="J10" i="9"/>
  <c r="K10" i="9"/>
  <c r="F24" i="12"/>
  <c r="G17" i="9"/>
  <c r="G20" i="9"/>
  <c r="G6" i="9"/>
  <c r="G13" i="9"/>
  <c r="G5" i="9"/>
  <c r="G22" i="9"/>
  <c r="G15" i="9"/>
  <c r="G8" i="9"/>
  <c r="F25" i="9"/>
  <c r="G11" i="9"/>
  <c r="G16" i="9"/>
  <c r="G21" i="9"/>
  <c r="G12" i="9"/>
  <c r="G9" i="9"/>
  <c r="G19" i="9"/>
  <c r="G18" i="9"/>
  <c r="G7" i="9"/>
  <c r="G14" i="9"/>
  <c r="F24" i="8"/>
  <c r="E21" i="7"/>
  <c r="U21" i="7" s="1"/>
  <c r="E17" i="7"/>
  <c r="U17" i="7" s="1"/>
  <c r="E13" i="7"/>
  <c r="U13" i="7" s="1"/>
  <c r="E10" i="7"/>
  <c r="U10" i="7" s="1"/>
  <c r="E7" i="7"/>
  <c r="U7" i="7" s="1"/>
  <c r="E18" i="7"/>
  <c r="U18" i="7" s="1"/>
  <c r="E22" i="7"/>
  <c r="U22" i="7" s="1"/>
  <c r="E11" i="7"/>
  <c r="U11" i="7" s="1"/>
  <c r="E8" i="7"/>
  <c r="U8" i="7" s="1"/>
  <c r="E5" i="7"/>
  <c r="U5" i="7" s="1"/>
  <c r="E19" i="7"/>
  <c r="U19" i="7" s="1"/>
  <c r="E15" i="7"/>
  <c r="U15" i="7" s="1"/>
  <c r="E4" i="7"/>
  <c r="E12" i="7"/>
  <c r="U12" i="7" s="1"/>
  <c r="E9" i="7"/>
  <c r="U9" i="7" s="1"/>
  <c r="E6" i="7"/>
  <c r="U6" i="7" s="1"/>
  <c r="E20" i="7"/>
  <c r="U20" i="7" s="1"/>
  <c r="E16" i="7"/>
  <c r="U16" i="7" s="1"/>
  <c r="E14" i="7"/>
  <c r="U14" i="7" s="1"/>
  <c r="E8" i="5"/>
  <c r="E17" i="5"/>
  <c r="E21" i="5"/>
  <c r="E16" i="5"/>
  <c r="E20" i="5"/>
  <c r="E9" i="5"/>
  <c r="E12" i="5"/>
  <c r="E19" i="5"/>
  <c r="E13" i="5"/>
  <c r="E11" i="5"/>
  <c r="E14" i="5"/>
  <c r="E18" i="5"/>
  <c r="E22" i="5"/>
  <c r="E6" i="5"/>
  <c r="E4" i="5"/>
  <c r="E15" i="5"/>
  <c r="E7" i="5"/>
  <c r="E10" i="5"/>
  <c r="D27" i="5"/>
  <c r="D28" i="5" s="1"/>
  <c r="F5" i="5"/>
  <c r="T20" i="5"/>
  <c r="T16" i="5"/>
  <c r="T11" i="5"/>
  <c r="T21" i="5"/>
  <c r="T17" i="5"/>
  <c r="T13" i="5"/>
  <c r="T10" i="5"/>
  <c r="T7" i="5"/>
  <c r="T8" i="5"/>
  <c r="T5" i="5"/>
  <c r="T22" i="5"/>
  <c r="T18" i="5"/>
  <c r="T19" i="5"/>
  <c r="T15" i="5"/>
  <c r="T12" i="5"/>
  <c r="T9" i="5"/>
  <c r="T6" i="5"/>
  <c r="T14" i="5"/>
  <c r="T23" i="5" s="1"/>
  <c r="K21" i="9" l="1"/>
  <c r="I21" i="9"/>
  <c r="J21" i="9"/>
  <c r="H21" i="9"/>
  <c r="U3" i="7"/>
  <c r="H18" i="9"/>
  <c r="I18" i="9"/>
  <c r="J18" i="9"/>
  <c r="K18" i="9"/>
  <c r="J13" i="9"/>
  <c r="K13" i="9"/>
  <c r="H13" i="9"/>
  <c r="I13" i="9"/>
  <c r="F16" i="5"/>
  <c r="U16" i="5"/>
  <c r="H22" i="9"/>
  <c r="I22" i="9"/>
  <c r="J22" i="9"/>
  <c r="K22" i="9"/>
  <c r="H7" i="9"/>
  <c r="I7" i="9"/>
  <c r="J7" i="9"/>
  <c r="K7" i="9"/>
  <c r="F17" i="5"/>
  <c r="U17" i="5"/>
  <c r="F22" i="5"/>
  <c r="U22" i="5"/>
  <c r="F8" i="5"/>
  <c r="U8" i="5"/>
  <c r="H19" i="9"/>
  <c r="I19" i="9"/>
  <c r="J19" i="9"/>
  <c r="K19" i="9"/>
  <c r="H6" i="9"/>
  <c r="I6" i="9"/>
  <c r="J6" i="9"/>
  <c r="K6" i="9"/>
  <c r="F14" i="5"/>
  <c r="U14" i="5"/>
  <c r="J17" i="9"/>
  <c r="H17" i="9"/>
  <c r="I17" i="9"/>
  <c r="K17" i="9"/>
  <c r="F15" i="5"/>
  <c r="U15" i="5"/>
  <c r="J14" i="9"/>
  <c r="H14" i="9"/>
  <c r="I14" i="9"/>
  <c r="K14" i="9"/>
  <c r="F21" i="5"/>
  <c r="U21" i="5"/>
  <c r="I5" i="9"/>
  <c r="H5" i="9"/>
  <c r="K5" i="9"/>
  <c r="J5" i="9"/>
  <c r="F6" i="5"/>
  <c r="U6" i="5"/>
  <c r="F18" i="5"/>
  <c r="U18" i="5"/>
  <c r="H9" i="9"/>
  <c r="I9" i="9"/>
  <c r="J9" i="9"/>
  <c r="K9" i="9"/>
  <c r="K20" i="9"/>
  <c r="J20" i="9"/>
  <c r="I20" i="9"/>
  <c r="H20" i="9"/>
  <c r="F19" i="5"/>
  <c r="U19" i="5"/>
  <c r="K11" i="9"/>
  <c r="J11" i="9"/>
  <c r="I11" i="9"/>
  <c r="H11" i="9"/>
  <c r="J12" i="9"/>
  <c r="K12" i="9"/>
  <c r="H12" i="9"/>
  <c r="I12" i="9"/>
  <c r="F11" i="5"/>
  <c r="U11" i="5"/>
  <c r="F12" i="5"/>
  <c r="U12" i="5"/>
  <c r="F10" i="5"/>
  <c r="U10" i="5"/>
  <c r="F9" i="5"/>
  <c r="U9" i="5"/>
  <c r="K8" i="9"/>
  <c r="H8" i="9"/>
  <c r="I8" i="9"/>
  <c r="J8" i="9"/>
  <c r="F13" i="5"/>
  <c r="U13" i="5"/>
  <c r="K16" i="9"/>
  <c r="J16" i="9"/>
  <c r="H16" i="9"/>
  <c r="I16" i="9"/>
  <c r="F7" i="5"/>
  <c r="U7" i="5"/>
  <c r="F20" i="5"/>
  <c r="U20" i="5"/>
  <c r="K15" i="9"/>
  <c r="J15" i="9"/>
  <c r="H15" i="9"/>
  <c r="I15" i="9"/>
  <c r="F25" i="12"/>
  <c r="G9" i="12"/>
  <c r="G6" i="12"/>
  <c r="G5" i="12"/>
  <c r="G12" i="12"/>
  <c r="G19" i="12"/>
  <c r="G7" i="12"/>
  <c r="G16" i="12"/>
  <c r="G11" i="12"/>
  <c r="G8" i="12"/>
  <c r="G14" i="12"/>
  <c r="G17" i="12"/>
  <c r="G15" i="12"/>
  <c r="G22" i="12"/>
  <c r="G10" i="12"/>
  <c r="G21" i="12"/>
  <c r="G20" i="12"/>
  <c r="G13" i="12"/>
  <c r="G18" i="12"/>
  <c r="F25" i="8"/>
  <c r="G13" i="8"/>
  <c r="G8" i="8"/>
  <c r="G22" i="8"/>
  <c r="G5" i="8"/>
  <c r="G6" i="8"/>
  <c r="G14" i="8"/>
  <c r="G20" i="8"/>
  <c r="G15" i="8"/>
  <c r="G9" i="8"/>
  <c r="G10" i="8"/>
  <c r="G19" i="8"/>
  <c r="G11" i="8"/>
  <c r="G12" i="8"/>
  <c r="G18" i="8"/>
  <c r="G21" i="8"/>
  <c r="G17" i="8"/>
  <c r="G16" i="8"/>
  <c r="G7" i="8"/>
  <c r="F13" i="7"/>
  <c r="F20" i="7"/>
  <c r="F6" i="7"/>
  <c r="F12" i="7"/>
  <c r="F19" i="7"/>
  <c r="F11" i="7"/>
  <c r="F10" i="7"/>
  <c r="F21" i="7"/>
  <c r="F22" i="7"/>
  <c r="F7" i="7"/>
  <c r="F9" i="7"/>
  <c r="F17" i="7"/>
  <c r="F15" i="7"/>
  <c r="F5" i="7"/>
  <c r="F8" i="7"/>
  <c r="F14" i="7"/>
  <c r="F16" i="7"/>
  <c r="F18" i="7"/>
  <c r="F24" i="5" l="1"/>
  <c r="G22" i="5" s="1"/>
  <c r="I9" i="12"/>
  <c r="J9" i="12"/>
  <c r="H9" i="12"/>
  <c r="K9" i="12"/>
  <c r="H16" i="8"/>
  <c r="K16" i="8"/>
  <c r="I16" i="8"/>
  <c r="J16" i="8"/>
  <c r="K6" i="8"/>
  <c r="H6" i="8"/>
  <c r="I6" i="8"/>
  <c r="J6" i="8"/>
  <c r="H15" i="12"/>
  <c r="I15" i="12"/>
  <c r="K15" i="12"/>
  <c r="J15" i="12"/>
  <c r="U3" i="5"/>
  <c r="F3" i="7"/>
  <c r="AA4" i="7" s="1"/>
  <c r="I21" i="12"/>
  <c r="J21" i="12"/>
  <c r="K21" i="12"/>
  <c r="H21" i="12"/>
  <c r="I10" i="12"/>
  <c r="K10" i="12"/>
  <c r="J10" i="12"/>
  <c r="H10" i="12"/>
  <c r="I7" i="8"/>
  <c r="J7" i="8"/>
  <c r="K7" i="8"/>
  <c r="H7" i="8"/>
  <c r="H17" i="8"/>
  <c r="I17" i="8"/>
  <c r="J17" i="8"/>
  <c r="K17" i="8"/>
  <c r="K5" i="8"/>
  <c r="J5" i="8"/>
  <c r="I5" i="8"/>
  <c r="H5" i="8"/>
  <c r="H17" i="12"/>
  <c r="I17" i="12"/>
  <c r="J17" i="12"/>
  <c r="K17" i="12"/>
  <c r="F3" i="5"/>
  <c r="AA4" i="5" s="1"/>
  <c r="I5" i="12"/>
  <c r="H5" i="12"/>
  <c r="J5" i="12"/>
  <c r="K5" i="12"/>
  <c r="J20" i="8"/>
  <c r="K20" i="8"/>
  <c r="I20" i="8"/>
  <c r="H20" i="8"/>
  <c r="H14" i="8"/>
  <c r="I14" i="8"/>
  <c r="J14" i="8"/>
  <c r="K14" i="8"/>
  <c r="J18" i="8"/>
  <c r="I18" i="8"/>
  <c r="H18" i="8"/>
  <c r="K18" i="8"/>
  <c r="H8" i="8"/>
  <c r="I8" i="8"/>
  <c r="J8" i="8"/>
  <c r="K8" i="8"/>
  <c r="H8" i="12"/>
  <c r="I8" i="12"/>
  <c r="J8" i="12"/>
  <c r="K8" i="12"/>
  <c r="J22" i="8"/>
  <c r="K22" i="8"/>
  <c r="I22" i="8"/>
  <c r="H22" i="8"/>
  <c r="K12" i="8"/>
  <c r="J12" i="8"/>
  <c r="H12" i="8"/>
  <c r="I12" i="8"/>
  <c r="H13" i="8"/>
  <c r="J13" i="8"/>
  <c r="K13" i="8"/>
  <c r="I13" i="8"/>
  <c r="H11" i="12"/>
  <c r="I11" i="12"/>
  <c r="J11" i="12"/>
  <c r="K11" i="12"/>
  <c r="K22" i="12"/>
  <c r="H22" i="12"/>
  <c r="J22" i="12"/>
  <c r="I22" i="12"/>
  <c r="H14" i="12"/>
  <c r="I14" i="12"/>
  <c r="J14" i="12"/>
  <c r="K14" i="12"/>
  <c r="K11" i="8"/>
  <c r="J11" i="8"/>
  <c r="I11" i="8"/>
  <c r="H11" i="8"/>
  <c r="H19" i="8"/>
  <c r="I19" i="8"/>
  <c r="K19" i="8"/>
  <c r="J19" i="8"/>
  <c r="H18" i="12"/>
  <c r="I18" i="12"/>
  <c r="J18" i="12"/>
  <c r="K18" i="12"/>
  <c r="K7" i="12"/>
  <c r="I7" i="12"/>
  <c r="H7" i="12"/>
  <c r="J7" i="12"/>
  <c r="H15" i="8"/>
  <c r="K15" i="8"/>
  <c r="I15" i="8"/>
  <c r="J15" i="8"/>
  <c r="K16" i="12"/>
  <c r="I16" i="12"/>
  <c r="J16" i="12"/>
  <c r="H16" i="12"/>
  <c r="K10" i="8"/>
  <c r="H10" i="8"/>
  <c r="I10" i="8"/>
  <c r="J10" i="8"/>
  <c r="K13" i="12"/>
  <c r="H13" i="12"/>
  <c r="I13" i="12"/>
  <c r="J13" i="12"/>
  <c r="K19" i="12"/>
  <c r="I19" i="12"/>
  <c r="J19" i="12"/>
  <c r="H19" i="12"/>
  <c r="J6" i="12"/>
  <c r="H6" i="12"/>
  <c r="I6" i="12"/>
  <c r="K6" i="12"/>
  <c r="K21" i="8"/>
  <c r="H21" i="8"/>
  <c r="J21" i="8"/>
  <c r="I21" i="8"/>
  <c r="K9" i="8"/>
  <c r="J9" i="8"/>
  <c r="I9" i="8"/>
  <c r="H9" i="8"/>
  <c r="I20" i="12"/>
  <c r="J20" i="12"/>
  <c r="K20" i="12"/>
  <c r="H20" i="12"/>
  <c r="K12" i="12"/>
  <c r="H12" i="12"/>
  <c r="I12" i="12"/>
  <c r="J12" i="12"/>
  <c r="J24" i="9"/>
  <c r="J27" i="9" s="1"/>
  <c r="J28" i="9" s="1"/>
  <c r="H24" i="9"/>
  <c r="H27" i="9" s="1"/>
  <c r="H28" i="9" s="1"/>
  <c r="I24" i="9"/>
  <c r="I27" i="9" s="1"/>
  <c r="I28" i="9" s="1"/>
  <c r="K24" i="9"/>
  <c r="K25" i="9" s="1"/>
  <c r="F24" i="7"/>
  <c r="G5" i="5"/>
  <c r="G17" i="5"/>
  <c r="G15" i="5"/>
  <c r="G21" i="5"/>
  <c r="G16" i="5"/>
  <c r="G20" i="5"/>
  <c r="G9" i="5"/>
  <c r="G12" i="5"/>
  <c r="G10" i="5"/>
  <c r="G8" i="5"/>
  <c r="G7" i="5" l="1"/>
  <c r="H7" i="5" s="1"/>
  <c r="G18" i="5"/>
  <c r="K18" i="5" s="1"/>
  <c r="G6" i="5"/>
  <c r="J6" i="5" s="1"/>
  <c r="G14" i="5"/>
  <c r="I14" i="5" s="1"/>
  <c r="G11" i="5"/>
  <c r="I11" i="5" s="1"/>
  <c r="G13" i="5"/>
  <c r="F25" i="5"/>
  <c r="G19" i="5"/>
  <c r="J19" i="5"/>
  <c r="K19" i="5"/>
  <c r="I19" i="5"/>
  <c r="H19" i="5"/>
  <c r="H5" i="5"/>
  <c r="K5" i="5"/>
  <c r="J5" i="5"/>
  <c r="I5" i="5"/>
  <c r="I7" i="5"/>
  <c r="J7" i="5"/>
  <c r="J18" i="5"/>
  <c r="H18" i="5"/>
  <c r="I18" i="5"/>
  <c r="I9" i="5"/>
  <c r="K9" i="5"/>
  <c r="J9" i="5"/>
  <c r="H9" i="5"/>
  <c r="H13" i="5"/>
  <c r="I13" i="5"/>
  <c r="J13" i="5"/>
  <c r="K13" i="5"/>
  <c r="H11" i="5"/>
  <c r="H22" i="5"/>
  <c r="J22" i="5"/>
  <c r="K22" i="5"/>
  <c r="I22" i="5"/>
  <c r="H20" i="5"/>
  <c r="I20" i="5"/>
  <c r="J20" i="5"/>
  <c r="K20" i="5"/>
  <c r="H16" i="5"/>
  <c r="J16" i="5"/>
  <c r="K16" i="5"/>
  <c r="I16" i="5"/>
  <c r="H10" i="5"/>
  <c r="J10" i="5"/>
  <c r="K10" i="5"/>
  <c r="I10" i="5"/>
  <c r="K15" i="5"/>
  <c r="H15" i="5"/>
  <c r="I15" i="5"/>
  <c r="J15" i="5"/>
  <c r="H8" i="5"/>
  <c r="I8" i="5"/>
  <c r="J8" i="5"/>
  <c r="K8" i="5"/>
  <c r="K21" i="5"/>
  <c r="J21" i="5"/>
  <c r="H21" i="5"/>
  <c r="I21" i="5"/>
  <c r="J12" i="5"/>
  <c r="K12" i="5"/>
  <c r="H12" i="5"/>
  <c r="I12" i="5"/>
  <c r="J17" i="5"/>
  <c r="K17" i="5"/>
  <c r="I17" i="5"/>
  <c r="H17" i="5"/>
  <c r="J24" i="12"/>
  <c r="H24" i="12"/>
  <c r="K24" i="12"/>
  <c r="I24" i="12"/>
  <c r="J25" i="9"/>
  <c r="H25" i="9"/>
  <c r="K27" i="9"/>
  <c r="K28" i="9" s="1"/>
  <c r="I25" i="9"/>
  <c r="H24" i="8"/>
  <c r="H27" i="8" s="1"/>
  <c r="H28" i="8" s="1"/>
  <c r="K24" i="8"/>
  <c r="I24" i="8"/>
  <c r="J24" i="8"/>
  <c r="F25" i="7"/>
  <c r="G12" i="7"/>
  <c r="G7" i="7"/>
  <c r="G9" i="7"/>
  <c r="G11" i="7"/>
  <c r="G15" i="7"/>
  <c r="G6" i="7"/>
  <c r="G14" i="7"/>
  <c r="G16" i="7"/>
  <c r="G17" i="7"/>
  <c r="G19" i="7"/>
  <c r="G18" i="7"/>
  <c r="G13" i="7"/>
  <c r="G20" i="7"/>
  <c r="G5" i="7"/>
  <c r="G22" i="7"/>
  <c r="G10" i="7"/>
  <c r="G21" i="7"/>
  <c r="G8" i="7"/>
  <c r="H6" i="5" l="1"/>
  <c r="H24" i="5" s="1"/>
  <c r="K7" i="5"/>
  <c r="K14" i="5"/>
  <c r="K11" i="5"/>
  <c r="I6" i="5"/>
  <c r="K6" i="5"/>
  <c r="K24" i="5" s="1"/>
  <c r="H14" i="5"/>
  <c r="J11" i="5"/>
  <c r="J24" i="5" s="1"/>
  <c r="J14" i="5"/>
  <c r="J12" i="7"/>
  <c r="K12" i="7"/>
  <c r="H12" i="7"/>
  <c r="I12" i="7"/>
  <c r="H13" i="7"/>
  <c r="I13" i="7"/>
  <c r="J13" i="7"/>
  <c r="K13" i="7"/>
  <c r="H11" i="7"/>
  <c r="I11" i="7"/>
  <c r="J11" i="7"/>
  <c r="K11" i="7"/>
  <c r="I7" i="7"/>
  <c r="J7" i="7"/>
  <c r="K7" i="7"/>
  <c r="H7" i="7"/>
  <c r="H20" i="7"/>
  <c r="K20" i="7"/>
  <c r="I20" i="7"/>
  <c r="J20" i="7"/>
  <c r="K19" i="7"/>
  <c r="H19" i="7"/>
  <c r="I19" i="7"/>
  <c r="J19" i="7"/>
  <c r="H22" i="7"/>
  <c r="I22" i="7"/>
  <c r="J22" i="7"/>
  <c r="K22" i="7"/>
  <c r="J17" i="7"/>
  <c r="K17" i="7"/>
  <c r="H17" i="7"/>
  <c r="I17" i="7"/>
  <c r="K16" i="7"/>
  <c r="I16" i="7"/>
  <c r="H16" i="7"/>
  <c r="J16" i="7"/>
  <c r="K9" i="7"/>
  <c r="H9" i="7"/>
  <c r="J9" i="7"/>
  <c r="I9" i="7"/>
  <c r="I5" i="7"/>
  <c r="H5" i="7"/>
  <c r="K5" i="7"/>
  <c r="J5" i="7"/>
  <c r="I18" i="7"/>
  <c r="J18" i="7"/>
  <c r="H18" i="7"/>
  <c r="K18" i="7"/>
  <c r="J14" i="7"/>
  <c r="H14" i="7"/>
  <c r="I14" i="7"/>
  <c r="K14" i="7"/>
  <c r="K6" i="7"/>
  <c r="H6" i="7"/>
  <c r="I6" i="7"/>
  <c r="J6" i="7"/>
  <c r="J10" i="7"/>
  <c r="K10" i="7"/>
  <c r="I10" i="7"/>
  <c r="H10" i="7"/>
  <c r="H8" i="7"/>
  <c r="I8" i="7"/>
  <c r="J8" i="7"/>
  <c r="K8" i="7"/>
  <c r="V7" i="9"/>
  <c r="V10" i="9"/>
  <c r="V6" i="9"/>
  <c r="V9" i="9"/>
  <c r="V12" i="9"/>
  <c r="V15" i="9"/>
  <c r="V18" i="9"/>
  <c r="V21" i="9"/>
  <c r="V14" i="9"/>
  <c r="V17" i="9"/>
  <c r="V20" i="9"/>
  <c r="K21" i="7"/>
  <c r="J21" i="7"/>
  <c r="I21" i="7"/>
  <c r="H21" i="7"/>
  <c r="K15" i="7"/>
  <c r="J15" i="7"/>
  <c r="I15" i="7"/>
  <c r="H15" i="7"/>
  <c r="V8" i="9"/>
  <c r="V16" i="9"/>
  <c r="V13" i="9"/>
  <c r="V11" i="9"/>
  <c r="V19" i="9"/>
  <c r="V22" i="9"/>
  <c r="V5" i="9"/>
  <c r="J27" i="12"/>
  <c r="J28" i="12" s="1"/>
  <c r="J25" i="12"/>
  <c r="K25" i="12"/>
  <c r="K27" i="12"/>
  <c r="K28" i="12" s="1"/>
  <c r="H27" i="12"/>
  <c r="H28" i="12" s="1"/>
  <c r="H25" i="12"/>
  <c r="I27" i="12"/>
  <c r="I28" i="12" s="1"/>
  <c r="I25" i="12"/>
  <c r="G25" i="9"/>
  <c r="H25" i="8"/>
  <c r="K27" i="8"/>
  <c r="K28" i="8" s="1"/>
  <c r="K25" i="8"/>
  <c r="J27" i="8"/>
  <c r="J28" i="8" s="1"/>
  <c r="J25" i="8"/>
  <c r="I27" i="8"/>
  <c r="I28" i="8" s="1"/>
  <c r="I25" i="8"/>
  <c r="I24" i="5"/>
  <c r="V18" i="8" l="1"/>
  <c r="V22" i="8"/>
  <c r="V6" i="8"/>
  <c r="V21" i="8"/>
  <c r="V19" i="8"/>
  <c r="V3" i="9"/>
  <c r="X3" i="9" s="1"/>
  <c r="V5" i="8"/>
  <c r="G25" i="12"/>
  <c r="G25" i="8"/>
  <c r="I24" i="7"/>
  <c r="H24" i="7"/>
  <c r="J24" i="7"/>
  <c r="K24" i="7"/>
  <c r="H25" i="5"/>
  <c r="H27" i="5"/>
  <c r="H28" i="5" s="1"/>
  <c r="M5" i="5" s="1"/>
  <c r="I25" i="5"/>
  <c r="I27" i="5"/>
  <c r="I28" i="5" s="1"/>
  <c r="J25" i="5"/>
  <c r="J27" i="5"/>
  <c r="J28" i="5" s="1"/>
  <c r="K25" i="5"/>
  <c r="K27" i="5"/>
  <c r="K28" i="5" s="1"/>
  <c r="V8" i="8" l="1"/>
  <c r="V5" i="12"/>
  <c r="V12" i="8"/>
  <c r="V17" i="8"/>
  <c r="V10" i="8"/>
  <c r="V16" i="8"/>
  <c r="V7" i="8"/>
  <c r="V14" i="8"/>
  <c r="V15" i="8"/>
  <c r="V11" i="8"/>
  <c r="V13" i="8"/>
  <c r="V9" i="8"/>
  <c r="V20" i="8"/>
  <c r="V14" i="12"/>
  <c r="V8" i="12"/>
  <c r="V15" i="12"/>
  <c r="V18" i="12"/>
  <c r="V16" i="12"/>
  <c r="V7" i="12"/>
  <c r="V20" i="12"/>
  <c r="V22" i="12"/>
  <c r="V10" i="12"/>
  <c r="V17" i="12"/>
  <c r="V19" i="12"/>
  <c r="V21" i="12"/>
  <c r="V12" i="12"/>
  <c r="V13" i="12"/>
  <c r="V11" i="12"/>
  <c r="V9" i="12"/>
  <c r="V6" i="12"/>
  <c r="I27" i="7"/>
  <c r="I28" i="7" s="1"/>
  <c r="I25" i="7"/>
  <c r="J27" i="7"/>
  <c r="J28" i="7" s="1"/>
  <c r="J25" i="7"/>
  <c r="H27" i="7"/>
  <c r="H28" i="7" s="1"/>
  <c r="H25" i="7"/>
  <c r="K25" i="7"/>
  <c r="K27" i="7"/>
  <c r="K28" i="7" s="1"/>
  <c r="G25" i="5"/>
  <c r="V5" i="5" l="1"/>
  <c r="V15" i="5"/>
  <c r="V8" i="5"/>
  <c r="V22" i="5"/>
  <c r="V3" i="8"/>
  <c r="X3" i="8" s="1"/>
  <c r="V14" i="5"/>
  <c r="V11" i="5"/>
  <c r="V12" i="5"/>
  <c r="V20" i="5"/>
  <c r="V17" i="5"/>
  <c r="V7" i="5"/>
  <c r="V16" i="5"/>
  <c r="V10" i="5"/>
  <c r="V6" i="5"/>
  <c r="V21" i="5"/>
  <c r="V9" i="5"/>
  <c r="V18" i="5"/>
  <c r="V19" i="5"/>
  <c r="V13" i="5"/>
  <c r="V3" i="12"/>
  <c r="X3" i="12" s="1"/>
  <c r="G25" i="7"/>
  <c r="V3" i="5" l="1"/>
  <c r="X3" i="5" s="1"/>
  <c r="V15" i="7"/>
  <c r="V13" i="7"/>
  <c r="V7" i="7"/>
  <c r="V8" i="7"/>
  <c r="V21" i="7"/>
  <c r="V17" i="7"/>
  <c r="V14" i="7"/>
  <c r="V5" i="7"/>
  <c r="V20" i="7"/>
  <c r="V22" i="7"/>
  <c r="V19" i="7"/>
  <c r="V18" i="7"/>
  <c r="V12" i="7"/>
  <c r="V11" i="7"/>
  <c r="V9" i="7"/>
  <c r="V6" i="7"/>
  <c r="V16" i="7"/>
  <c r="V10" i="7"/>
  <c r="C23" i="1"/>
  <c r="V3" i="7" l="1"/>
  <c r="X3" i="7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4" i="1"/>
  <c r="D26" i="1" l="1"/>
  <c r="D25" i="1"/>
  <c r="T14" i="1" s="1"/>
  <c r="D24" i="1"/>
  <c r="E17" i="1" s="1"/>
  <c r="F17" i="1" l="1"/>
  <c r="U17" i="1"/>
  <c r="T23" i="1"/>
  <c r="T13" i="1"/>
  <c r="T10" i="1"/>
  <c r="T20" i="1"/>
  <c r="T12" i="1"/>
  <c r="T21" i="1"/>
  <c r="T8" i="1"/>
  <c r="T7" i="1"/>
  <c r="T5" i="1"/>
  <c r="T16" i="1"/>
  <c r="T11" i="1"/>
  <c r="T22" i="1"/>
  <c r="T9" i="1"/>
  <c r="T6" i="1"/>
  <c r="T19" i="1"/>
  <c r="T18" i="1"/>
  <c r="T17" i="1"/>
  <c r="T15" i="1"/>
  <c r="D27" i="1"/>
  <c r="D28" i="1" s="1"/>
  <c r="E9" i="1"/>
  <c r="E10" i="1"/>
  <c r="E11" i="1"/>
  <c r="E4" i="1"/>
  <c r="E12" i="1"/>
  <c r="E13" i="1"/>
  <c r="E14" i="1"/>
  <c r="E5" i="1"/>
  <c r="E6" i="1"/>
  <c r="E7" i="1"/>
  <c r="E8" i="1"/>
  <c r="E22" i="1"/>
  <c r="E20" i="1"/>
  <c r="E18" i="1"/>
  <c r="E16" i="1"/>
  <c r="E15" i="1"/>
  <c r="E21" i="1"/>
  <c r="E19" i="1"/>
  <c r="F21" i="1" l="1"/>
  <c r="U21" i="1"/>
  <c r="F9" i="1"/>
  <c r="U9" i="1"/>
  <c r="F22" i="1"/>
  <c r="U22" i="1"/>
  <c r="F12" i="1"/>
  <c r="U12" i="1"/>
  <c r="F15" i="1"/>
  <c r="U15" i="1"/>
  <c r="F16" i="1"/>
  <c r="U16" i="1"/>
  <c r="F11" i="1"/>
  <c r="U11" i="1"/>
  <c r="F18" i="1"/>
  <c r="U18" i="1"/>
  <c r="F6" i="1"/>
  <c r="U6" i="1"/>
  <c r="F10" i="1"/>
  <c r="U10" i="1"/>
  <c r="F20" i="1"/>
  <c r="U20" i="1"/>
  <c r="F8" i="1"/>
  <c r="U8" i="1"/>
  <c r="F7" i="1"/>
  <c r="U7" i="1"/>
  <c r="F5" i="1"/>
  <c r="U5" i="1"/>
  <c r="F14" i="1"/>
  <c r="U14" i="1"/>
  <c r="F19" i="1"/>
  <c r="U19" i="1"/>
  <c r="F13" i="1"/>
  <c r="U13" i="1"/>
  <c r="F24" i="1"/>
  <c r="U3" i="1" l="1"/>
  <c r="F3" i="1"/>
  <c r="AA4" i="1" s="1"/>
  <c r="G10" i="1"/>
  <c r="F25" i="1"/>
  <c r="G13" i="1"/>
  <c r="G9" i="1"/>
  <c r="G19" i="1"/>
  <c r="G17" i="1"/>
  <c r="G15" i="1"/>
  <c r="G12" i="1"/>
  <c r="G20" i="1"/>
  <c r="G8" i="1"/>
  <c r="G18" i="1"/>
  <c r="G6" i="1"/>
  <c r="G14" i="1"/>
  <c r="G16" i="1"/>
  <c r="G21" i="1"/>
  <c r="G11" i="1"/>
  <c r="G7" i="1"/>
  <c r="G22" i="1"/>
  <c r="G5" i="1"/>
  <c r="H13" i="1" l="1"/>
  <c r="K13" i="1"/>
  <c r="J13" i="1"/>
  <c r="I13" i="1"/>
  <c r="J6" i="1"/>
  <c r="H6" i="1"/>
  <c r="I6" i="1"/>
  <c r="K6" i="1"/>
  <c r="K18" i="1"/>
  <c r="H18" i="1"/>
  <c r="J18" i="1"/>
  <c r="I18" i="1"/>
  <c r="I20" i="1"/>
  <c r="K20" i="1"/>
  <c r="H20" i="1"/>
  <c r="J20" i="1"/>
  <c r="H12" i="1"/>
  <c r="K12" i="1"/>
  <c r="J12" i="1"/>
  <c r="I12" i="1"/>
  <c r="I15" i="1"/>
  <c r="J15" i="1"/>
  <c r="K15" i="1"/>
  <c r="H15" i="1"/>
  <c r="I17" i="1"/>
  <c r="K17" i="1"/>
  <c r="J17" i="1"/>
  <c r="H17" i="1"/>
  <c r="J19" i="1"/>
  <c r="I19" i="1"/>
  <c r="K19" i="1"/>
  <c r="H19" i="1"/>
  <c r="I9" i="1"/>
  <c r="K9" i="1"/>
  <c r="J9" i="1"/>
  <c r="H9" i="1"/>
  <c r="K8" i="1"/>
  <c r="H8" i="1"/>
  <c r="I8" i="1"/>
  <c r="J8" i="1"/>
  <c r="K5" i="1"/>
  <c r="J5" i="1"/>
  <c r="H5" i="1"/>
  <c r="H24" i="1" s="1"/>
  <c r="I5" i="1"/>
  <c r="K22" i="1"/>
  <c r="J22" i="1"/>
  <c r="I22" i="1"/>
  <c r="H22" i="1"/>
  <c r="I7" i="1"/>
  <c r="J7" i="1"/>
  <c r="H7" i="1"/>
  <c r="K7" i="1"/>
  <c r="H11" i="1"/>
  <c r="K11" i="1"/>
  <c r="I11" i="1"/>
  <c r="J11" i="1"/>
  <c r="H21" i="1"/>
  <c r="K21" i="1"/>
  <c r="I21" i="1"/>
  <c r="J21" i="1"/>
  <c r="I16" i="1"/>
  <c r="H16" i="1"/>
  <c r="K16" i="1"/>
  <c r="J16" i="1"/>
  <c r="H14" i="1"/>
  <c r="I14" i="1"/>
  <c r="K14" i="1"/>
  <c r="J14" i="1"/>
  <c r="J10" i="1"/>
  <c r="I10" i="1"/>
  <c r="K10" i="1"/>
  <c r="H10" i="1"/>
  <c r="I24" i="1"/>
  <c r="K24" i="1" l="1"/>
  <c r="K25" i="1" s="1"/>
  <c r="J24" i="1"/>
  <c r="J25" i="1" s="1"/>
  <c r="I25" i="1"/>
  <c r="I27" i="1"/>
  <c r="I28" i="1" s="1"/>
  <c r="H25" i="1"/>
  <c r="H27" i="1"/>
  <c r="H28" i="1" s="1"/>
  <c r="K27" i="1" l="1"/>
  <c r="K28" i="1" s="1"/>
  <c r="J27" i="1"/>
  <c r="J28" i="1" s="1"/>
  <c r="G25" i="1"/>
  <c r="V18" i="1" l="1"/>
  <c r="V21" i="1"/>
  <c r="V10" i="1"/>
  <c r="V13" i="1"/>
  <c r="V19" i="1"/>
  <c r="V14" i="1"/>
  <c r="V17" i="1"/>
  <c r="V6" i="1"/>
  <c r="V9" i="1"/>
  <c r="V12" i="1"/>
  <c r="V15" i="1"/>
  <c r="V20" i="1"/>
  <c r="V22" i="1"/>
  <c r="V7" i="1" l="1"/>
  <c r="V8" i="1"/>
  <c r="V11" i="1"/>
  <c r="V16" i="1"/>
  <c r="V5" i="1"/>
  <c r="V3" i="1" l="1"/>
  <c r="X3" i="1" s="1"/>
</calcChain>
</file>

<file path=xl/sharedStrings.xml><?xml version="1.0" encoding="utf-8"?>
<sst xmlns="http://schemas.openxmlformats.org/spreadsheetml/2006/main" count="180" uniqueCount="26">
  <si>
    <t>dihedral</t>
  </si>
  <si>
    <t>energy</t>
  </si>
  <si>
    <t>opt</t>
  </si>
  <si>
    <t>E-Eavg</t>
  </si>
  <si>
    <t>avg</t>
  </si>
  <si>
    <t>min</t>
  </si>
  <si>
    <t>max</t>
  </si>
  <si>
    <t>m=1</t>
  </si>
  <si>
    <t>radians</t>
  </si>
  <si>
    <t>norm_E-Eavg</t>
  </si>
  <si>
    <t>coeffs--&gt;</t>
  </si>
  <si>
    <t>m=2</t>
  </si>
  <si>
    <t>m=3</t>
  </si>
  <si>
    <t>m=4</t>
  </si>
  <si>
    <t>pred (kJ/mol)</t>
  </si>
  <si>
    <t>sum</t>
  </si>
  <si>
    <t>kJ/mol</t>
  </si>
  <si>
    <t>QM</t>
  </si>
  <si>
    <t>SSE</t>
  </si>
  <si>
    <t>SST</t>
  </si>
  <si>
    <t>R-squared</t>
  </si>
  <si>
    <t>cosine-only model potential</t>
  </si>
  <si>
    <t>sym_value</t>
  </si>
  <si>
    <t>calculate</t>
  </si>
  <si>
    <t>full coeffs</t>
  </si>
  <si>
    <t>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</si>
</sst>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tyles" Target="styles.xml"/><Relationship Id="rId5" Type="http://schemas.openxmlformats.org/officeDocument/2006/relationships/worksheet" Target="worksheets/sheet2.xml"/><Relationship Id="rId10" Type="http://schemas.openxmlformats.org/officeDocument/2006/relationships/theme" Target="theme/theme1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O-C-C-N dihedral, CACO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0592820652028387"/>
          <c:y val="3.43065332615540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(S_dihedraL_12_10_1_7!$B$23,S_dihedraL_12_10_1_7!$B$15:$B$22,S_dihedraL_12_10_1_7!$B$5:$B$14)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(S_dihedraL_12_10_1_7!$R$23,S_dihedraL_12_10_1_7!$R$15:$R$22,S_dihedraL_12_10_1_7!$R$5:$R$14)</c:f>
              <c:numCache>
                <c:formatCode>General</c:formatCode>
                <c:ptCount val="19"/>
                <c:pt idx="0">
                  <c:v>8.080645135837548</c:v>
                </c:pt>
                <c:pt idx="1">
                  <c:v>7.104834805519423</c:v>
                </c:pt>
                <c:pt idx="2">
                  <c:v>5.0417283878472485</c:v>
                </c:pt>
                <c:pt idx="3">
                  <c:v>3.9697470810208828</c:v>
                </c:pt>
                <c:pt idx="4">
                  <c:v>5.4773745731783929</c:v>
                </c:pt>
                <c:pt idx="5">
                  <c:v>8.6120088721125292</c:v>
                </c:pt>
                <c:pt idx="6">
                  <c:v>10.028928134701593</c:v>
                </c:pt>
                <c:pt idx="7">
                  <c:v>7.3613521684221173</c:v>
                </c:pt>
                <c:pt idx="8">
                  <c:v>2.4384817666550909</c:v>
                </c:pt>
                <c:pt idx="9">
                  <c:v>-4.2214993547697192E-2</c:v>
                </c:pt>
                <c:pt idx="10">
                  <c:v>2.4384817666550909</c:v>
                </c:pt>
                <c:pt idx="11">
                  <c:v>7.3613521684221173</c:v>
                </c:pt>
                <c:pt idx="12">
                  <c:v>10.028928134701593</c:v>
                </c:pt>
                <c:pt idx="13">
                  <c:v>8.6120088721125292</c:v>
                </c:pt>
                <c:pt idx="14">
                  <c:v>5.4773745731783929</c:v>
                </c:pt>
                <c:pt idx="15">
                  <c:v>3.9697470810208828</c:v>
                </c:pt>
                <c:pt idx="16">
                  <c:v>5.0417283878472485</c:v>
                </c:pt>
                <c:pt idx="17">
                  <c:v>7.104834805519423</c:v>
                </c:pt>
                <c:pt idx="18">
                  <c:v>8.080645135837548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6-4AC6-8216-66F68FA3D61E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61-4C0B-A5FA-A500C746648E}"/>
              </c:ext>
            </c:extLst>
          </c:dPt>
          <c:xVal>
            <c:numRef>
              <c:f>(S_dihedraL_12_10_1_7!$B$23,S_dihedraL_12_10_1_7!$B$15:$B$22,S_dihedraL_12_10_1_7!$B$5:$B$14)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(S_dihedraL_12_10_1_7!$T$23,S_dihedraL_12_10_1_7!$T$15:$T$22,S_dihedraL_12_10_1_7!$T$5:$T$14)</c:f>
              <c:numCache>
                <c:formatCode>General</c:formatCode>
                <c:ptCount val="19"/>
                <c:pt idx="0">
                  <c:v>7.8831950250505542</c:v>
                </c:pt>
                <c:pt idx="1">
                  <c:v>7.2634194949975495</c:v>
                </c:pt>
                <c:pt idx="2">
                  <c:v>5.7245876899964543</c:v>
                </c:pt>
                <c:pt idx="3">
                  <c:v>4.9742460450164003</c:v>
                </c:pt>
                <c:pt idx="4">
                  <c:v>6.3226503349878698</c:v>
                </c:pt>
                <c:pt idx="5">
                  <c:v>9.4652163049873792</c:v>
                </c:pt>
                <c:pt idx="6">
                  <c:v>10.099169535019513</c:v>
                </c:pt>
                <c:pt idx="7">
                  <c:v>5.9969833150549334</c:v>
                </c:pt>
                <c:pt idx="8">
                  <c:v>1.4517177149941887</c:v>
                </c:pt>
                <c:pt idx="9">
                  <c:v>3.3868950004034559E-2</c:v>
                </c:pt>
                <c:pt idx="10">
                  <c:v>2.6862015600353857</c:v>
                </c:pt>
                <c:pt idx="11">
                  <c:v>7.7689070100525583</c:v>
                </c:pt>
                <c:pt idx="12">
                  <c:v>9.9751934250220984</c:v>
                </c:pt>
                <c:pt idx="13">
                  <c:v>7.2806952850464626</c:v>
                </c:pt>
                <c:pt idx="14">
                  <c:v>3.7202809900422977</c:v>
                </c:pt>
                <c:pt idx="15">
                  <c:v>2.7090171550016606</c:v>
                </c:pt>
                <c:pt idx="16">
                  <c:v>3.9245711450249843</c:v>
                </c:pt>
                <c:pt idx="17">
                  <c:v>6.2976030650421535</c:v>
                </c:pt>
                <c:pt idx="18">
                  <c:v>7.8831950250505542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6-4AC6-8216-66F68FA3D61E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(R_dihedraL_12_10_1_7!$B$23,R_dihedraL_12_10_1_7!$B$15:$B$22,R_dihedraL_12_10_1_7!$B$5:$B$14)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(R_dihedraL_12_10_1_7!$R$23,R_dihedraL_12_10_1_7!$R$15:$R$22,R_dihedraL_12_10_1_7!$R$5:$R$14)</c:f>
              <c:numCache>
                <c:formatCode>General</c:formatCode>
                <c:ptCount val="19"/>
                <c:pt idx="0">
                  <c:v>8.0811912658785197</c:v>
                </c:pt>
                <c:pt idx="1">
                  <c:v>7.1052470483190859</c:v>
                </c:pt>
                <c:pt idx="2">
                  <c:v>5.04169468566477</c:v>
                </c:pt>
                <c:pt idx="3">
                  <c:v>3.9691173390922918</c:v>
                </c:pt>
                <c:pt idx="4">
                  <c:v>5.4765698127605171</c:v>
                </c:pt>
                <c:pt idx="5">
                  <c:v>8.6118038466006634</c:v>
                </c:pt>
                <c:pt idx="6">
                  <c:v>10.029571191528964</c:v>
                </c:pt>
                <c:pt idx="7">
                  <c:v>7.3622026723685527</c:v>
                </c:pt>
                <c:pt idx="8">
                  <c:v>2.4388289055667207</c:v>
                </c:pt>
                <c:pt idx="9">
                  <c:v>-4.2221355840718851E-2</c:v>
                </c:pt>
                <c:pt idx="10">
                  <c:v>2.4388289055667207</c:v>
                </c:pt>
                <c:pt idx="11">
                  <c:v>7.3622026723685527</c:v>
                </c:pt>
                <c:pt idx="12">
                  <c:v>10.029571191528964</c:v>
                </c:pt>
                <c:pt idx="13">
                  <c:v>8.6118038466006634</c:v>
                </c:pt>
                <c:pt idx="14">
                  <c:v>5.4765698127605171</c:v>
                </c:pt>
                <c:pt idx="15">
                  <c:v>3.9691173390922918</c:v>
                </c:pt>
                <c:pt idx="16">
                  <c:v>5.04169468566477</c:v>
                </c:pt>
                <c:pt idx="17">
                  <c:v>7.1052470483190859</c:v>
                </c:pt>
                <c:pt idx="18">
                  <c:v>8.0811912658785197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E5-48E6-B6A8-FE68D503B17F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(R_dihedraL_12_10_1_7!$B$23,R_dihedraL_12_10_1_7!$B$15:$B$22,R_dihedraL_12_10_1_7!$B$5:$B$14)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(R_dihedraL_12_10_1_7!$T$23,R_dihedraL_12_10_1_7!$T$15:$T$22,R_dihedraL_12_10_1_7!$T$5:$T$14)</c:f>
              <c:numCache>
                <c:formatCode>General</c:formatCode>
                <c:ptCount val="19"/>
                <c:pt idx="0">
                  <c:v>7.8836151050106906</c:v>
                </c:pt>
                <c:pt idx="1">
                  <c:v>6.2977343399970493</c:v>
                </c:pt>
                <c:pt idx="2">
                  <c:v>3.9249387150180866</c:v>
                </c:pt>
                <c:pt idx="3">
                  <c:v>2.7085970750415242</c:v>
                </c:pt>
                <c:pt idx="4">
                  <c:v>3.7186531800195439</c:v>
                </c:pt>
                <c:pt idx="5">
                  <c:v>7.2801701850030156</c:v>
                </c:pt>
                <c:pt idx="6">
                  <c:v>9.9763223900222329</c:v>
                </c:pt>
                <c:pt idx="7">
                  <c:v>7.7701147400405546</c:v>
                </c:pt>
                <c:pt idx="8">
                  <c:v>2.6862015600353857</c:v>
                </c:pt>
                <c:pt idx="9">
                  <c:v>3.3842695057828109E-2</c:v>
                </c:pt>
                <c:pt idx="10">
                  <c:v>1.4511401050583288</c:v>
                </c:pt>
                <c:pt idx="11">
                  <c:v>5.9965369799993482</c:v>
                </c:pt>
                <c:pt idx="12">
                  <c:v>10.0989069850351</c:v>
                </c:pt>
                <c:pt idx="13">
                  <c:v>9.4644024000133129</c:v>
                </c:pt>
                <c:pt idx="14">
                  <c:v>6.3215476250085629</c:v>
                </c:pt>
                <c:pt idx="15">
                  <c:v>4.9730120600075765</c:v>
                </c:pt>
                <c:pt idx="16">
                  <c:v>5.7232486850535622</c:v>
                </c:pt>
                <c:pt idx="17">
                  <c:v>7.2629469049957578</c:v>
                </c:pt>
                <c:pt idx="18">
                  <c:v>7.8836151050106906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E5-48E6-B6A8-FE68D503B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972408"/>
        <c:axId val="721972800"/>
      </c:scatterChart>
      <c:valAx>
        <c:axId val="721972408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OCCN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72800"/>
        <c:crossesAt val="-2"/>
        <c:crossBetween val="midCat"/>
        <c:majorUnit val="90"/>
      </c:valAx>
      <c:valAx>
        <c:axId val="721972800"/>
        <c:scaling>
          <c:orientation val="minMax"/>
          <c:max val="12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72408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H-N-C-C dihedral, CACO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1032550637042949"/>
          <c:y val="3.83437179578266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(S_dihedral_8_7_1_3!$B$23,S_dihedral_8_7_1_3!$B$15:$B$22,S_dihedral_8_7_1_3!$B$5:$B$14)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(S_dihedral_8_7_1_3!$R$23,S_dihedral_8_7_1_3!$R$15:$R$22,S_dihedral_8_7_1_3!$R$5:$R$14)</c:f>
              <c:numCache>
                <c:formatCode>General</c:formatCode>
                <c:ptCount val="19"/>
                <c:pt idx="0">
                  <c:v>-8.6308302180249596E-2</c:v>
                </c:pt>
                <c:pt idx="1">
                  <c:v>0.63158596756704521</c:v>
                </c:pt>
                <c:pt idx="2">
                  <c:v>2.0650995324245662</c:v>
                </c:pt>
                <c:pt idx="3">
                  <c:v>2.8429718990566886</c:v>
                </c:pt>
                <c:pt idx="4">
                  <c:v>2.6000571734941307</c:v>
                </c:pt>
                <c:pt idx="5">
                  <c:v>2.8341308502519325</c:v>
                </c:pt>
                <c:pt idx="6">
                  <c:v>5.7293977883352465</c:v>
                </c:pt>
                <c:pt idx="7">
                  <c:v>11.680607270831079</c:v>
                </c:pt>
                <c:pt idx="8">
                  <c:v>18.028841011050986</c:v>
                </c:pt>
                <c:pt idx="9">
                  <c:v>20.781890733016112</c:v>
                </c:pt>
                <c:pt idx="10">
                  <c:v>18.028841011050986</c:v>
                </c:pt>
                <c:pt idx="11">
                  <c:v>11.680607270831079</c:v>
                </c:pt>
                <c:pt idx="12">
                  <c:v>5.7293977883352465</c:v>
                </c:pt>
                <c:pt idx="13">
                  <c:v>2.8341308502519325</c:v>
                </c:pt>
                <c:pt idx="14">
                  <c:v>2.6000571734941307</c:v>
                </c:pt>
                <c:pt idx="15">
                  <c:v>2.8429718990566886</c:v>
                </c:pt>
                <c:pt idx="16">
                  <c:v>2.0650995324245662</c:v>
                </c:pt>
                <c:pt idx="17">
                  <c:v>0.63158596756704521</c:v>
                </c:pt>
                <c:pt idx="18">
                  <c:v>-8.6308302180249596E-2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BE-4F20-98AA-6F3D856959EA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BBE-4F20-98AA-6F3D856959EA}"/>
              </c:ext>
            </c:extLst>
          </c:dPt>
          <c:xVal>
            <c:numRef>
              <c:f>(S_dihedral_8_7_1_3!$B$23,S_dihedral_8_7_1_3!$B$15:$B$22,S_dihedral_8_7_1_3!$B$5:$B$14)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(S_dihedral_8_7_1_3!$T$23,S_dihedral_8_7_1_3!$T$15:$T$22,S_dihedral_8_7_1_3!$T$5:$T$14)</c:f>
              <c:numCache>
                <c:formatCode>General</c:formatCode>
                <c:ptCount val="19"/>
                <c:pt idx="0">
                  <c:v>9.7616090055012705E-2</c:v>
                </c:pt>
                <c:pt idx="1">
                  <c:v>0.34583086003425478</c:v>
                </c:pt>
                <c:pt idx="2">
                  <c:v>1.6673500300198754</c:v>
                </c:pt>
                <c:pt idx="3">
                  <c:v>2.6997228850161719</c:v>
                </c:pt>
                <c:pt idx="4">
                  <c:v>3.1900875200138472</c:v>
                </c:pt>
                <c:pt idx="5">
                  <c:v>4.553824730060029</c:v>
                </c:pt>
                <c:pt idx="6">
                  <c:v>7.9804698000586711</c:v>
                </c:pt>
                <c:pt idx="7">
                  <c:v>13.612902440004234</c:v>
                </c:pt>
                <c:pt idx="8">
                  <c:v>19.60027642504761</c:v>
                </c:pt>
                <c:pt idx="9">
                  <c:v>21.325650005055309</c:v>
                </c:pt>
                <c:pt idx="10">
                  <c:v>16.795901109991206</c:v>
                </c:pt>
                <c:pt idx="11">
                  <c:v>9.9470218100603915</c:v>
                </c:pt>
                <c:pt idx="12">
                  <c:v>4.3171621599919234</c:v>
                </c:pt>
                <c:pt idx="13">
                  <c:v>1.8128027300406728</c:v>
                </c:pt>
                <c:pt idx="14">
                  <c:v>2.238658830054959</c:v>
                </c:pt>
                <c:pt idx="15">
                  <c:v>3.5043598700113705</c:v>
                </c:pt>
                <c:pt idx="16">
                  <c:v>3.2299951200324841</c:v>
                </c:pt>
                <c:pt idx="17">
                  <c:v>1.432814114997143</c:v>
                </c:pt>
                <c:pt idx="18">
                  <c:v>9.7616090055012705E-2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BE-4F20-98AA-6F3D856959EA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(R_dihedral_8_7_1_3!$B$23,R_dihedral_8_7_1_3!$B$15:$B$22,R_dihedral_8_7_1_3!$B$5:$B$14)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(R_dihedral_8_7_1_3!$R$23,R_dihedral_8_7_1_3!$R$15:$R$22,R_dihedral_8_7_1_3!$R$5:$R$14)</c:f>
              <c:numCache>
                <c:formatCode>General</c:formatCode>
                <c:ptCount val="19"/>
                <c:pt idx="0">
                  <c:v>-8.6314953802228034E-2</c:v>
                </c:pt>
                <c:pt idx="1">
                  <c:v>0.63165391246000668</c:v>
                </c:pt>
                <c:pt idx="2">
                  <c:v>2.0654717365601765</c:v>
                </c:pt>
                <c:pt idx="3">
                  <c:v>2.8437114974681958</c:v>
                </c:pt>
                <c:pt idx="4">
                  <c:v>2.6005646003623792</c:v>
                </c:pt>
                <c:pt idx="5">
                  <c:v>2.8335589517753363</c:v>
                </c:pt>
                <c:pt idx="6">
                  <c:v>5.7278941203219267</c:v>
                </c:pt>
                <c:pt idx="7">
                  <c:v>11.679571892587745</c:v>
                </c:pt>
                <c:pt idx="8">
                  <c:v>18.029371359863454</c:v>
                </c:pt>
                <c:pt idx="9">
                  <c:v>20.783296171831079</c:v>
                </c:pt>
                <c:pt idx="10">
                  <c:v>18.029371359863454</c:v>
                </c:pt>
                <c:pt idx="11">
                  <c:v>11.679571892587745</c:v>
                </c:pt>
                <c:pt idx="12">
                  <c:v>5.7278941203219267</c:v>
                </c:pt>
                <c:pt idx="13">
                  <c:v>2.8335589517753363</c:v>
                </c:pt>
                <c:pt idx="14">
                  <c:v>2.6005646003623792</c:v>
                </c:pt>
                <c:pt idx="15">
                  <c:v>2.8437114974681958</c:v>
                </c:pt>
                <c:pt idx="16">
                  <c:v>2.0654717365601765</c:v>
                </c:pt>
                <c:pt idx="17">
                  <c:v>0.63165391246000668</c:v>
                </c:pt>
                <c:pt idx="18">
                  <c:v>-8.6314953802228034E-2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BE-4F20-98AA-6F3D856959EA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(R_dihedral_8_7_1_3!$B$23,R_dihedral_8_7_1_3!$B$15:$B$22,R_dihedral_8_7_1_3!$B$5:$B$14)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(R_dihedral_8_7_1_3!$T$23,R_dihedral_8_7_1_3!$T$15:$T$22,R_dihedral_8_7_1_3!$T$5:$T$14)</c:f>
              <c:numCache>
                <c:formatCode>General</c:formatCode>
                <c:ptCount val="19"/>
                <c:pt idx="0">
                  <c:v>9.7406050037633918E-2</c:v>
                </c:pt>
                <c:pt idx="1">
                  <c:v>1.4318164250265255</c:v>
                </c:pt>
                <c:pt idx="2">
                  <c:v>3.2292074700046243</c:v>
                </c:pt>
                <c:pt idx="3">
                  <c:v>3.5041760850148194</c:v>
                </c:pt>
                <c:pt idx="4">
                  <c:v>2.2388951250185443</c:v>
                </c:pt>
                <c:pt idx="5">
                  <c:v>1.8114637250231596</c:v>
                </c:pt>
                <c:pt idx="6">
                  <c:v>4.3145891700402075</c:v>
                </c:pt>
                <c:pt idx="7">
                  <c:v>9.9457878250515677</c:v>
                </c:pt>
                <c:pt idx="8">
                  <c:v>16.798159039991475</c:v>
                </c:pt>
                <c:pt idx="9">
                  <c:v>21.326201360044962</c:v>
                </c:pt>
                <c:pt idx="10">
                  <c:v>19.59891116500927</c:v>
                </c:pt>
                <c:pt idx="11">
                  <c:v>13.612744910028511</c:v>
                </c:pt>
                <c:pt idx="12">
                  <c:v>7.9773454550426806</c:v>
                </c:pt>
                <c:pt idx="13">
                  <c:v>4.5551899900237487</c:v>
                </c:pt>
                <c:pt idx="14">
                  <c:v>3.1897987150086067</c:v>
                </c:pt>
                <c:pt idx="15">
                  <c:v>2.7004580250023764</c:v>
                </c:pt>
                <c:pt idx="16">
                  <c:v>1.6688990750547674</c:v>
                </c:pt>
                <c:pt idx="17">
                  <c:v>0.34611966503949532</c:v>
                </c:pt>
                <c:pt idx="18">
                  <c:v>9.7406050037633918E-2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BE-4F20-98AA-6F3D85695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967312"/>
        <c:axId val="721970840"/>
      </c:scatterChart>
      <c:valAx>
        <c:axId val="721967312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HNCC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70840"/>
        <c:crosses val="autoZero"/>
        <c:crossBetween val="midCat"/>
        <c:majorUnit val="90"/>
      </c:valAx>
      <c:valAx>
        <c:axId val="721970840"/>
        <c:scaling>
          <c:orientation val="minMax"/>
          <c:max val="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67312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H-C-C-H dihedral, CACO model potential</a:t>
            </a:r>
            <a:endParaRPr lang="en-US" sz="2800" baseline="-25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1464432422849897"/>
          <c:y val="3.63251256096903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S predicted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(S_dihedral_4_3_1_2!$B$23,S_dihedral_4_3_1_2!$B$15:$B$22,S_dihedral_4_3_1_2!$B$5:$B$14)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(S_dihedral_4_3_1_2!$R$23,S_dihedral_4_3_1_2!$R$15:$R$22,S_dihedral_4_3_1_2!$R$5:$R$14)</c:f>
              <c:numCache>
                <c:formatCode>General</c:formatCode>
                <c:ptCount val="19"/>
                <c:pt idx="0">
                  <c:v>-1.849558439310601E-3</c:v>
                </c:pt>
                <c:pt idx="1">
                  <c:v>3.1583466440669308</c:v>
                </c:pt>
                <c:pt idx="2">
                  <c:v>9.4787390490794028</c:v>
                </c:pt>
                <c:pt idx="3">
                  <c:v>12.638935251585641</c:v>
                </c:pt>
                <c:pt idx="4">
                  <c:v>9.4787390490794063</c:v>
                </c:pt>
                <c:pt idx="5">
                  <c:v>3.1583466440669263</c:v>
                </c:pt>
                <c:pt idx="6">
                  <c:v>-1.8495584393126931E-3</c:v>
                </c:pt>
                <c:pt idx="7">
                  <c:v>3.158346644066925</c:v>
                </c:pt>
                <c:pt idx="8">
                  <c:v>9.4787390490794028</c:v>
                </c:pt>
                <c:pt idx="9">
                  <c:v>12.638935251585643</c:v>
                </c:pt>
                <c:pt idx="10">
                  <c:v>9.4787390490794028</c:v>
                </c:pt>
                <c:pt idx="11">
                  <c:v>3.158346644066925</c:v>
                </c:pt>
                <c:pt idx="12">
                  <c:v>-1.8495584393126931E-3</c:v>
                </c:pt>
                <c:pt idx="13">
                  <c:v>3.1583466440669263</c:v>
                </c:pt>
                <c:pt idx="14">
                  <c:v>9.4787390490794063</c:v>
                </c:pt>
                <c:pt idx="15">
                  <c:v>12.638935251585641</c:v>
                </c:pt>
                <c:pt idx="16">
                  <c:v>9.4787390490794028</c:v>
                </c:pt>
                <c:pt idx="17">
                  <c:v>3.1583466440669308</c:v>
                </c:pt>
                <c:pt idx="18">
                  <c:v>-1.849558439310601E-3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2D-4BDC-AC36-4EE521AB269D}"/>
            </c:ext>
          </c:extLst>
        </c:ser>
        <c:ser>
          <c:idx val="3"/>
          <c:order val="1"/>
          <c:tx>
            <c:v>S QM 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E2D-4BDC-AC36-4EE521AB269D}"/>
              </c:ext>
            </c:extLst>
          </c:dPt>
          <c:xVal>
            <c:numRef>
              <c:f>(S_dihedral_4_3_1_2!$B$23,S_dihedral_4_3_1_2!$B$15:$B$22,S_dihedral_4_3_1_2!$B$5:$B$14)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(S_dihedral_4_3_1_2!$T$23,S_dihedral_4_3_1_2!$T$15:$T$22,S_dihedral_4_3_1_2!$T$5:$T$14)</c:f>
              <c:numCache>
                <c:formatCode>General</c:formatCode>
                <c:ptCount val="19"/>
                <c:pt idx="0">
                  <c:v>4.4108399918485475E-3</c:v>
                </c:pt>
                <c:pt idx="1">
                  <c:v>2.8372728300360279</c:v>
                </c:pt>
                <c:pt idx="2">
                  <c:v>9.052776510019811</c:v>
                </c:pt>
                <c:pt idx="3">
                  <c:v>12.683160380011486</c:v>
                </c:pt>
                <c:pt idx="4">
                  <c:v>9.2538373000524388</c:v>
                </c:pt>
                <c:pt idx="5">
                  <c:v>2.9044856300006501</c:v>
                </c:pt>
                <c:pt idx="6">
                  <c:v>4.4108399918485475E-3</c:v>
                </c:pt>
                <c:pt idx="7">
                  <c:v>2.8372728300360279</c:v>
                </c:pt>
                <c:pt idx="8">
                  <c:v>9.052776510019811</c:v>
                </c:pt>
                <c:pt idx="9">
                  <c:v>12.683160380011486</c:v>
                </c:pt>
                <c:pt idx="10">
                  <c:v>9.2538373000524388</c:v>
                </c:pt>
                <c:pt idx="11">
                  <c:v>2.9044856300006501</c:v>
                </c:pt>
                <c:pt idx="12">
                  <c:v>4.4108399918485475E-3</c:v>
                </c:pt>
                <c:pt idx="13">
                  <c:v>2.8372728300360279</c:v>
                </c:pt>
                <c:pt idx="14">
                  <c:v>9.052776510019811</c:v>
                </c:pt>
                <c:pt idx="15">
                  <c:v>12.683160380011486</c:v>
                </c:pt>
                <c:pt idx="16">
                  <c:v>9.2538373000524388</c:v>
                </c:pt>
                <c:pt idx="17">
                  <c:v>2.9044856300006501</c:v>
                </c:pt>
                <c:pt idx="18">
                  <c:v>4.4108399918485475E-3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2D-4BDC-AC36-4EE521AB269D}"/>
            </c:ext>
          </c:extLst>
        </c:ser>
        <c:ser>
          <c:idx val="0"/>
          <c:order val="2"/>
          <c:tx>
            <c:v>R predicted</c:v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(R_dihedral_4_3_1_2!$B$23,R_dihedral_4_3_1_2!$B$15:$B$22,R_dihedral_4_3_1_2!$B$5:$B$14)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(R_dihedral_4_3_1_2!$R$23,R_dihedral_4_3_1_2!$R$15:$R$22,R_dihedral_4_3_1_2!$R$5:$R$14)</c:f>
              <c:numCache>
                <c:formatCode>General</c:formatCode>
                <c:ptCount val="19"/>
                <c:pt idx="0">
                  <c:v>-1.8495302679730735E-3</c:v>
                </c:pt>
                <c:pt idx="1">
                  <c:v>3.1582985380707269</c:v>
                </c:pt>
                <c:pt idx="2">
                  <c:v>9.4785946747481198</c:v>
                </c:pt>
                <c:pt idx="3">
                  <c:v>12.638742743086816</c:v>
                </c:pt>
                <c:pt idx="4">
                  <c:v>9.4785946747481198</c:v>
                </c:pt>
                <c:pt idx="5">
                  <c:v>3.1582985380707238</c:v>
                </c:pt>
                <c:pt idx="6">
                  <c:v>-1.849530267974551E-3</c:v>
                </c:pt>
                <c:pt idx="7">
                  <c:v>3.1582985380707225</c:v>
                </c:pt>
                <c:pt idx="8">
                  <c:v>9.478594674748118</c:v>
                </c:pt>
                <c:pt idx="9">
                  <c:v>12.638742743086816</c:v>
                </c:pt>
                <c:pt idx="10">
                  <c:v>9.478594674748118</c:v>
                </c:pt>
                <c:pt idx="11">
                  <c:v>3.1582985380707225</c:v>
                </c:pt>
                <c:pt idx="12">
                  <c:v>-1.849530267974551E-3</c:v>
                </c:pt>
                <c:pt idx="13">
                  <c:v>3.1582985380707238</c:v>
                </c:pt>
                <c:pt idx="14">
                  <c:v>9.4785946747481198</c:v>
                </c:pt>
                <c:pt idx="15">
                  <c:v>12.638742743086816</c:v>
                </c:pt>
                <c:pt idx="16">
                  <c:v>9.4785946747481198</c:v>
                </c:pt>
                <c:pt idx="17">
                  <c:v>3.1582985380707269</c:v>
                </c:pt>
                <c:pt idx="18">
                  <c:v>-1.8495302679730735E-3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2D-4BDC-AC36-4EE521AB269D}"/>
            </c:ext>
          </c:extLst>
        </c:ser>
        <c:ser>
          <c:idx val="1"/>
          <c:order val="3"/>
          <c:tx>
            <c:v>R QM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2"/>
                </a:solidFill>
              </a:ln>
              <a:effectLst/>
            </c:spPr>
          </c:marker>
          <c:xVal>
            <c:numRef>
              <c:f>(R_dihedral_4_3_1_2!$B$23,R_dihedral_4_3_1_2!$B$15:$B$22,R_dihedral_4_3_1_2!$B$5:$B$14)</c:f>
              <c:numCache>
                <c:formatCode>General</c:formatCode>
                <c:ptCount val="19"/>
                <c:pt idx="0">
                  <c:v>-180</c:v>
                </c:pt>
                <c:pt idx="1">
                  <c:v>-160</c:v>
                </c:pt>
                <c:pt idx="2">
                  <c:v>-140</c:v>
                </c:pt>
                <c:pt idx="3">
                  <c:v>-120</c:v>
                </c:pt>
                <c:pt idx="4">
                  <c:v>-100</c:v>
                </c:pt>
                <c:pt idx="5">
                  <c:v>-80</c:v>
                </c:pt>
                <c:pt idx="6">
                  <c:v>-60</c:v>
                </c:pt>
                <c:pt idx="7">
                  <c:v>-40</c:v>
                </c:pt>
                <c:pt idx="8">
                  <c:v>-20</c:v>
                </c:pt>
                <c:pt idx="9">
                  <c:v>0</c:v>
                </c:pt>
                <c:pt idx="10">
                  <c:v>20</c:v>
                </c:pt>
                <c:pt idx="11">
                  <c:v>40</c:v>
                </c:pt>
                <c:pt idx="12">
                  <c:v>60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140</c:v>
                </c:pt>
                <c:pt idx="17">
                  <c:v>160</c:v>
                </c:pt>
                <c:pt idx="18">
                  <c:v>180</c:v>
                </c:pt>
              </c:numCache>
            </c:numRef>
          </c:xVal>
          <c:yVal>
            <c:numRef>
              <c:f>(R_dihedral_4_3_1_2!$T$23,R_dihedral_4_3_1_2!$T$15:$T$22,R_dihedral_4_3_1_2!$T$5:$T$14)</c:f>
              <c:numCache>
                <c:formatCode>General</c:formatCode>
                <c:ptCount val="19"/>
                <c:pt idx="0">
                  <c:v>4.4108399918485475E-3</c:v>
                </c:pt>
                <c:pt idx="1">
                  <c:v>2.9042230800162372</c:v>
                </c:pt>
                <c:pt idx="2">
                  <c:v>9.2532859449881641</c:v>
                </c:pt>
                <c:pt idx="3">
                  <c:v>12.683081615023625</c:v>
                </c:pt>
                <c:pt idx="4">
                  <c:v>9.0534591400389814</c:v>
                </c:pt>
                <c:pt idx="5">
                  <c:v>2.8380867350100942</c:v>
                </c:pt>
                <c:pt idx="6">
                  <c:v>4.4108399918485475E-3</c:v>
                </c:pt>
                <c:pt idx="7">
                  <c:v>2.9042230800162372</c:v>
                </c:pt>
                <c:pt idx="8">
                  <c:v>9.2532859449881641</c:v>
                </c:pt>
                <c:pt idx="9">
                  <c:v>12.683081615023625</c:v>
                </c:pt>
                <c:pt idx="10">
                  <c:v>9.0534591400389814</c:v>
                </c:pt>
                <c:pt idx="11">
                  <c:v>2.8380867350100942</c:v>
                </c:pt>
                <c:pt idx="12">
                  <c:v>4.4108399918485475E-3</c:v>
                </c:pt>
                <c:pt idx="13">
                  <c:v>2.9042230800162372</c:v>
                </c:pt>
                <c:pt idx="14">
                  <c:v>9.2532859449881641</c:v>
                </c:pt>
                <c:pt idx="15">
                  <c:v>12.683081615023625</c:v>
                </c:pt>
                <c:pt idx="16">
                  <c:v>9.0534591400389814</c:v>
                </c:pt>
                <c:pt idx="17">
                  <c:v>2.8380867350100942</c:v>
                </c:pt>
                <c:pt idx="18">
                  <c:v>4.4108399918485475E-3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2D-4BDC-AC36-4EE521AB2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968880"/>
        <c:axId val="719037096"/>
      </c:scatterChart>
      <c:valAx>
        <c:axId val="721968880"/>
        <c:scaling>
          <c:orientation val="minMax"/>
          <c:max val="180"/>
          <c:min val="-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HCCH dihedral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angle (°)</a:t>
                </a:r>
                <a:endParaRPr lang="en-US" sz="2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37096"/>
        <c:crossesAt val="-5"/>
        <c:crossBetween val="midCat"/>
        <c:majorUnit val="90"/>
      </c:valAx>
      <c:valAx>
        <c:axId val="719037096"/>
        <c:scaling>
          <c:orientation val="minMax"/>
          <c:max val="20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68880"/>
        <c:crossesAt val="-180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A3328-6DA2-7E59-C597-A46F305B2B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0.65091</cdr:x>
      <cdr:y>0.60292</cdr:y>
    </cdr:from>
    <cdr:to>
      <cdr:x>0.75645</cdr:x>
      <cdr:y>0.80744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5639776" y="3793274"/>
          <a:ext cx="914441" cy="12867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0.8988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 = 0.9068</a:t>
          </a:r>
        </a:p>
      </cdr:txBody>
    </cdr:sp>
  </cdr:relSizeAnchor>
  <cdr:relSizeAnchor xmlns:cdr="http://schemas.openxmlformats.org/drawingml/2006/chartDrawing">
    <cdr:from>
      <cdr:x>0.16208</cdr:x>
      <cdr:y>0.60435</cdr:y>
    </cdr:from>
    <cdr:to>
      <cdr:x>0.26762</cdr:x>
      <cdr:y>0.80611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1404316" y="3802282"/>
          <a:ext cx="914442" cy="1269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0.8988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</a:t>
          </a:r>
          <a:r>
            <a:rPr lang="en-US" sz="2400" baseline="0">
              <a:solidFill>
                <a:schemeClr val="accent2"/>
              </a:solidFill>
            </a:rPr>
            <a:t> = 0.9068</a:t>
          </a:r>
          <a:endParaRPr lang="en-US" sz="2400">
            <a:solidFill>
              <a:schemeClr val="accent2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AC6C16-E843-640B-0309-66C1BBDE0A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0.17104</cdr:x>
      <cdr:y>0.20253</cdr:y>
    </cdr:from>
    <cdr:to>
      <cdr:x>0.27658</cdr:x>
      <cdr:y>0.39509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1481936" y="1274228"/>
          <a:ext cx="914442" cy="1211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0.9677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</a:t>
          </a:r>
          <a:r>
            <a:rPr lang="en-US" sz="2400" baseline="0">
              <a:solidFill>
                <a:schemeClr val="accent1"/>
              </a:solidFill>
            </a:rPr>
            <a:t> = 0.9694</a:t>
          </a:r>
          <a:endParaRPr lang="en-US" sz="2400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0.64038</cdr:x>
      <cdr:y>0.20329</cdr:y>
    </cdr:from>
    <cdr:to>
      <cdr:x>0.74592</cdr:x>
      <cdr:y>0.40239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5548486" y="1279022"/>
          <a:ext cx="914442" cy="1252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0.9677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 = 0.9694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23C183-6790-43B7-B8CC-9A09EC2B87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0.16489</cdr:x>
      <cdr:y>0.12084</cdr:y>
    </cdr:from>
    <cdr:to>
      <cdr:x>0.27043</cdr:x>
      <cdr:y>0.3174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25AB9D-3907-83E5-34F0-3D16F6DAE2B6}"/>
            </a:ext>
          </a:extLst>
        </cdr:cNvPr>
        <cdr:cNvSpPr txBox="1"/>
      </cdr:nvSpPr>
      <cdr:spPr>
        <a:xfrm xmlns:a="http://schemas.openxmlformats.org/drawingml/2006/main">
          <a:off x="1428671" y="760288"/>
          <a:ext cx="914441" cy="123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 enantiomer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R-squared = 0.9967</a:t>
          </a:r>
        </a:p>
        <a:p xmlns:a="http://schemas.openxmlformats.org/drawingml/2006/main">
          <a:r>
            <a:rPr lang="en-US" sz="2400">
              <a:solidFill>
                <a:schemeClr val="accent1"/>
              </a:solidFill>
            </a:rPr>
            <a:t>SumCSq = 0.9986</a:t>
          </a:r>
        </a:p>
      </cdr:txBody>
    </cdr:sp>
  </cdr:relSizeAnchor>
  <cdr:relSizeAnchor xmlns:cdr="http://schemas.openxmlformats.org/drawingml/2006/chartDrawing">
    <cdr:from>
      <cdr:x>0.6182</cdr:x>
      <cdr:y>0.12096</cdr:y>
    </cdr:from>
    <cdr:to>
      <cdr:x>0.72374</cdr:x>
      <cdr:y>0.31209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7C1D84B-0074-4BEF-D753-E74A779770CC}"/>
            </a:ext>
          </a:extLst>
        </cdr:cNvPr>
        <cdr:cNvSpPr txBox="1"/>
      </cdr:nvSpPr>
      <cdr:spPr>
        <a:xfrm xmlns:a="http://schemas.openxmlformats.org/drawingml/2006/main">
          <a:off x="5356298" y="761018"/>
          <a:ext cx="914441" cy="12024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 enantiomer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R-squared = 0.9967</a:t>
          </a:r>
        </a:p>
        <a:p xmlns:a="http://schemas.openxmlformats.org/drawingml/2006/main">
          <a:r>
            <a:rPr lang="en-US" sz="2400">
              <a:solidFill>
                <a:schemeClr val="accent2"/>
              </a:solidFill>
            </a:rPr>
            <a:t>SumCSq = 0.9986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26" max="26" width="11" customWidth="1"/>
  </cols>
  <sheetData>
    <row r="1" spans="1:27" ht="18.75" x14ac:dyDescent="0.3">
      <c r="A1" s="3">
        <v>2625.5</v>
      </c>
      <c r="M1" s="1" t="s">
        <v>21</v>
      </c>
      <c r="R1" t="s">
        <v>14</v>
      </c>
      <c r="T1" t="s">
        <v>17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  <c r="AA2" s="1" t="s">
        <v>23</v>
      </c>
    </row>
    <row r="3" spans="1:27" x14ac:dyDescent="0.25">
      <c r="F3">
        <f>SUM(F4:F22)</f>
        <v>2.0651653686548165E-5</v>
      </c>
      <c r="U3">
        <f>SUM(U5:U23)</f>
        <v>142.35701693771159</v>
      </c>
      <c r="V3">
        <f>SUM(V5:V23)</f>
        <v>14.407063490058174</v>
      </c>
      <c r="X3" s="5">
        <f>1-V3/U3</f>
        <v>0.89879625325134482</v>
      </c>
      <c r="AA3" s="1" t="s">
        <v>22</v>
      </c>
    </row>
    <row r="4" spans="1:27" x14ac:dyDescent="0.25">
      <c r="A4" t="s">
        <v>2</v>
      </c>
      <c r="B4">
        <v>-2.4885199999999998</v>
      </c>
      <c r="C4">
        <f>B4*PI()/180</f>
        <v>-4.3432867501729283E-2</v>
      </c>
      <c r="D4">
        <v>-248.61477002000001</v>
      </c>
      <c r="E4">
        <f>D4-$D$24</f>
        <v>-2.1916994444381999E-3</v>
      </c>
      <c r="Z4">
        <f>SUM(Z5:Z22)</f>
        <v>7.4065540206343726E-6</v>
      </c>
      <c r="AA4" s="6">
        <f>0.5*SQRT(Z4/F3)</f>
        <v>0.29943370560840682</v>
      </c>
    </row>
    <row r="5" spans="1:27" x14ac:dyDescent="0.25">
      <c r="B5">
        <v>0</v>
      </c>
      <c r="C5">
        <f t="shared" ref="C5:C23" si="0">B5*PI()/180</f>
        <v>0</v>
      </c>
      <c r="D5">
        <v>-248.61475712000001</v>
      </c>
      <c r="E5">
        <f t="shared" ref="E5:E22" si="1">D5-$D$24</f>
        <v>-2.1787994444366632E-3</v>
      </c>
      <c r="F5">
        <f t="shared" ref="F5:F22" si="2">E5^2</f>
        <v>4.7471670190775119E-6</v>
      </c>
      <c r="G5">
        <f t="shared" ref="G5:G22" si="3">E5/$F$24</f>
        <v>-2.0341177596548099</v>
      </c>
      <c r="H5">
        <f>COS(C5)*SQRT(2)*G5</f>
        <v>-2.8766769231678082</v>
      </c>
      <c r="I5">
        <f>SQRT(2)*COS(2*C5)*G5</f>
        <v>-2.8766769231678082</v>
      </c>
      <c r="J5">
        <f>COS(3*C5)*SQRT(2)*G5</f>
        <v>-2.8766769231678082</v>
      </c>
      <c r="K5">
        <f>COS(4*C5)*SQRT(2)*G5</f>
        <v>-2.8766769231678082</v>
      </c>
      <c r="M5">
        <f>H$28*(COS($C5)-COS($C$4))</f>
        <v>-4.5871680001007627E-4</v>
      </c>
      <c r="N5">
        <f>I$28*(COS(2*$C5)-COS(2*$C$4))</f>
        <v>-4.002392912316995E-3</v>
      </c>
      <c r="O5">
        <f>J$28*(COS(3*$C5)-COS(3*$C$4))</f>
        <v>-2.0221132435918141E-2</v>
      </c>
      <c r="P5">
        <f>K$28*(COS(4*$C5)-COS(4*$C$4))</f>
        <v>-5.1682660570778203E-3</v>
      </c>
      <c r="R5">
        <f>SUM(M5:P5)*SQRT(2)</f>
        <v>-4.2214993547697192E-2</v>
      </c>
      <c r="T5">
        <f t="shared" ref="T5:T22" si="4">(D5-$D$25)*$A$1</f>
        <v>3.3868950004034559E-2</v>
      </c>
      <c r="U5">
        <f t="shared" ref="U5:U22" si="5">(E5*$A$1)^2</f>
        <v>32.723410241047816</v>
      </c>
      <c r="V5">
        <f>(R5-T5)^2</f>
        <v>5.7887664663831048E-3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-248.6137469</v>
      </c>
      <c r="E6">
        <f t="shared" si="1"/>
        <v>-1.1685794444247222E-3</v>
      </c>
      <c r="F6">
        <f t="shared" si="2"/>
        <v>1.3655779179319924E-6</v>
      </c>
      <c r="G6">
        <f t="shared" si="3"/>
        <v>-1.0909807268132785</v>
      </c>
      <c r="H6">
        <f t="shared" ref="H6:H22" si="6">COS(C6)*SQRT(2)*G6</f>
        <v>-1.4498327065762113</v>
      </c>
      <c r="I6">
        <f t="shared" ref="I6:I22" si="7">SQRT(2)*COS(2*C6)*G6</f>
        <v>-1.1819144513404582</v>
      </c>
      <c r="J6">
        <f t="shared" ref="J6:J22" si="8">COS(3*C6)*SQRT(2)*G6</f>
        <v>-0.77143987007349768</v>
      </c>
      <c r="K6">
        <f t="shared" ref="K6:K22" si="9">COS(4*C6)*SQRT(2)*G6</f>
        <v>-0.26791825523575286</v>
      </c>
      <c r="M6">
        <f t="shared" ref="M6:M23" si="10">H$28*(COS($C6)-COS($C$4))</f>
        <v>2.8875626071057592E-2</v>
      </c>
      <c r="N6">
        <f t="shared" ref="N6:N23" si="11">I$28*(COS(2*$C6)-COS(2*$C$4))</f>
        <v>0.24434476113072653</v>
      </c>
      <c r="O6">
        <f t="shared" ref="O6:O23" si="12">J$28*(COS(3*$C6)-COS(3*$C$4))</f>
        <v>1.1725043261563737</v>
      </c>
      <c r="P6">
        <f t="shared" ref="P6:P23" si="13">K$28*(COS(4*$C6)-COS(4*$C$4))</f>
        <v>0.27854227964340933</v>
      </c>
      <c r="R6">
        <f t="shared" ref="R6:R23" si="14">SUM(M6:P6)*SQRT(2)</f>
        <v>2.4384817666550909</v>
      </c>
      <c r="T6">
        <f t="shared" si="4"/>
        <v>2.6862015600353857</v>
      </c>
      <c r="U6">
        <f t="shared" si="5"/>
        <v>9.4132703241791855</v>
      </c>
      <c r="V6">
        <f t="shared" ref="V6:V22" si="15">(R6-T6)^2</f>
        <v>6.1365096032375957E-2</v>
      </c>
      <c r="Z6">
        <f>(D6-D22)^2</f>
        <v>2.2107863611475562E-7</v>
      </c>
    </row>
    <row r="7" spans="1:27" x14ac:dyDescent="0.25">
      <c r="B7">
        <v>40</v>
      </c>
      <c r="C7">
        <f t="shared" si="0"/>
        <v>0.69813170079773179</v>
      </c>
      <c r="D7">
        <v>-248.61181099999999</v>
      </c>
      <c r="E7">
        <f t="shared" si="1"/>
        <v>7.6732055558181855E-4</v>
      </c>
      <c r="F7">
        <f t="shared" si="2"/>
        <v>5.8878083501839069E-7</v>
      </c>
      <c r="G7">
        <f t="shared" si="3"/>
        <v>0.71636715964957876</v>
      </c>
      <c r="H7">
        <f t="shared" si="6"/>
        <v>0.77607667820924264</v>
      </c>
      <c r="I7">
        <f t="shared" si="7"/>
        <v>0.17592230073772477</v>
      </c>
      <c r="J7">
        <f t="shared" si="8"/>
        <v>-0.50654807640756305</v>
      </c>
      <c r="K7">
        <f t="shared" si="9"/>
        <v>-0.95199897894696728</v>
      </c>
      <c r="M7">
        <f t="shared" si="10"/>
        <v>0.11334050000521737</v>
      </c>
      <c r="N7">
        <f t="shared" si="11"/>
        <v>0.87318182981194259</v>
      </c>
      <c r="O7">
        <f t="shared" si="12"/>
        <v>3.5579552433409578</v>
      </c>
      <c r="P7">
        <f t="shared" si="13"/>
        <v>0.66078446383545641</v>
      </c>
      <c r="R7">
        <f t="shared" si="14"/>
        <v>7.3613521684221173</v>
      </c>
      <c r="T7">
        <f t="shared" si="4"/>
        <v>7.7689070100525583</v>
      </c>
      <c r="U7">
        <f t="shared" si="5"/>
        <v>4.0586136381857303</v>
      </c>
      <c r="V7">
        <f t="shared" si="15"/>
        <v>0.16610094893641392</v>
      </c>
      <c r="Z7">
        <f>(D7-D21)^2</f>
        <v>4.5547651209877897E-7</v>
      </c>
    </row>
    <row r="8" spans="1:27" x14ac:dyDescent="0.25">
      <c r="B8">
        <v>60</v>
      </c>
      <c r="C8">
        <f t="shared" si="0"/>
        <v>1.0471975511965976</v>
      </c>
      <c r="D8">
        <v>-248.61097067</v>
      </c>
      <c r="E8">
        <f t="shared" si="1"/>
        <v>1.607650555570217E-3</v>
      </c>
      <c r="F8">
        <f t="shared" si="2"/>
        <v>2.5845403088252274E-6</v>
      </c>
      <c r="G8">
        <f t="shared" si="3"/>
        <v>1.5008956215563061</v>
      </c>
      <c r="H8">
        <f t="shared" si="6"/>
        <v>1.0612934718556624</v>
      </c>
      <c r="I8">
        <f t="shared" si="7"/>
        <v>-1.0612934718556617</v>
      </c>
      <c r="J8">
        <f t="shared" si="8"/>
        <v>-2.1225869437113243</v>
      </c>
      <c r="K8">
        <f t="shared" si="9"/>
        <v>-1.0612934718556633</v>
      </c>
      <c r="M8">
        <f t="shared" si="10"/>
        <v>0.24274819463723346</v>
      </c>
      <c r="N8">
        <f t="shared" si="11"/>
        <v>1.5882689599498443</v>
      </c>
      <c r="O8">
        <f t="shared" si="12"/>
        <v>4.7506807019332502</v>
      </c>
      <c r="P8">
        <f t="shared" si="13"/>
        <v>0.50982523555972159</v>
      </c>
      <c r="R8">
        <f t="shared" si="14"/>
        <v>10.028928134701593</v>
      </c>
      <c r="T8">
        <f t="shared" si="4"/>
        <v>9.9751934250220984</v>
      </c>
      <c r="U8">
        <f t="shared" si="5"/>
        <v>17.815883129944574</v>
      </c>
      <c r="V8">
        <f t="shared" si="15"/>
        <v>2.8874190243395308E-3</v>
      </c>
      <c r="Z8">
        <f>(D8-D20)^2</f>
        <v>2.2297283999070024E-9</v>
      </c>
    </row>
    <row r="9" spans="1:27" x14ac:dyDescent="0.25">
      <c r="B9">
        <v>80</v>
      </c>
      <c r="C9">
        <f t="shared" si="0"/>
        <v>1.3962634015954636</v>
      </c>
      <c r="D9">
        <v>-248.61199694999999</v>
      </c>
      <c r="E9">
        <f t="shared" si="1"/>
        <v>5.8137055557949679E-4</v>
      </c>
      <c r="F9">
        <f t="shared" si="2"/>
        <v>3.3799172289481278E-7</v>
      </c>
      <c r="G9">
        <f t="shared" si="3"/>
        <v>0.54276504203460429</v>
      </c>
      <c r="H9">
        <f t="shared" si="6"/>
        <v>0.13328985516511266</v>
      </c>
      <c r="I9">
        <f t="shared" si="7"/>
        <v>-0.7212946027255186</v>
      </c>
      <c r="J9">
        <f t="shared" si="8"/>
        <v>-0.38379284181367057</v>
      </c>
      <c r="K9">
        <f t="shared" si="9"/>
        <v>0.58800474756040588</v>
      </c>
      <c r="M9">
        <f t="shared" si="10"/>
        <v>0.40149023214031737</v>
      </c>
      <c r="N9">
        <f t="shared" si="11"/>
        <v>2.055008936044703</v>
      </c>
      <c r="O9">
        <f t="shared" si="12"/>
        <v>3.5579552433409596</v>
      </c>
      <c r="P9">
        <f t="shared" si="13"/>
        <v>7.5155461583499436E-2</v>
      </c>
      <c r="R9">
        <f t="shared" si="14"/>
        <v>8.6120088721125292</v>
      </c>
      <c r="T9">
        <f t="shared" si="4"/>
        <v>7.2806952850464626</v>
      </c>
      <c r="U9">
        <f t="shared" si="5"/>
        <v>2.3298615283425987</v>
      </c>
      <c r="V9">
        <f t="shared" si="15"/>
        <v>1.7723958671067173</v>
      </c>
      <c r="Z9">
        <f>(D9-D19)^2</f>
        <v>6.9229056156255215E-7</v>
      </c>
    </row>
    <row r="10" spans="1:27" x14ac:dyDescent="0.25">
      <c r="B10">
        <v>100</v>
      </c>
      <c r="C10">
        <f t="shared" si="0"/>
        <v>1.7453292519943295</v>
      </c>
      <c r="D10">
        <v>-248.61335303999999</v>
      </c>
      <c r="E10">
        <f t="shared" si="1"/>
        <v>-7.7471944442208951E-4</v>
      </c>
      <c r="F10">
        <f t="shared" si="2"/>
        <v>6.0019021756567102E-7</v>
      </c>
      <c r="G10">
        <f t="shared" si="3"/>
        <v>-0.72327473034413536</v>
      </c>
      <c r="H10">
        <f t="shared" si="6"/>
        <v>0.17761863161041475</v>
      </c>
      <c r="I10">
        <f t="shared" si="7"/>
        <v>0.96117862957673472</v>
      </c>
      <c r="J10">
        <f t="shared" si="8"/>
        <v>-0.51143246648720986</v>
      </c>
      <c r="K10">
        <f t="shared" si="9"/>
        <v>-0.78355999796632003</v>
      </c>
      <c r="M10">
        <f t="shared" si="10"/>
        <v>0.57041998000863681</v>
      </c>
      <c r="N10">
        <f t="shared" si="11"/>
        <v>2.055008936044703</v>
      </c>
      <c r="O10">
        <f t="shared" si="12"/>
        <v>1.1725043261563737</v>
      </c>
      <c r="P10">
        <f t="shared" si="13"/>
        <v>7.5155461583499325E-2</v>
      </c>
      <c r="R10">
        <f t="shared" si="14"/>
        <v>5.4773745731783929</v>
      </c>
      <c r="T10">
        <f t="shared" si="4"/>
        <v>3.7202809900422977</v>
      </c>
      <c r="U10">
        <f t="shared" si="5"/>
        <v>4.1372613672821164</v>
      </c>
      <c r="V10">
        <f t="shared" si="15"/>
        <v>3.0873778598980417</v>
      </c>
      <c r="Z10">
        <f>(D10-D18)^2</f>
        <v>9.8245761605890426E-7</v>
      </c>
    </row>
    <row r="11" spans="1:27" x14ac:dyDescent="0.25">
      <c r="B11">
        <v>120</v>
      </c>
      <c r="C11">
        <f t="shared" si="0"/>
        <v>2.0943951023931953</v>
      </c>
      <c r="D11">
        <v>-248.61373821000001</v>
      </c>
      <c r="E11">
        <f t="shared" si="1"/>
        <v>-1.1598894444375674E-3</v>
      </c>
      <c r="F11">
        <f t="shared" si="2"/>
        <v>1.3453435233176887E-6</v>
      </c>
      <c r="G11">
        <f t="shared" si="3"/>
        <v>-1.0828677803232256</v>
      </c>
      <c r="H11">
        <f t="shared" si="6"/>
        <v>0.76570315059497718</v>
      </c>
      <c r="I11">
        <f t="shared" si="7"/>
        <v>0.76570315059497829</v>
      </c>
      <c r="J11">
        <f t="shared" si="8"/>
        <v>-1.531406301189955</v>
      </c>
      <c r="K11">
        <f t="shared" si="9"/>
        <v>0.7657031505949764</v>
      </c>
      <c r="M11">
        <f t="shared" si="10"/>
        <v>0.72916201751172061</v>
      </c>
      <c r="N11">
        <f t="shared" si="11"/>
        <v>1.588268959949845</v>
      </c>
      <c r="O11">
        <f t="shared" si="12"/>
        <v>-2.0221132435918141E-2</v>
      </c>
      <c r="P11">
        <f t="shared" si="13"/>
        <v>0.50982523555972115</v>
      </c>
      <c r="R11">
        <f t="shared" si="14"/>
        <v>3.9697470810208828</v>
      </c>
      <c r="T11">
        <f t="shared" si="4"/>
        <v>2.7090171550016606</v>
      </c>
      <c r="U11">
        <f t="shared" si="5"/>
        <v>9.2737895784455375</v>
      </c>
      <c r="V11">
        <f t="shared" si="15"/>
        <v>1.5894399463604334</v>
      </c>
      <c r="Z11">
        <f>(D11-D17)^2</f>
        <v>7.4438932840968735E-7</v>
      </c>
    </row>
    <row r="12" spans="1:27" x14ac:dyDescent="0.25">
      <c r="B12">
        <v>140</v>
      </c>
      <c r="C12">
        <f t="shared" si="0"/>
        <v>2.4434609527920612</v>
      </c>
      <c r="D12">
        <v>-248.61327523</v>
      </c>
      <c r="E12">
        <f t="shared" si="1"/>
        <v>-6.9690944442868386E-4</v>
      </c>
      <c r="F12">
        <f t="shared" si="2"/>
        <v>4.8568277373389681E-7</v>
      </c>
      <c r="G12">
        <f t="shared" si="3"/>
        <v>-0.65063165010585788</v>
      </c>
      <c r="H12">
        <f t="shared" si="6"/>
        <v>0.7048620849662498</v>
      </c>
      <c r="I12">
        <f t="shared" si="7"/>
        <v>-0.15977926301841447</v>
      </c>
      <c r="J12">
        <f t="shared" si="8"/>
        <v>-0.46006605184444571</v>
      </c>
      <c r="K12">
        <f t="shared" si="9"/>
        <v>0.86464134798466485</v>
      </c>
      <c r="M12">
        <f t="shared" si="10"/>
        <v>0.85856971214373679</v>
      </c>
      <c r="N12">
        <f t="shared" si="11"/>
        <v>0.87318182981194303</v>
      </c>
      <c r="O12">
        <f t="shared" si="12"/>
        <v>1.1725043261563728</v>
      </c>
      <c r="P12">
        <f t="shared" si="13"/>
        <v>0.66078446383545653</v>
      </c>
      <c r="R12">
        <f t="shared" si="14"/>
        <v>5.0417283878472485</v>
      </c>
      <c r="T12">
        <f t="shared" si="4"/>
        <v>3.9245711450249843</v>
      </c>
      <c r="U12">
        <f t="shared" si="5"/>
        <v>3.3479329014618773</v>
      </c>
      <c r="V12">
        <f t="shared" si="15"/>
        <v>1.2480403051902436</v>
      </c>
      <c r="Z12">
        <f>(D12-D16)^2</f>
        <v>4.7003364808510006E-7</v>
      </c>
    </row>
    <row r="13" spans="1:27" x14ac:dyDescent="0.25">
      <c r="B13">
        <v>160</v>
      </c>
      <c r="C13">
        <f t="shared" si="0"/>
        <v>2.7925268031909272</v>
      </c>
      <c r="D13">
        <v>-248.61237138999999</v>
      </c>
      <c r="E13">
        <f t="shared" si="1"/>
        <v>2.0693055557785556E-4</v>
      </c>
      <c r="F13">
        <f t="shared" si="2"/>
        <v>4.2820254831759968E-8</v>
      </c>
      <c r="G13">
        <f t="shared" si="3"/>
        <v>0.19318947376773513</v>
      </c>
      <c r="H13">
        <f t="shared" si="6"/>
        <v>-0.25673452403953162</v>
      </c>
      <c r="I13">
        <f t="shared" si="7"/>
        <v>0.20929190157180821</v>
      </c>
      <c r="J13">
        <f t="shared" si="8"/>
        <v>-0.13660558695502595</v>
      </c>
      <c r="K13">
        <f t="shared" si="9"/>
        <v>4.7442622467723197E-2</v>
      </c>
      <c r="M13">
        <f t="shared" si="10"/>
        <v>0.9430345860778967</v>
      </c>
      <c r="N13">
        <f t="shared" si="11"/>
        <v>0.24434476113072676</v>
      </c>
      <c r="O13">
        <f t="shared" si="12"/>
        <v>3.5579552433409565</v>
      </c>
      <c r="P13">
        <f t="shared" si="13"/>
        <v>0.27854227964340955</v>
      </c>
      <c r="R13">
        <f t="shared" si="14"/>
        <v>7.104834805519423</v>
      </c>
      <c r="T13">
        <f t="shared" si="4"/>
        <v>6.2976030650421535</v>
      </c>
      <c r="U13">
        <f t="shared" si="5"/>
        <v>0.29517073232409313</v>
      </c>
      <c r="V13">
        <f t="shared" si="15"/>
        <v>0.65162308283396186</v>
      </c>
      <c r="Z13">
        <f>(D13-D15)^2</f>
        <v>1.3532097958750102E-7</v>
      </c>
    </row>
    <row r="14" spans="1:27" x14ac:dyDescent="0.25">
      <c r="B14">
        <v>180</v>
      </c>
      <c r="C14">
        <f t="shared" si="0"/>
        <v>3.1415926535897931</v>
      </c>
      <c r="D14">
        <v>-248.61176746999999</v>
      </c>
      <c r="E14">
        <f t="shared" si="1"/>
        <v>8.1085055558105523E-4</v>
      </c>
      <c r="F14">
        <f t="shared" si="2"/>
        <v>6.5747862348610598E-7</v>
      </c>
      <c r="G14">
        <f t="shared" si="3"/>
        <v>0.75700657981388619</v>
      </c>
      <c r="H14">
        <f t="shared" si="6"/>
        <v>-1.0705689719784688</v>
      </c>
      <c r="I14">
        <f t="shared" si="7"/>
        <v>1.0705689719784688</v>
      </c>
      <c r="J14">
        <f t="shared" si="8"/>
        <v>-1.0705689719784688</v>
      </c>
      <c r="K14">
        <f t="shared" si="9"/>
        <v>1.0705689719784688</v>
      </c>
      <c r="M14">
        <f t="shared" si="10"/>
        <v>0.97236892894896432</v>
      </c>
      <c r="N14">
        <f t="shared" si="11"/>
        <v>-4.002392912316995E-3</v>
      </c>
      <c r="O14">
        <f t="shared" si="12"/>
        <v>4.7506807019332502</v>
      </c>
      <c r="P14">
        <f t="shared" si="13"/>
        <v>-5.1682660570778203E-3</v>
      </c>
      <c r="R14">
        <f t="shared" si="14"/>
        <v>8.080645135837548</v>
      </c>
      <c r="T14">
        <f t="shared" si="4"/>
        <v>7.8831950250505542</v>
      </c>
      <c r="U14">
        <f t="shared" si="5"/>
        <v>4.532164685715256</v>
      </c>
      <c r="V14">
        <f t="shared" si="15"/>
        <v>3.898654624979609E-2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v>-248.61200353000001</v>
      </c>
      <c r="E15">
        <f t="shared" si="1"/>
        <v>5.7479055556086678E-4</v>
      </c>
      <c r="F15">
        <f t="shared" si="2"/>
        <v>3.3038418276196988E-7</v>
      </c>
      <c r="G15">
        <f t="shared" si="3"/>
        <v>0.5366219824103694</v>
      </c>
      <c r="H15">
        <f t="shared" si="6"/>
        <v>-0.71313093077168044</v>
      </c>
      <c r="I15">
        <f t="shared" si="7"/>
        <v>0.58134966120838827</v>
      </c>
      <c r="J15">
        <f t="shared" si="8"/>
        <v>-0.37944904269613988</v>
      </c>
      <c r="K15">
        <f t="shared" si="9"/>
        <v>0.13178126956329161</v>
      </c>
      <c r="M15">
        <f t="shared" si="10"/>
        <v>0.9430345860778967</v>
      </c>
      <c r="N15">
        <f t="shared" si="11"/>
        <v>0.24434476113072676</v>
      </c>
      <c r="O15">
        <f t="shared" si="12"/>
        <v>3.5579552433409565</v>
      </c>
      <c r="P15">
        <f t="shared" si="13"/>
        <v>0.27854227964340955</v>
      </c>
      <c r="R15">
        <f t="shared" si="14"/>
        <v>7.104834805519423</v>
      </c>
      <c r="T15">
        <f t="shared" si="4"/>
        <v>7.2634194949975495</v>
      </c>
      <c r="U15">
        <f t="shared" si="5"/>
        <v>2.2774208504199946</v>
      </c>
      <c r="V15">
        <f t="shared" si="15"/>
        <v>2.5149103736873783E-2</v>
      </c>
      <c r="Z15">
        <f>(D15-D13)^2</f>
        <v>1.3532097958750102E-7</v>
      </c>
    </row>
    <row r="16" spans="1:27" x14ac:dyDescent="0.25">
      <c r="B16">
        <f>220-360</f>
        <v>-140</v>
      </c>
      <c r="C16">
        <f t="shared" si="0"/>
        <v>-2.4434609527920612</v>
      </c>
      <c r="D16">
        <v>-248.61258964000001</v>
      </c>
      <c r="E16">
        <f>D16-$D$24</f>
        <v>-1.1319444439550352E-5</v>
      </c>
      <c r="F16">
        <f t="shared" si="2"/>
        <v>1.281298224200674E-10</v>
      </c>
      <c r="G16">
        <f t="shared" si="3"/>
        <v>-1.0567784484573557E-2</v>
      </c>
      <c r="H16">
        <f t="shared" si="6"/>
        <v>1.1448613980058574E-2</v>
      </c>
      <c r="I16">
        <f t="shared" si="7"/>
        <v>-2.5951900993563359E-3</v>
      </c>
      <c r="J16">
        <f t="shared" si="8"/>
        <v>-7.472552071159955E-3</v>
      </c>
      <c r="K16">
        <f t="shared" si="9"/>
        <v>1.4043804079414919E-2</v>
      </c>
      <c r="M16">
        <f t="shared" si="10"/>
        <v>0.85856971214373679</v>
      </c>
      <c r="N16">
        <f t="shared" si="11"/>
        <v>0.87318182981194303</v>
      </c>
      <c r="O16">
        <f t="shared" si="12"/>
        <v>1.1725043261563728</v>
      </c>
      <c r="P16">
        <f t="shared" si="13"/>
        <v>0.66078446383545653</v>
      </c>
      <c r="R16">
        <f t="shared" si="14"/>
        <v>5.0417283878472485</v>
      </c>
      <c r="T16">
        <f t="shared" si="4"/>
        <v>5.7245876899964543</v>
      </c>
      <c r="U16">
        <f t="shared" si="5"/>
        <v>8.832309304295852E-4</v>
      </c>
      <c r="V16">
        <f t="shared" si="15"/>
        <v>0.46629682653170029</v>
      </c>
      <c r="Z16">
        <f>(D16-D12)^2</f>
        <v>4.7003364808510006E-7</v>
      </c>
    </row>
    <row r="17" spans="2:26" x14ac:dyDescent="0.25">
      <c r="B17">
        <f>240-360</f>
        <v>-120</v>
      </c>
      <c r="C17">
        <f t="shared" si="0"/>
        <v>-2.0943951023931953</v>
      </c>
      <c r="D17">
        <v>-248.61287543</v>
      </c>
      <c r="E17">
        <f>D17-$D$24</f>
        <v>-2.9710944443195331E-4</v>
      </c>
      <c r="F17">
        <f t="shared" si="2"/>
        <v>8.8274021970663954E-8</v>
      </c>
      <c r="G17">
        <f t="shared" si="3"/>
        <v>-0.27738009527373847</v>
      </c>
      <c r="H17">
        <f t="shared" si="6"/>
        <v>0.19613734633423102</v>
      </c>
      <c r="I17">
        <f t="shared" si="7"/>
        <v>0.1961373463342313</v>
      </c>
      <c r="J17">
        <f t="shared" si="8"/>
        <v>-0.39227469266846221</v>
      </c>
      <c r="K17">
        <f t="shared" si="9"/>
        <v>0.1961373463342308</v>
      </c>
      <c r="M17">
        <f t="shared" si="10"/>
        <v>0.72916201751172061</v>
      </c>
      <c r="N17">
        <f t="shared" si="11"/>
        <v>1.588268959949845</v>
      </c>
      <c r="O17">
        <f t="shared" si="12"/>
        <v>-2.0221132435918141E-2</v>
      </c>
      <c r="P17">
        <f t="shared" si="13"/>
        <v>0.50982523555972115</v>
      </c>
      <c r="R17">
        <f t="shared" si="14"/>
        <v>3.9697470810208828</v>
      </c>
      <c r="T17">
        <f t="shared" si="4"/>
        <v>4.9742460450164003</v>
      </c>
      <c r="U17">
        <f t="shared" si="5"/>
        <v>0.60849492401778471</v>
      </c>
      <c r="V17">
        <f t="shared" si="15"/>
        <v>1.0090181686680679</v>
      </c>
      <c r="Z17">
        <f>(D17-D11)^2</f>
        <v>7.4438932840968735E-7</v>
      </c>
    </row>
    <row r="18" spans="2:26" x14ac:dyDescent="0.25">
      <c r="B18">
        <f>260-360</f>
        <v>-100</v>
      </c>
      <c r="C18">
        <f t="shared" si="0"/>
        <v>-1.7453292519943295</v>
      </c>
      <c r="D18">
        <v>-248.61236185000001</v>
      </c>
      <c r="E18">
        <f t="shared" si="1"/>
        <v>2.1647055555717998E-4</v>
      </c>
      <c r="F18">
        <f t="shared" si="2"/>
        <v>4.6859501423234141E-8</v>
      </c>
      <c r="G18">
        <f t="shared" si="3"/>
        <v>0.20209597658266848</v>
      </c>
      <c r="H18">
        <f t="shared" si="6"/>
        <v>-4.9629842311101638E-2</v>
      </c>
      <c r="I18">
        <f t="shared" si="7"/>
        <v>-0.26857060763380536</v>
      </c>
      <c r="J18">
        <f t="shared" si="8"/>
        <v>0.14290343549212262</v>
      </c>
      <c r="K18">
        <f t="shared" si="9"/>
        <v>0.21894076532270373</v>
      </c>
      <c r="M18">
        <f t="shared" si="10"/>
        <v>0.57041998000863681</v>
      </c>
      <c r="N18">
        <f t="shared" si="11"/>
        <v>2.055008936044703</v>
      </c>
      <c r="O18">
        <f t="shared" si="12"/>
        <v>1.1725043261563737</v>
      </c>
      <c r="P18">
        <f t="shared" si="13"/>
        <v>7.5155461583499325E-2</v>
      </c>
      <c r="R18">
        <f t="shared" si="14"/>
        <v>5.4773745731783929</v>
      </c>
      <c r="T18">
        <f t="shared" si="4"/>
        <v>6.3226503349878698</v>
      </c>
      <c r="U18">
        <f t="shared" si="5"/>
        <v>0.32301426990058413</v>
      </c>
      <c r="V18">
        <f t="shared" si="15"/>
        <v>0.71449111350259142</v>
      </c>
      <c r="Z18">
        <f>(D18-D10)^2</f>
        <v>9.8245761605890426E-7</v>
      </c>
    </row>
    <row r="19" spans="2:26" x14ac:dyDescent="0.25">
      <c r="B19">
        <f>280-360</f>
        <v>-80</v>
      </c>
      <c r="C19">
        <f t="shared" si="0"/>
        <v>-1.3962634015954636</v>
      </c>
      <c r="D19">
        <v>-248.61116491000001</v>
      </c>
      <c r="E19">
        <f t="shared" si="1"/>
        <v>1.4134105555569931E-3</v>
      </c>
      <c r="F19">
        <f t="shared" si="2"/>
        <v>1.9977293985599278E-6</v>
      </c>
      <c r="G19">
        <f t="shared" si="3"/>
        <v>1.3195539957030804</v>
      </c>
      <c r="H19">
        <f t="shared" si="6"/>
        <v>0.32405027470172948</v>
      </c>
      <c r="I19">
        <f t="shared" si="7"/>
        <v>-1.753589677658058</v>
      </c>
      <c r="J19">
        <f t="shared" si="8"/>
        <v>-0.93306557850345351</v>
      </c>
      <c r="K19">
        <f t="shared" si="9"/>
        <v>1.4295394029563284</v>
      </c>
      <c r="M19">
        <f t="shared" si="10"/>
        <v>0.40149023214031737</v>
      </c>
      <c r="N19">
        <f t="shared" si="11"/>
        <v>2.055008936044703</v>
      </c>
      <c r="O19">
        <f t="shared" si="12"/>
        <v>3.5579552433409596</v>
      </c>
      <c r="P19">
        <f t="shared" si="13"/>
        <v>7.5155461583499436E-2</v>
      </c>
      <c r="R19">
        <f t="shared" si="14"/>
        <v>8.6120088721125292</v>
      </c>
      <c r="T19">
        <f t="shared" si="4"/>
        <v>9.4652163049873792</v>
      </c>
      <c r="U19">
        <f t="shared" si="5"/>
        <v>13.770848676055573</v>
      </c>
      <c r="V19">
        <f t="shared" si="15"/>
        <v>0.72796292351289171</v>
      </c>
      <c r="Z19">
        <f>(D19-D9)^2</f>
        <v>6.9229056156255215E-7</v>
      </c>
    </row>
    <row r="20" spans="2:26" x14ac:dyDescent="0.25">
      <c r="B20">
        <f>300-360</f>
        <v>-60</v>
      </c>
      <c r="C20">
        <f t="shared" si="0"/>
        <v>-1.0471975511965976</v>
      </c>
      <c r="D20">
        <v>-248.61092345</v>
      </c>
      <c r="E20">
        <f t="shared" si="1"/>
        <v>1.6548705555692322E-3</v>
      </c>
      <c r="F20">
        <f t="shared" si="2"/>
        <v>2.7385965556900195E-6</v>
      </c>
      <c r="G20">
        <f t="shared" si="3"/>
        <v>1.5449800097977999</v>
      </c>
      <c r="H20">
        <f t="shared" si="6"/>
        <v>1.0924658417256832</v>
      </c>
      <c r="I20">
        <f t="shared" si="7"/>
        <v>-1.0924658417256825</v>
      </c>
      <c r="J20">
        <f t="shared" si="8"/>
        <v>-2.1849316834513659</v>
      </c>
      <c r="K20">
        <f t="shared" si="9"/>
        <v>-1.0924658417256841</v>
      </c>
      <c r="M20">
        <f t="shared" si="10"/>
        <v>0.24274819463723346</v>
      </c>
      <c r="N20">
        <f t="shared" si="11"/>
        <v>1.5882689599498443</v>
      </c>
      <c r="O20">
        <f t="shared" si="12"/>
        <v>4.7506807019332502</v>
      </c>
      <c r="P20">
        <f t="shared" si="13"/>
        <v>0.50982523555972159</v>
      </c>
      <c r="R20">
        <f t="shared" si="14"/>
        <v>10.028928134701593</v>
      </c>
      <c r="T20">
        <f t="shared" si="4"/>
        <v>10.099169535019513</v>
      </c>
      <c r="U20">
        <f t="shared" si="5"/>
        <v>18.877831392159365</v>
      </c>
      <c r="V20">
        <f t="shared" si="15"/>
        <v>4.9338543186223435E-3</v>
      </c>
      <c r="Z20">
        <f>(D20-D8)^2</f>
        <v>2.2297283999070024E-9</v>
      </c>
    </row>
    <row r="21" spans="2:26" x14ac:dyDescent="0.25">
      <c r="B21">
        <f>320-360</f>
        <v>-40</v>
      </c>
      <c r="C21">
        <f t="shared" si="0"/>
        <v>-0.69813170079773179</v>
      </c>
      <c r="D21">
        <v>-248.61248588999999</v>
      </c>
      <c r="E21">
        <f t="shared" si="1"/>
        <v>9.2430555582723173E-5</v>
      </c>
      <c r="F21">
        <f t="shared" si="2"/>
        <v>8.543407605330878E-9</v>
      </c>
      <c r="G21">
        <f t="shared" si="3"/>
        <v>8.6292767847749349E-2</v>
      </c>
      <c r="H21">
        <f t="shared" si="6"/>
        <v>9.3485308089111582E-2</v>
      </c>
      <c r="I21">
        <f t="shared" si="7"/>
        <v>2.1191398924859068E-2</v>
      </c>
      <c r="J21">
        <f t="shared" si="8"/>
        <v>-6.101820131250002E-2</v>
      </c>
      <c r="K21">
        <f t="shared" si="9"/>
        <v>-0.11467670701397063</v>
      </c>
      <c r="M21">
        <f t="shared" si="10"/>
        <v>0.11334050000521737</v>
      </c>
      <c r="N21">
        <f t="shared" si="11"/>
        <v>0.87318182981194259</v>
      </c>
      <c r="O21">
        <f t="shared" si="12"/>
        <v>3.5579552433409578</v>
      </c>
      <c r="P21">
        <f t="shared" si="13"/>
        <v>0.66078446383545641</v>
      </c>
      <c r="R21">
        <f t="shared" si="14"/>
        <v>7.3613521684221173</v>
      </c>
      <c r="T21">
        <f t="shared" si="4"/>
        <v>5.9969833150549334</v>
      </c>
      <c r="U21">
        <f t="shared" si="5"/>
        <v>5.8891846611298974E-2</v>
      </c>
      <c r="V21">
        <f t="shared" si="15"/>
        <v>1.8615023680384839</v>
      </c>
      <c r="Z21">
        <f>(D21-D7)^2</f>
        <v>4.5547651209877897E-7</v>
      </c>
    </row>
    <row r="22" spans="2:26" x14ac:dyDescent="0.25">
      <c r="B22">
        <f>340-360</f>
        <v>-20</v>
      </c>
      <c r="C22">
        <f t="shared" si="0"/>
        <v>-0.3490658503988659</v>
      </c>
      <c r="D22">
        <v>-248.61421709000001</v>
      </c>
      <c r="E22">
        <f t="shared" si="1"/>
        <v>-1.6387694444404133E-3</v>
      </c>
      <c r="F22">
        <f t="shared" si="2"/>
        <v>2.6855652920315406E-6</v>
      </c>
      <c r="G22">
        <f t="shared" si="3"/>
        <v>-1.5299480819253497</v>
      </c>
      <c r="H22">
        <f t="shared" si="6"/>
        <v>-2.0331878593475396</v>
      </c>
      <c r="I22">
        <f t="shared" si="7"/>
        <v>-1.6574699290152277</v>
      </c>
      <c r="J22">
        <f t="shared" si="8"/>
        <v>-1.0818366635927665</v>
      </c>
      <c r="K22">
        <f t="shared" si="9"/>
        <v>-0.37571793033231188</v>
      </c>
      <c r="M22">
        <f t="shared" si="10"/>
        <v>2.8875626071057592E-2</v>
      </c>
      <c r="N22">
        <f t="shared" si="11"/>
        <v>0.24434476113072653</v>
      </c>
      <c r="O22">
        <f t="shared" si="12"/>
        <v>1.1725043261563737</v>
      </c>
      <c r="P22">
        <f t="shared" si="13"/>
        <v>0.27854227964340933</v>
      </c>
      <c r="R22">
        <f t="shared" si="14"/>
        <v>2.4384817666550909</v>
      </c>
      <c r="T22">
        <f t="shared" si="4"/>
        <v>1.4517177149941887</v>
      </c>
      <c r="U22">
        <f t="shared" si="5"/>
        <v>18.51227362068774</v>
      </c>
      <c r="V22">
        <f t="shared" si="15"/>
        <v>0.97370329365023967</v>
      </c>
      <c r="Z22">
        <f>(D22-D6)^2</f>
        <v>2.2107863611475562E-7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0.97236892894896432</v>
      </c>
      <c r="N23">
        <f t="shared" si="11"/>
        <v>-4.002392912316995E-3</v>
      </c>
      <c r="O23">
        <f t="shared" si="12"/>
        <v>4.7506807019332502</v>
      </c>
      <c r="P23">
        <f t="shared" si="13"/>
        <v>-5.1682660570778203E-3</v>
      </c>
      <c r="R23">
        <f t="shared" si="14"/>
        <v>8.080645135837548</v>
      </c>
      <c r="T23">
        <f>T14</f>
        <v>7.8831950250505542</v>
      </c>
    </row>
    <row r="24" spans="2:26" x14ac:dyDescent="0.25">
      <c r="B24" t="s">
        <v>4</v>
      </c>
      <c r="D24">
        <f>AVERAGE(D5:D22)</f>
        <v>-248.61257832055557</v>
      </c>
      <c r="F24">
        <f>SQRT(AVERAGE(F5:F22))</f>
        <v>1.0711274871354577E-3</v>
      </c>
      <c r="G24" t="s">
        <v>10</v>
      </c>
      <c r="H24" s="7">
        <f t="shared" ref="H24:K24" si="16">AVERAGE(H5:H22)</f>
        <v>-0.17296280560888155</v>
      </c>
      <c r="I24" s="7">
        <f t="shared" si="16"/>
        <v>-0.37746147762848875</v>
      </c>
      <c r="J24" s="7">
        <f t="shared" si="16"/>
        <v>-0.84823716735737187</v>
      </c>
      <c r="K24" s="7">
        <f t="shared" si="16"/>
        <v>-0.12208359318901491</v>
      </c>
    </row>
    <row r="25" spans="2:26" x14ac:dyDescent="0.25">
      <c r="B25" t="s">
        <v>5</v>
      </c>
      <c r="D25">
        <f>MIN(D4:D22)</f>
        <v>-248.61477002000001</v>
      </c>
      <c r="F25" s="4">
        <f>F24*$A$1</f>
        <v>2.8122452174741444</v>
      </c>
      <c r="G25" s="2">
        <f>SUM(H25:K25)</f>
        <v>0.90680399502997688</v>
      </c>
      <c r="H25">
        <f t="shared" ref="H25:K25" si="17">H24^2</f>
        <v>2.9916132124095749E-2</v>
      </c>
      <c r="I25">
        <f t="shared" si="17"/>
        <v>0.14247716709348213</v>
      </c>
      <c r="J25">
        <f t="shared" si="17"/>
        <v>0.71950629208645811</v>
      </c>
      <c r="K25">
        <f t="shared" si="17"/>
        <v>1.4904403725940887E-2</v>
      </c>
    </row>
    <row r="26" spans="2:26" x14ac:dyDescent="0.25">
      <c r="B26" t="s">
        <v>6</v>
      </c>
      <c r="D26">
        <f>MAX(D5:D22)</f>
        <v>-248.61092345</v>
      </c>
    </row>
    <row r="27" spans="2:26" x14ac:dyDescent="0.25">
      <c r="B27" t="s">
        <v>25</v>
      </c>
      <c r="D27" s="1">
        <f>D26-D25</f>
        <v>3.8465700000074321E-3</v>
      </c>
      <c r="G27" t="s">
        <v>24</v>
      </c>
      <c r="H27">
        <f>H24*$F$24</f>
        <v>-1.8526521533973993E-4</v>
      </c>
      <c r="I27">
        <f t="shared" ref="I27:K27" si="18">I24*$F$24</f>
        <v>-4.0430936402263993E-4</v>
      </c>
      <c r="J27">
        <f t="shared" si="18"/>
        <v>-9.0857014556640044E-4</v>
      </c>
      <c r="K27">
        <f t="shared" si="18"/>
        <v>-1.3076709239301701E-4</v>
      </c>
    </row>
    <row r="28" spans="2:26" x14ac:dyDescent="0.25">
      <c r="D28" s="4">
        <f>D27*$A$1</f>
        <v>10.099169535019513</v>
      </c>
      <c r="H28">
        <f>$A$1*H27</f>
        <v>-0.4864138228744872</v>
      </c>
      <c r="I28">
        <f t="shared" ref="I28:K28" si="19">$A$1*I27</f>
        <v>-1.0615142352414411</v>
      </c>
      <c r="J28">
        <f t="shared" si="19"/>
        <v>-2.3854509171845844</v>
      </c>
      <c r="K28">
        <f t="shared" si="19"/>
        <v>-0.34332900107786618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4" ht="18.75" x14ac:dyDescent="0.3">
      <c r="A1" s="3">
        <v>2625.5</v>
      </c>
      <c r="M1" s="1" t="s">
        <v>21</v>
      </c>
      <c r="R1" t="s">
        <v>14</v>
      </c>
      <c r="T1" t="s">
        <v>17</v>
      </c>
    </row>
    <row r="2" spans="1:2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</row>
    <row r="3" spans="1:24" x14ac:dyDescent="0.25">
      <c r="U3">
        <f>SUM(U5:U23)</f>
        <v>142.37564468563895</v>
      </c>
      <c r="V3">
        <f>SUM(V5:V23)</f>
        <v>14.410375011960344</v>
      </c>
      <c r="X3" s="5">
        <f>1-V3/U3</f>
        <v>0.89878623521756118</v>
      </c>
    </row>
    <row r="4" spans="1:24" x14ac:dyDescent="0.25">
      <c r="A4" t="s">
        <v>2</v>
      </c>
      <c r="B4">
        <v>2.4885199999999998</v>
      </c>
      <c r="C4">
        <f>B4*PI()/180</f>
        <v>4.3432867501729283E-2</v>
      </c>
      <c r="D4">
        <v>-248.61477002000001</v>
      </c>
      <c r="E4">
        <f>D4-$D$24</f>
        <v>-2.1915811111057337E-3</v>
      </c>
    </row>
    <row r="5" spans="1:24" x14ac:dyDescent="0.25">
      <c r="B5">
        <v>0</v>
      </c>
      <c r="C5">
        <f t="shared" ref="C5:C23" si="0">B5*PI()/180</f>
        <v>0</v>
      </c>
      <c r="D5">
        <v>-248.61475712999999</v>
      </c>
      <c r="E5">
        <f t="shared" ref="E5:E22" si="1">D5-$D$24</f>
        <v>-2.1786911110837082E-3</v>
      </c>
      <c r="F5">
        <f t="shared" ref="F5:F22" si="2">E5^2</f>
        <v>4.7466949575151629E-6</v>
      </c>
      <c r="G5">
        <f t="shared" ref="G5:G22" si="3">E5/$F$24</f>
        <v>-2.0338835552516326</v>
      </c>
      <c r="H5">
        <f>COS(C5)*SQRT(2)*G5</f>
        <v>-2.8763457081244672</v>
      </c>
      <c r="I5">
        <f>SQRT(2)*COS(2*C5)*G5</f>
        <v>-2.8763457081244672</v>
      </c>
      <c r="J5">
        <f>COS(3*C5)*SQRT(2)*G5</f>
        <v>-2.8763457081244672</v>
      </c>
      <c r="K5">
        <f>COS(4*C5)*SQRT(2)*G5</f>
        <v>-2.8763457081244672</v>
      </c>
      <c r="M5">
        <f>H$28*(COS($C5)-COS($C$4))</f>
        <v>-4.5855668952545593E-4</v>
      </c>
      <c r="N5">
        <f>I$28*(COS(2*$C5)-COS(2*$C$4))</f>
        <v>-4.0012460852083698E-3</v>
      </c>
      <c r="O5">
        <f>J$28*(COS(3*$C5)-COS(3*$C$4))</f>
        <v>-2.0224227450850538E-2</v>
      </c>
      <c r="P5">
        <f>K$28*(COS(4*$C5)-COS(4*$C$4))</f>
        <v>-5.1709768002781813E-3</v>
      </c>
      <c r="R5">
        <f>SUM(M5:P5)*SQRT(2)</f>
        <v>-4.2221355840718851E-2</v>
      </c>
      <c r="T5">
        <f t="shared" ref="T5:T22" si="4">(D5-$D$25)*$A$1</f>
        <v>3.3842695057828109E-2</v>
      </c>
      <c r="U5">
        <f t="shared" ref="U5:U22" si="5">(E5*$A$1)^2</f>
        <v>32.720156202565136</v>
      </c>
      <c r="V5">
        <f>(R5-T5)^2</f>
        <v>5.7857398390967416E-3</v>
      </c>
    </row>
    <row r="6" spans="1:24" x14ac:dyDescent="0.25">
      <c r="B6">
        <v>20</v>
      </c>
      <c r="C6">
        <f t="shared" si="0"/>
        <v>0.3490658503988659</v>
      </c>
      <c r="D6">
        <v>-248.61421730999999</v>
      </c>
      <c r="E6">
        <f t="shared" si="1"/>
        <v>-1.6388711110835175E-3</v>
      </c>
      <c r="F6">
        <f t="shared" si="2"/>
        <v>2.685898518744123E-6</v>
      </c>
      <c r="G6">
        <f t="shared" si="3"/>
        <v>-1.5299429024391284</v>
      </c>
      <c r="H6">
        <f t="shared" ref="H6:H22" si="6">COS(C6)*SQRT(2)*G6</f>
        <v>-2.033180976193381</v>
      </c>
      <c r="I6">
        <f t="shared" ref="I6:I22" si="7">SQRT(2)*COS(2*C6)*G6</f>
        <v>-1.6574643178165467</v>
      </c>
      <c r="J6">
        <f t="shared" ref="J6:J22" si="8">COS(3*C6)*SQRT(2)*G6</f>
        <v>-1.0818330011429365</v>
      </c>
      <c r="K6">
        <f t="shared" ref="K6:K22" si="9">COS(4*C6)*SQRT(2)*G6</f>
        <v>-0.37571665837683427</v>
      </c>
      <c r="M6">
        <f t="shared" ref="M6:M23" si="10">H$28*(COS($C6)-COS($C$4))</f>
        <v>2.8865547324249431E-2</v>
      </c>
      <c r="N6">
        <f t="shared" ref="N6:N23" si="11">I$28*(COS(2*$C6)-COS(2*$C$4))</f>
        <v>0.24427474771573846</v>
      </c>
      <c r="O6">
        <f t="shared" ref="O6:O23" si="12">J$28*(COS(3*$C6)-COS(3*$C$4))</f>
        <v>1.1726837878363392</v>
      </c>
      <c r="P6">
        <f t="shared" ref="P6:P23" si="13">K$28*(COS(4*$C6)-COS(4*$C$4))</f>
        <v>0.27868837440366695</v>
      </c>
      <c r="R6">
        <f t="shared" ref="R6:R23" si="14">SUM(M6:P6)*SQRT(2)</f>
        <v>2.4388289055667207</v>
      </c>
      <c r="T6">
        <f t="shared" si="4"/>
        <v>1.4511401050583288</v>
      </c>
      <c r="U6">
        <f t="shared" si="5"/>
        <v>18.514570635807555</v>
      </c>
      <c r="V6">
        <f t="shared" ref="V6:V22" si="15">(R6-T6)^2</f>
        <v>0.97552916664970601</v>
      </c>
    </row>
    <row r="7" spans="1:24" x14ac:dyDescent="0.25">
      <c r="B7">
        <v>40</v>
      </c>
      <c r="C7">
        <f t="shared" si="0"/>
        <v>0.69813170079773179</v>
      </c>
      <c r="D7">
        <v>-248.61248606000001</v>
      </c>
      <c r="E7">
        <f t="shared" si="1"/>
        <v>9.2378888894018019E-5</v>
      </c>
      <c r="F7">
        <f t="shared" si="2"/>
        <v>8.5338591132933254E-9</v>
      </c>
      <c r="G7">
        <f t="shared" si="3"/>
        <v>8.6238889954667844E-2</v>
      </c>
      <c r="H7">
        <f t="shared" si="6"/>
        <v>9.3426939449890237E-2</v>
      </c>
      <c r="I7">
        <f t="shared" si="7"/>
        <v>2.1178167828511164E-2</v>
      </c>
      <c r="J7">
        <f t="shared" si="8"/>
        <v>-6.0980103888946043E-2</v>
      </c>
      <c r="K7">
        <f t="shared" si="9"/>
        <v>-0.11460510727840138</v>
      </c>
      <c r="M7">
        <f t="shared" si="10"/>
        <v>0.11330093964382981</v>
      </c>
      <c r="N7">
        <f t="shared" si="11"/>
        <v>0.87293163233879945</v>
      </c>
      <c r="O7">
        <f t="shared" si="12"/>
        <v>3.5584998184107191</v>
      </c>
      <c r="P7">
        <f t="shared" si="13"/>
        <v>0.66113104370817666</v>
      </c>
      <c r="R7">
        <f t="shared" si="14"/>
        <v>7.3622026723685527</v>
      </c>
      <c r="T7">
        <f t="shared" si="4"/>
        <v>5.9965369799993482</v>
      </c>
      <c r="U7">
        <f t="shared" si="5"/>
        <v>5.8826026466173992E-2</v>
      </c>
      <c r="V7">
        <f t="shared" si="15"/>
        <v>1.8650427833142589</v>
      </c>
    </row>
    <row r="8" spans="1:24" x14ac:dyDescent="0.25">
      <c r="B8">
        <v>60</v>
      </c>
      <c r="C8">
        <f t="shared" si="0"/>
        <v>1.0471975511965976</v>
      </c>
      <c r="D8">
        <v>-248.61092355</v>
      </c>
      <c r="E8">
        <f t="shared" si="1"/>
        <v>1.6548888889076352E-3</v>
      </c>
      <c r="F8">
        <f t="shared" si="2"/>
        <v>2.7386572346299475E-6</v>
      </c>
      <c r="G8">
        <f t="shared" si="3"/>
        <v>1.5448960524026139</v>
      </c>
      <c r="H8">
        <f t="shared" si="6"/>
        <v>1.0924064748822164</v>
      </c>
      <c r="I8">
        <f t="shared" si="7"/>
        <v>-1.0924064748822158</v>
      </c>
      <c r="J8">
        <f t="shared" si="8"/>
        <v>-2.1848129497644324</v>
      </c>
      <c r="K8">
        <f t="shared" si="9"/>
        <v>-1.0924064748822173</v>
      </c>
      <c r="M8">
        <f t="shared" si="10"/>
        <v>0.24266346582180046</v>
      </c>
      <c r="N8">
        <f t="shared" si="11"/>
        <v>1.5878138647258213</v>
      </c>
      <c r="O8">
        <f t="shared" si="12"/>
        <v>4.7514078336979093</v>
      </c>
      <c r="P8">
        <f t="shared" si="13"/>
        <v>0.51009263767784074</v>
      </c>
      <c r="R8">
        <f t="shared" si="14"/>
        <v>10.029571191528964</v>
      </c>
      <c r="T8">
        <f t="shared" si="4"/>
        <v>10.0989069850351</v>
      </c>
      <c r="U8">
        <f t="shared" si="5"/>
        <v>18.878249667277192</v>
      </c>
      <c r="V8">
        <f t="shared" si="15"/>
        <v>4.807452261125539E-3</v>
      </c>
    </row>
    <row r="9" spans="1:24" x14ac:dyDescent="0.25">
      <c r="B9">
        <v>80</v>
      </c>
      <c r="C9">
        <f t="shared" si="0"/>
        <v>1.3962634015954636</v>
      </c>
      <c r="D9">
        <v>-248.61116522</v>
      </c>
      <c r="E9">
        <f t="shared" si="1"/>
        <v>1.4132188888993369E-3</v>
      </c>
      <c r="F9">
        <f t="shared" si="2"/>
        <v>1.9971876279418763E-6</v>
      </c>
      <c r="G9">
        <f t="shared" si="3"/>
        <v>1.3192887433563822</v>
      </c>
      <c r="H9">
        <f t="shared" si="6"/>
        <v>0.32398513519543215</v>
      </c>
      <c r="I9">
        <f t="shared" si="7"/>
        <v>-1.7532371769050314</v>
      </c>
      <c r="J9">
        <f t="shared" si="8"/>
        <v>-0.93287801677037763</v>
      </c>
      <c r="K9">
        <f t="shared" si="9"/>
        <v>1.4292520417095993</v>
      </c>
      <c r="M9">
        <f t="shared" si="10"/>
        <v>0.4013500960135461</v>
      </c>
      <c r="N9">
        <f t="shared" si="11"/>
        <v>2.0544201033118967</v>
      </c>
      <c r="O9">
        <f t="shared" si="12"/>
        <v>3.5584998184107208</v>
      </c>
      <c r="P9">
        <f t="shared" si="13"/>
        <v>7.519488044355957E-2</v>
      </c>
      <c r="R9">
        <f t="shared" si="14"/>
        <v>8.6118038466006634</v>
      </c>
      <c r="T9">
        <f t="shared" si="4"/>
        <v>9.4644024000133129</v>
      </c>
      <c r="U9">
        <f t="shared" si="5"/>
        <v>13.767114115607246</v>
      </c>
      <c r="V9">
        <f t="shared" si="15"/>
        <v>0.72692429328134245</v>
      </c>
    </row>
    <row r="10" spans="1:24" x14ac:dyDescent="0.25">
      <c r="B10">
        <v>100</v>
      </c>
      <c r="C10">
        <f t="shared" si="0"/>
        <v>1.7453292519943295</v>
      </c>
      <c r="D10">
        <v>-248.61236227000001</v>
      </c>
      <c r="E10">
        <f t="shared" si="1"/>
        <v>2.1616888889752772E-4</v>
      </c>
      <c r="F10">
        <f t="shared" si="2"/>
        <v>4.6728988527191682E-8</v>
      </c>
      <c r="G10">
        <f t="shared" si="3"/>
        <v>0.20180113924777768</v>
      </c>
      <c r="H10">
        <f t="shared" si="6"/>
        <v>-4.9557437453343026E-2</v>
      </c>
      <c r="I10">
        <f t="shared" si="7"/>
        <v>-0.26817879061931693</v>
      </c>
      <c r="J10">
        <f t="shared" si="8"/>
        <v>0.14269495401327437</v>
      </c>
      <c r="K10">
        <f t="shared" si="9"/>
        <v>0.21862135316597389</v>
      </c>
      <c r="M10">
        <f t="shared" si="10"/>
        <v>0.57022088065270682</v>
      </c>
      <c r="N10">
        <f t="shared" si="11"/>
        <v>2.0544201033118972</v>
      </c>
      <c r="O10">
        <f t="shared" si="12"/>
        <v>1.1726837878363392</v>
      </c>
      <c r="P10">
        <f t="shared" si="13"/>
        <v>7.5194880443559459E-2</v>
      </c>
      <c r="R10">
        <f t="shared" si="14"/>
        <v>5.4765698127605171</v>
      </c>
      <c r="T10">
        <f t="shared" si="4"/>
        <v>6.3215476250085629</v>
      </c>
      <c r="U10">
        <f t="shared" si="5"/>
        <v>0.32211461184731122</v>
      </c>
      <c r="V10">
        <f t="shared" si="15"/>
        <v>0.71398750319149373</v>
      </c>
    </row>
    <row r="11" spans="1:24" x14ac:dyDescent="0.25">
      <c r="B11">
        <v>120</v>
      </c>
      <c r="C11">
        <f t="shared" si="0"/>
        <v>2.0943951023931953</v>
      </c>
      <c r="D11">
        <v>-248.61287590000001</v>
      </c>
      <c r="E11">
        <f t="shared" si="1"/>
        <v>-2.9746111110284801E-4</v>
      </c>
      <c r="F11">
        <f t="shared" si="2"/>
        <v>8.8483112618540881E-8</v>
      </c>
      <c r="G11">
        <f t="shared" si="3"/>
        <v>-0.27769024214636201</v>
      </c>
      <c r="H11">
        <f t="shared" si="6"/>
        <v>0.19635665329102692</v>
      </c>
      <c r="I11">
        <f t="shared" si="7"/>
        <v>0.19635665329102719</v>
      </c>
      <c r="J11">
        <f t="shared" si="8"/>
        <v>-0.392713306582054</v>
      </c>
      <c r="K11">
        <f t="shared" si="9"/>
        <v>0.19635665329102669</v>
      </c>
      <c r="M11">
        <f t="shared" si="10"/>
        <v>0.72890751084445238</v>
      </c>
      <c r="N11">
        <f t="shared" si="11"/>
        <v>1.5878138647258222</v>
      </c>
      <c r="O11">
        <f t="shared" si="12"/>
        <v>-2.0224227450850538E-2</v>
      </c>
      <c r="P11">
        <f t="shared" si="13"/>
        <v>0.51009263767784041</v>
      </c>
      <c r="R11">
        <f t="shared" si="14"/>
        <v>3.9691173390922918</v>
      </c>
      <c r="T11">
        <f t="shared" si="4"/>
        <v>4.9730120600075765</v>
      </c>
      <c r="U11">
        <f t="shared" si="5"/>
        <v>0.60993623817853515</v>
      </c>
      <c r="V11">
        <f t="shared" si="15"/>
        <v>1.0078046106815772</v>
      </c>
    </row>
    <row r="12" spans="1:24" x14ac:dyDescent="0.25">
      <c r="B12">
        <v>140</v>
      </c>
      <c r="C12">
        <f t="shared" si="0"/>
        <v>2.4434609527920612</v>
      </c>
      <c r="D12">
        <v>-248.61259014999999</v>
      </c>
      <c r="E12">
        <f t="shared" si="1"/>
        <v>-1.1711111085332959E-5</v>
      </c>
      <c r="F12">
        <f t="shared" si="2"/>
        <v>1.3715012285300852E-10</v>
      </c>
      <c r="G12">
        <f t="shared" si="3"/>
        <v>-1.0932727511949099E-2</v>
      </c>
      <c r="H12">
        <f t="shared" si="6"/>
        <v>1.1843975169647133E-2</v>
      </c>
      <c r="I12">
        <f t="shared" si="7"/>
        <v>-2.6848112051667985E-3</v>
      </c>
      <c r="J12">
        <f t="shared" si="8"/>
        <v>-7.7306057605639484E-3</v>
      </c>
      <c r="K12">
        <f t="shared" si="9"/>
        <v>1.4528786374813942E-2</v>
      </c>
      <c r="M12">
        <f t="shared" si="10"/>
        <v>0.8582700370224231</v>
      </c>
      <c r="N12">
        <f t="shared" si="11"/>
        <v>0.87293163233879989</v>
      </c>
      <c r="O12">
        <f t="shared" si="12"/>
        <v>1.1726837878363381</v>
      </c>
      <c r="P12">
        <f t="shared" si="13"/>
        <v>0.66113104370817677</v>
      </c>
      <c r="R12">
        <f t="shared" si="14"/>
        <v>5.04169468566477</v>
      </c>
      <c r="T12">
        <f t="shared" si="4"/>
        <v>5.7232486850535622</v>
      </c>
      <c r="U12">
        <f t="shared" si="5"/>
        <v>9.4541011864403171E-4</v>
      </c>
      <c r="V12">
        <f t="shared" si="15"/>
        <v>0.46451585408285784</v>
      </c>
    </row>
    <row r="13" spans="1:24" x14ac:dyDescent="0.25">
      <c r="B13">
        <v>160</v>
      </c>
      <c r="C13">
        <f t="shared" si="0"/>
        <v>2.7925268031909272</v>
      </c>
      <c r="D13">
        <v>-248.61200371000001</v>
      </c>
      <c r="E13">
        <f t="shared" si="1"/>
        <v>5.747288888926505E-4</v>
      </c>
      <c r="F13">
        <f t="shared" si="2"/>
        <v>3.3031329572778059E-7</v>
      </c>
      <c r="G13">
        <f t="shared" si="3"/>
        <v>0.53652930876711724</v>
      </c>
      <c r="H13">
        <f t="shared" si="6"/>
        <v>-0.71300777435312757</v>
      </c>
      <c r="I13">
        <f t="shared" si="7"/>
        <v>0.58124926317611691</v>
      </c>
      <c r="J13">
        <f t="shared" si="8"/>
        <v>-0.37938351253455899</v>
      </c>
      <c r="K13">
        <f t="shared" si="9"/>
        <v>0.13175851117701012</v>
      </c>
      <c r="M13">
        <f t="shared" si="10"/>
        <v>0.94270542934200352</v>
      </c>
      <c r="N13">
        <f t="shared" si="11"/>
        <v>0.2442747477157387</v>
      </c>
      <c r="O13">
        <f t="shared" si="12"/>
        <v>3.5584998184107173</v>
      </c>
      <c r="P13">
        <f t="shared" si="13"/>
        <v>0.27868837440366717</v>
      </c>
      <c r="R13">
        <f t="shared" si="14"/>
        <v>7.1052470483190859</v>
      </c>
      <c r="T13">
        <f t="shared" si="4"/>
        <v>7.2629469049957578</v>
      </c>
      <c r="U13">
        <f t="shared" si="5"/>
        <v>2.2769322083538475</v>
      </c>
      <c r="V13">
        <f t="shared" si="15"/>
        <v>2.4869244795842845E-2</v>
      </c>
    </row>
    <row r="14" spans="1:24" x14ac:dyDescent="0.25">
      <c r="B14">
        <v>180</v>
      </c>
      <c r="C14">
        <f t="shared" si="0"/>
        <v>3.1415926535897931</v>
      </c>
      <c r="D14">
        <v>-248.61176731</v>
      </c>
      <c r="E14">
        <f t="shared" si="1"/>
        <v>8.1112888889833812E-4</v>
      </c>
      <c r="F14">
        <f t="shared" si="2"/>
        <v>6.5793007440545256E-7</v>
      </c>
      <c r="G14">
        <f t="shared" si="3"/>
        <v>0.75721689041970541</v>
      </c>
      <c r="H14">
        <f t="shared" si="6"/>
        <v>-1.0708663960895293</v>
      </c>
      <c r="I14">
        <f t="shared" si="7"/>
        <v>1.0708663960895293</v>
      </c>
      <c r="J14">
        <f t="shared" si="8"/>
        <v>-1.0708663960895293</v>
      </c>
      <c r="K14">
        <f t="shared" si="9"/>
        <v>1.0708663960895293</v>
      </c>
      <c r="M14">
        <f t="shared" si="10"/>
        <v>0.97202953335577846</v>
      </c>
      <c r="N14">
        <f t="shared" si="11"/>
        <v>-4.0012460852083698E-3</v>
      </c>
      <c r="O14">
        <f t="shared" si="12"/>
        <v>4.7514078336979093</v>
      </c>
      <c r="P14">
        <f t="shared" si="13"/>
        <v>-5.1709768002781813E-3</v>
      </c>
      <c r="R14">
        <f t="shared" si="14"/>
        <v>8.0811912658785197</v>
      </c>
      <c r="T14">
        <f t="shared" si="4"/>
        <v>7.8836151050106906</v>
      </c>
      <c r="U14">
        <f t="shared" si="5"/>
        <v>4.535276649877904</v>
      </c>
      <c r="V14">
        <f t="shared" si="15"/>
        <v>3.9036339343270256E-2</v>
      </c>
    </row>
    <row r="15" spans="1:24" x14ac:dyDescent="0.25">
      <c r="B15">
        <f>200-360</f>
        <v>-160</v>
      </c>
      <c r="C15">
        <f t="shared" si="0"/>
        <v>-2.7925268031909272</v>
      </c>
      <c r="D15">
        <v>-248.61237134000001</v>
      </c>
      <c r="E15">
        <f t="shared" si="1"/>
        <v>2.0709888889314243E-4</v>
      </c>
      <c r="F15">
        <f t="shared" si="2"/>
        <v>4.2889949780774155E-8</v>
      </c>
      <c r="G15">
        <f t="shared" si="3"/>
        <v>0.19333398033699684</v>
      </c>
      <c r="H15">
        <f t="shared" si="6"/>
        <v>-0.25692656258364294</v>
      </c>
      <c r="I15">
        <f t="shared" si="7"/>
        <v>0.20944845282732208</v>
      </c>
      <c r="J15">
        <f t="shared" si="8"/>
        <v>-0.13670776853007691</v>
      </c>
      <c r="K15">
        <f t="shared" si="9"/>
        <v>4.747810975632067E-2</v>
      </c>
      <c r="M15">
        <f t="shared" si="10"/>
        <v>0.94270542934200352</v>
      </c>
      <c r="N15">
        <f t="shared" si="11"/>
        <v>0.2442747477157387</v>
      </c>
      <c r="O15">
        <f t="shared" si="12"/>
        <v>3.5584998184107173</v>
      </c>
      <c r="P15">
        <f t="shared" si="13"/>
        <v>0.27868837440366717</v>
      </c>
      <c r="R15">
        <f t="shared" si="14"/>
        <v>7.1052470483190859</v>
      </c>
      <c r="T15">
        <f t="shared" si="4"/>
        <v>6.2977343399970493</v>
      </c>
      <c r="U15">
        <f t="shared" si="5"/>
        <v>0.2956511570488089</v>
      </c>
      <c r="V15">
        <f t="shared" si="15"/>
        <v>0.65207677410159048</v>
      </c>
    </row>
    <row r="16" spans="1:24" x14ac:dyDescent="0.25">
      <c r="B16">
        <f>220-360</f>
        <v>-140</v>
      </c>
      <c r="C16">
        <f t="shared" si="0"/>
        <v>-2.4434609527920612</v>
      </c>
      <c r="D16">
        <v>-248.61327509</v>
      </c>
      <c r="E16">
        <f>D16-$D$24</f>
        <v>-6.9665111109884492E-4</v>
      </c>
      <c r="F16">
        <f t="shared" si="2"/>
        <v>4.8532277059525521E-7</v>
      </c>
      <c r="G16">
        <f t="shared" si="3"/>
        <v>-0.65034792284388199</v>
      </c>
      <c r="H16">
        <f t="shared" si="6"/>
        <v>0.70455470891191008</v>
      </c>
      <c r="I16">
        <f t="shared" si="7"/>
        <v>-0.15970958652356618</v>
      </c>
      <c r="J16">
        <f t="shared" si="8"/>
        <v>-0.45986542637349509</v>
      </c>
      <c r="K16">
        <f t="shared" si="9"/>
        <v>0.86426429543547678</v>
      </c>
      <c r="M16">
        <f t="shared" si="10"/>
        <v>0.8582700370224231</v>
      </c>
      <c r="N16">
        <f t="shared" si="11"/>
        <v>0.87293163233879989</v>
      </c>
      <c r="O16">
        <f t="shared" si="12"/>
        <v>1.1726837878363381</v>
      </c>
      <c r="P16">
        <f t="shared" si="13"/>
        <v>0.66113104370817677</v>
      </c>
      <c r="R16">
        <f t="shared" si="14"/>
        <v>5.04169468566477</v>
      </c>
      <c r="T16">
        <f t="shared" si="4"/>
        <v>3.9249387150180866</v>
      </c>
      <c r="U16">
        <f t="shared" si="5"/>
        <v>3.3454513097364353</v>
      </c>
      <c r="V16">
        <f t="shared" si="15"/>
        <v>1.247143897975016</v>
      </c>
    </row>
    <row r="17" spans="2:22" x14ac:dyDescent="0.25">
      <c r="B17">
        <f>240-360</f>
        <v>-120</v>
      </c>
      <c r="C17">
        <f t="shared" si="0"/>
        <v>-2.0943951023931953</v>
      </c>
      <c r="D17">
        <v>-248.61373836999999</v>
      </c>
      <c r="E17">
        <f>D17-$D$24</f>
        <v>-1.159931111089918E-3</v>
      </c>
      <c r="F17">
        <f t="shared" si="2"/>
        <v>1.3454401824742916E-6</v>
      </c>
      <c r="G17">
        <f t="shared" si="3"/>
        <v>-1.0828358366492168</v>
      </c>
      <c r="H17">
        <f t="shared" si="6"/>
        <v>0.76568056300646958</v>
      </c>
      <c r="I17">
        <f t="shared" si="7"/>
        <v>0.76568056300647058</v>
      </c>
      <c r="J17">
        <f t="shared" si="8"/>
        <v>-1.5313611260129398</v>
      </c>
      <c r="K17">
        <f t="shared" si="9"/>
        <v>0.7656805630064687</v>
      </c>
      <c r="M17">
        <f t="shared" si="10"/>
        <v>0.72890751084445238</v>
      </c>
      <c r="N17">
        <f t="shared" si="11"/>
        <v>1.5878138647258222</v>
      </c>
      <c r="O17">
        <f t="shared" si="12"/>
        <v>-2.0224227450850538E-2</v>
      </c>
      <c r="P17">
        <f t="shared" si="13"/>
        <v>0.51009263767784041</v>
      </c>
      <c r="R17">
        <f t="shared" si="14"/>
        <v>3.9691173390922918</v>
      </c>
      <c r="T17">
        <f t="shared" si="4"/>
        <v>2.7085970750415242</v>
      </c>
      <c r="U17">
        <f t="shared" si="5"/>
        <v>9.2744558742009566</v>
      </c>
      <c r="V17">
        <f t="shared" si="15"/>
        <v>1.5889113360826168</v>
      </c>
    </row>
    <row r="18" spans="2:22" x14ac:dyDescent="0.25">
      <c r="B18">
        <f>260-360</f>
        <v>-100</v>
      </c>
      <c r="C18">
        <f t="shared" si="0"/>
        <v>-1.7453292519943295</v>
      </c>
      <c r="D18">
        <v>-248.61335366</v>
      </c>
      <c r="E18">
        <f t="shared" si="1"/>
        <v>-7.7522111109828984E-4</v>
      </c>
      <c r="F18">
        <f t="shared" si="2"/>
        <v>6.0096777109246701E-7</v>
      </c>
      <c r="G18">
        <f t="shared" si="3"/>
        <v>-0.72369573709897583</v>
      </c>
      <c r="H18">
        <f t="shared" si="6"/>
        <v>0.17772202060018066</v>
      </c>
      <c r="I18">
        <f t="shared" si="7"/>
        <v>0.96173811641995344</v>
      </c>
      <c r="J18">
        <f t="shared" si="8"/>
        <v>-0.51173016321848286</v>
      </c>
      <c r="K18">
        <f t="shared" si="9"/>
        <v>-0.78401609581977283</v>
      </c>
      <c r="M18">
        <f t="shared" si="10"/>
        <v>0.57022088065270682</v>
      </c>
      <c r="N18">
        <f t="shared" si="11"/>
        <v>2.0544201033118972</v>
      </c>
      <c r="O18">
        <f t="shared" si="12"/>
        <v>1.1726837878363392</v>
      </c>
      <c r="P18">
        <f t="shared" si="13"/>
        <v>7.5194880443559459E-2</v>
      </c>
      <c r="R18">
        <f t="shared" si="14"/>
        <v>5.4765698127605171</v>
      </c>
      <c r="T18">
        <f t="shared" si="4"/>
        <v>3.7186531800195439</v>
      </c>
      <c r="U18">
        <f t="shared" si="5"/>
        <v>4.1426212383250913</v>
      </c>
      <c r="V18">
        <f t="shared" si="15"/>
        <v>3.0902708876673617</v>
      </c>
    </row>
    <row r="19" spans="2:22" x14ac:dyDescent="0.25">
      <c r="B19">
        <f>280-360</f>
        <v>-80</v>
      </c>
      <c r="C19">
        <f t="shared" si="0"/>
        <v>-1.3962634015954636</v>
      </c>
      <c r="D19">
        <v>-248.61199715000001</v>
      </c>
      <c r="E19">
        <f t="shared" si="1"/>
        <v>5.8128888889541486E-4</v>
      </c>
      <c r="F19">
        <f t="shared" si="2"/>
        <v>3.3789677235326596E-7</v>
      </c>
      <c r="G19">
        <f t="shared" si="3"/>
        <v>0.54265329580694888</v>
      </c>
      <c r="H19">
        <f t="shared" si="6"/>
        <v>0.13326241301732142</v>
      </c>
      <c r="I19">
        <f t="shared" si="7"/>
        <v>-0.72114610025273473</v>
      </c>
      <c r="J19">
        <f t="shared" si="8"/>
        <v>-0.38371382529832343</v>
      </c>
      <c r="K19">
        <f t="shared" si="9"/>
        <v>0.58788368723541329</v>
      </c>
      <c r="M19">
        <f t="shared" si="10"/>
        <v>0.4013500960135461</v>
      </c>
      <c r="N19">
        <f t="shared" si="11"/>
        <v>2.0544201033118967</v>
      </c>
      <c r="O19">
        <f t="shared" si="12"/>
        <v>3.5584998184107208</v>
      </c>
      <c r="P19">
        <f t="shared" si="13"/>
        <v>7.519488044355957E-2</v>
      </c>
      <c r="R19">
        <f t="shared" si="14"/>
        <v>8.6118038466006634</v>
      </c>
      <c r="T19">
        <f t="shared" si="4"/>
        <v>7.2801701850030156</v>
      </c>
      <c r="U19">
        <f t="shared" si="5"/>
        <v>2.3292070104983438</v>
      </c>
      <c r="V19">
        <f t="shared" si="15"/>
        <v>1.7732482086999588</v>
      </c>
    </row>
    <row r="20" spans="2:22" x14ac:dyDescent="0.25">
      <c r="B20">
        <f>300-360</f>
        <v>-60</v>
      </c>
      <c r="C20">
        <f t="shared" si="0"/>
        <v>-1.0471975511965976</v>
      </c>
      <c r="D20">
        <v>-248.61097024</v>
      </c>
      <c r="E20">
        <f t="shared" si="1"/>
        <v>1.6081988889027343E-3</v>
      </c>
      <c r="F20">
        <f t="shared" si="2"/>
        <v>2.586303666267989E-6</v>
      </c>
      <c r="G20">
        <f t="shared" si="3"/>
        <v>1.5013093214880919</v>
      </c>
      <c r="H20">
        <f t="shared" si="6"/>
        <v>1.0615860018828045</v>
      </c>
      <c r="I20">
        <f t="shared" si="7"/>
        <v>-1.0615860018828038</v>
      </c>
      <c r="J20">
        <f t="shared" si="8"/>
        <v>-2.123172003765609</v>
      </c>
      <c r="K20">
        <f t="shared" si="9"/>
        <v>-1.0615860018828054</v>
      </c>
      <c r="M20">
        <f t="shared" si="10"/>
        <v>0.24266346582180046</v>
      </c>
      <c r="N20">
        <f t="shared" si="11"/>
        <v>1.5878138647258213</v>
      </c>
      <c r="O20">
        <f t="shared" si="12"/>
        <v>4.7514078336979093</v>
      </c>
      <c r="P20">
        <f t="shared" si="13"/>
        <v>0.51009263767784074</v>
      </c>
      <c r="R20">
        <f t="shared" si="14"/>
        <v>10.029571191528964</v>
      </c>
      <c r="T20">
        <f t="shared" si="4"/>
        <v>9.9763223900222329</v>
      </c>
      <c r="U20">
        <f t="shared" si="5"/>
        <v>17.828038394077733</v>
      </c>
      <c r="V20">
        <f t="shared" si="15"/>
        <v>2.8354348619032558E-3</v>
      </c>
    </row>
    <row r="21" spans="2:22" x14ac:dyDescent="0.25">
      <c r="B21">
        <f>320-360</f>
        <v>-40</v>
      </c>
      <c r="C21">
        <f t="shared" si="0"/>
        <v>-0.69813170079773179</v>
      </c>
      <c r="D21">
        <v>-248.61181053999999</v>
      </c>
      <c r="E21">
        <f t="shared" si="1"/>
        <v>7.678988889097127E-4</v>
      </c>
      <c r="F21">
        <f t="shared" si="2"/>
        <v>5.8966870358877124E-7</v>
      </c>
      <c r="G21">
        <f t="shared" si="3"/>
        <v>0.71686018926868333</v>
      </c>
      <c r="H21">
        <f t="shared" si="6"/>
        <v>0.77661080206444644</v>
      </c>
      <c r="I21">
        <f t="shared" si="7"/>
        <v>0.1760433767861678</v>
      </c>
      <c r="J21">
        <f t="shared" si="8"/>
        <v>-0.50689670099455775</v>
      </c>
      <c r="K21">
        <f t="shared" si="9"/>
        <v>-0.9526541788506141</v>
      </c>
      <c r="M21">
        <f t="shared" si="10"/>
        <v>0.11330093964382981</v>
      </c>
      <c r="N21">
        <f t="shared" si="11"/>
        <v>0.87293163233879945</v>
      </c>
      <c r="O21">
        <f t="shared" si="12"/>
        <v>3.5584998184107191</v>
      </c>
      <c r="P21">
        <f t="shared" si="13"/>
        <v>0.66113104370817666</v>
      </c>
      <c r="R21">
        <f t="shared" si="14"/>
        <v>7.3622026723685527</v>
      </c>
      <c r="T21">
        <f t="shared" si="4"/>
        <v>7.7701147400405546</v>
      </c>
      <c r="U21">
        <f t="shared" si="5"/>
        <v>4.0647339384304733</v>
      </c>
      <c r="V21">
        <f t="shared" si="15"/>
        <v>0.1663922549524478</v>
      </c>
    </row>
    <row r="22" spans="2:22" x14ac:dyDescent="0.25">
      <c r="B22">
        <f>340-360</f>
        <v>-20</v>
      </c>
      <c r="C22">
        <f t="shared" si="0"/>
        <v>-0.3490658503988659</v>
      </c>
      <c r="D22">
        <v>-248.6137469</v>
      </c>
      <c r="E22">
        <f t="shared" si="1"/>
        <v>-1.168461111092256E-3</v>
      </c>
      <c r="F22">
        <f t="shared" si="2"/>
        <v>1.3653013681349495E-6</v>
      </c>
      <c r="G22">
        <f t="shared" si="3"/>
        <v>-1.0907988868690446</v>
      </c>
      <c r="H22">
        <f t="shared" si="6"/>
        <v>-1.4495910547376105</v>
      </c>
      <c r="I22">
        <f t="shared" si="7"/>
        <v>-1.1817174549567102</v>
      </c>
      <c r="J22">
        <f t="shared" si="8"/>
        <v>-0.7713112898158393</v>
      </c>
      <c r="K22">
        <f t="shared" si="9"/>
        <v>-0.2678735997809002</v>
      </c>
      <c r="M22">
        <f t="shared" si="10"/>
        <v>2.8865547324249431E-2</v>
      </c>
      <c r="N22">
        <f t="shared" si="11"/>
        <v>0.24427474771573846</v>
      </c>
      <c r="O22">
        <f t="shared" si="12"/>
        <v>1.1726837878363392</v>
      </c>
      <c r="P22">
        <f t="shared" si="13"/>
        <v>0.27868837440366695</v>
      </c>
      <c r="R22">
        <f t="shared" si="14"/>
        <v>2.4388289055667207</v>
      </c>
      <c r="T22">
        <f t="shared" si="4"/>
        <v>2.6862015600353857</v>
      </c>
      <c r="U22">
        <f t="shared" si="5"/>
        <v>9.4113639972215832</v>
      </c>
      <c r="V22">
        <f t="shared" si="15"/>
        <v>6.1193230178873508E-2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0.97202953335577846</v>
      </c>
      <c r="N23">
        <f t="shared" si="11"/>
        <v>-4.0012460852083698E-3</v>
      </c>
      <c r="O23">
        <f t="shared" si="12"/>
        <v>4.7514078336979093</v>
      </c>
      <c r="P23">
        <f t="shared" si="13"/>
        <v>-5.1709768002781813E-3</v>
      </c>
      <c r="R23">
        <f t="shared" si="14"/>
        <v>8.0811912658785197</v>
      </c>
      <c r="T23">
        <f>T14</f>
        <v>7.8836151050106906</v>
      </c>
    </row>
    <row r="24" spans="2:22" x14ac:dyDescent="0.25">
      <c r="B24" t="s">
        <v>4</v>
      </c>
      <c r="D24">
        <f>AVERAGE(D5:D22)</f>
        <v>-248.6125784388889</v>
      </c>
      <c r="F24">
        <f>SQRT(AVERAGE(F5:F22))</f>
        <v>1.0711975646089335E-3</v>
      </c>
      <c r="G24" t="s">
        <v>10</v>
      </c>
      <c r="H24" s="2">
        <f t="shared" ref="H24:K24" si="16">AVERAGE(H5:H22)</f>
        <v>-0.17289112344798641</v>
      </c>
      <c r="I24" s="2">
        <f t="shared" si="16"/>
        <v>-0.37732863520797</v>
      </c>
      <c r="J24" s="2">
        <f t="shared" si="16"/>
        <v>-0.84831149725855082</v>
      </c>
      <c r="K24" s="2">
        <f t="shared" si="16"/>
        <v>-0.12213963487524332</v>
      </c>
    </row>
    <row r="25" spans="2:22" x14ac:dyDescent="0.25">
      <c r="B25" t="s">
        <v>5</v>
      </c>
      <c r="D25">
        <f>MIN(D4:D22)</f>
        <v>-248.61477002000001</v>
      </c>
      <c r="F25" s="4">
        <f>F24*$A$1</f>
        <v>2.812429205880755</v>
      </c>
      <c r="G25" s="2">
        <f>SUM(H25:K25)</f>
        <v>0.90681872630351812</v>
      </c>
      <c r="H25">
        <f t="shared" ref="H25:K25" si="17">H24^2</f>
        <v>2.9891340567106874E-2</v>
      </c>
      <c r="I25">
        <f t="shared" si="17"/>
        <v>0.14237689894790931</v>
      </c>
      <c r="J25">
        <f t="shared" si="17"/>
        <v>0.71963239638104426</v>
      </c>
      <c r="K25">
        <f t="shared" si="17"/>
        <v>1.4918090407457753E-2</v>
      </c>
    </row>
    <row r="26" spans="2:22" x14ac:dyDescent="0.25">
      <c r="B26" t="s">
        <v>6</v>
      </c>
      <c r="D26">
        <f>MAX(D5:D22)</f>
        <v>-248.61092355</v>
      </c>
    </row>
    <row r="27" spans="2:22" x14ac:dyDescent="0.25">
      <c r="B27" t="s">
        <v>25</v>
      </c>
      <c r="D27" s="1">
        <f>D26-D25</f>
        <v>3.8464700000133689E-3</v>
      </c>
      <c r="G27" t="s">
        <v>24</v>
      </c>
      <c r="H27">
        <f>H24*$F$24</f>
        <v>-1.8520055037998551E-4</v>
      </c>
      <c r="I27">
        <f t="shared" ref="I27:K27" si="18">I24*$F$24</f>
        <v>-4.0419351509199012E-4</v>
      </c>
      <c r="J27">
        <f t="shared" si="18"/>
        <v>-9.0870920989311759E-4</v>
      </c>
      <c r="K27">
        <f t="shared" si="18"/>
        <v>-1.30835679420585E-4</v>
      </c>
    </row>
    <row r="28" spans="2:22" x14ac:dyDescent="0.25">
      <c r="D28" s="4">
        <f>D27*$A$1</f>
        <v>10.0989069850351</v>
      </c>
      <c r="H28">
        <f>$A$1*H27</f>
        <v>-0.48624404502265195</v>
      </c>
      <c r="I28">
        <f t="shared" ref="I28:K28" si="19">$A$1*I27</f>
        <v>-1.06121007387402</v>
      </c>
      <c r="J28">
        <f t="shared" si="19"/>
        <v>-2.3858160305743801</v>
      </c>
      <c r="K28">
        <f t="shared" si="19"/>
        <v>-0.34350907631874589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24" max="24" width="10.28515625" customWidth="1"/>
  </cols>
  <sheetData>
    <row r="1" spans="1:27" ht="18.75" x14ac:dyDescent="0.3">
      <c r="A1" s="3">
        <v>2625.5</v>
      </c>
      <c r="M1" s="1" t="s">
        <v>21</v>
      </c>
      <c r="R1" t="s">
        <v>14</v>
      </c>
      <c r="T1" t="s">
        <v>17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  <c r="AA2" s="1" t="s">
        <v>23</v>
      </c>
    </row>
    <row r="3" spans="1:27" x14ac:dyDescent="0.25">
      <c r="F3">
        <f>SUM(F4:F22)</f>
        <v>1.1368063631786416E-4</v>
      </c>
      <c r="U3">
        <f>SUM(U5:U23)</f>
        <v>783.62907471827623</v>
      </c>
      <c r="V3">
        <f>SUM(V5:V23)</f>
        <v>25.29583622290048</v>
      </c>
      <c r="X3" s="5">
        <f>1-V3/U3</f>
        <v>0.96771963032127839</v>
      </c>
      <c r="AA3" s="1" t="s">
        <v>22</v>
      </c>
    </row>
    <row r="4" spans="1:27" x14ac:dyDescent="0.25">
      <c r="A4" t="s">
        <v>2</v>
      </c>
      <c r="B4">
        <v>-173.34732</v>
      </c>
      <c r="C4">
        <f>B4*PI()/180</f>
        <v>-3.0254814835082167</v>
      </c>
      <c r="D4">
        <v>-248.61477002000001</v>
      </c>
      <c r="E4">
        <f>D4-$D$24</f>
        <v>-2.5043366666750444E-3</v>
      </c>
      <c r="Z4">
        <f>SUM(Z5:Z22)</f>
        <v>1.3756145201508088E-5</v>
      </c>
      <c r="AA4" s="6">
        <f>0.5*SQRT(Z4/F3)</f>
        <v>0.17393025435552648</v>
      </c>
    </row>
    <row r="5" spans="1:27" x14ac:dyDescent="0.25">
      <c r="B5">
        <v>0</v>
      </c>
      <c r="C5">
        <f t="shared" ref="C5:C23" si="0">B5*PI()/180</f>
        <v>0</v>
      </c>
      <c r="D5">
        <v>-248.60664750999999</v>
      </c>
      <c r="E5">
        <f t="shared" ref="E5:E22" si="1">D5-$D$24</f>
        <v>5.6181733333460215E-3</v>
      </c>
      <c r="F5">
        <f t="shared" ref="F5:F22" si="2">E5^2</f>
        <v>3.1563871603520345E-5</v>
      </c>
      <c r="G5">
        <f t="shared" ref="G5:G22" si="3">E5/$F$24</f>
        <v>2.2355693084239139</v>
      </c>
      <c r="H5">
        <f>COS(C5)*SQRT(2)*G5</f>
        <v>3.1615724355981398</v>
      </c>
      <c r="I5">
        <f>SQRT(2)*COS(2*C5)*G5</f>
        <v>3.1615724355981398</v>
      </c>
      <c r="J5">
        <f>COS(3*C5)*SQRT(2)*G5</f>
        <v>3.1615724355981398</v>
      </c>
      <c r="K5">
        <f>COS(4*C5)*SQRT(2)*G5</f>
        <v>3.1615724355981398</v>
      </c>
      <c r="M5">
        <f>H$28*(COS($C5)-COS($C$4))</f>
        <v>11.160337526605884</v>
      </c>
      <c r="N5">
        <f>I$28*(COS(2*$C5)-COS(2*$C$4))</f>
        <v>7.4390426968886231E-2</v>
      </c>
      <c r="O5">
        <f>J$28*(COS(3*$C5)-COS(3*$C$4))</f>
        <v>3.4511655647615433</v>
      </c>
      <c r="P5">
        <f>K$28*(COS(4*$C5)-COS(4*$C$4))</f>
        <v>9.1223448572475344E-3</v>
      </c>
      <c r="R5">
        <f>SUM(M5:P5)*SQRT(2)</f>
        <v>20.781890733016112</v>
      </c>
      <c r="T5">
        <f t="shared" ref="T5:T22" si="4">(D5-$D$25)*$A$1</f>
        <v>21.325650005055309</v>
      </c>
      <c r="U5">
        <f t="shared" ref="U5:U22" si="5">(E5*$A$1)^2</f>
        <v>217.57766582193454</v>
      </c>
      <c r="V5">
        <f>(R5-T5)^2</f>
        <v>0.29567414592859653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-248.60837280000001</v>
      </c>
      <c r="E6">
        <f t="shared" si="1"/>
        <v>3.8928833333216062E-3</v>
      </c>
      <c r="F6">
        <f t="shared" si="2"/>
        <v>1.5154540646853139E-5</v>
      </c>
      <c r="G6">
        <f t="shared" si="3"/>
        <v>1.5490462797924429</v>
      </c>
      <c r="H6">
        <f t="shared" ref="H6:H22" si="6">COS(C6)*SQRT(2)*G6</f>
        <v>2.0585679519778237</v>
      </c>
      <c r="I6">
        <f t="shared" ref="I6:I22" si="7">SQRT(2)*COS(2*C6)*G6</f>
        <v>1.6781599700937813</v>
      </c>
      <c r="J6">
        <f t="shared" ref="J6:J22" si="8">COS(3*C6)*SQRT(2)*G6</f>
        <v>1.0953411288130306</v>
      </c>
      <c r="K6">
        <f t="shared" ref="K6:K22" si="9">COS(4*C6)*SQRT(2)*G6</f>
        <v>0.38040798188404246</v>
      </c>
      <c r="M6">
        <f t="shared" ref="M6:M23" si="10">H$28*(COS($C6)-COS($C$4))</f>
        <v>10.822675377237886</v>
      </c>
      <c r="N6">
        <f t="shared" ref="N6:N23" si="11">I$28*(COS(2*$C6)-COS(2*$C$4))</f>
        <v>-0.5739826700500783</v>
      </c>
      <c r="O6">
        <f t="shared" ref="O6:O23" si="12">J$28*(COS(3*$C6)-COS(3*$C$4))</f>
        <v>2.561663697300264</v>
      </c>
      <c r="P6">
        <f t="shared" ref="P6:P23" si="13">K$28*(COS(4*$C6)-COS(4*$C$4))</f>
        <v>-6.2040668639790963E-2</v>
      </c>
      <c r="R6">
        <f t="shared" ref="R6:R23" si="14">SUM(M6:P6)*SQRT(2)</f>
        <v>18.028841011050986</v>
      </c>
      <c r="T6">
        <f t="shared" si="4"/>
        <v>16.795901109991206</v>
      </c>
      <c r="U6">
        <f t="shared" si="5"/>
        <v>104.46404110255557</v>
      </c>
      <c r="V6">
        <f t="shared" ref="V6:V22" si="15">(R6-T6)^2</f>
        <v>1.5201407996252994</v>
      </c>
      <c r="Z6">
        <f>(D6-D22)^2</f>
        <v>1.1409016969458939E-6</v>
      </c>
    </row>
    <row r="7" spans="1:27" x14ac:dyDescent="0.25">
      <c r="B7">
        <v>40</v>
      </c>
      <c r="C7">
        <f t="shared" si="0"/>
        <v>0.69813170079773179</v>
      </c>
      <c r="D7">
        <v>-248.61098139999999</v>
      </c>
      <c r="E7">
        <f t="shared" si="1"/>
        <v>1.2842833333479575E-3</v>
      </c>
      <c r="F7">
        <f t="shared" si="2"/>
        <v>1.649383680315341E-6</v>
      </c>
      <c r="G7">
        <f t="shared" si="3"/>
        <v>0.5110387723910087</v>
      </c>
      <c r="H7">
        <f t="shared" si="6"/>
        <v>0.55363407935582698</v>
      </c>
      <c r="I7">
        <f t="shared" si="7"/>
        <v>0.12549865720978348</v>
      </c>
      <c r="J7">
        <f t="shared" si="8"/>
        <v>-0.36135898140693073</v>
      </c>
      <c r="K7">
        <f t="shared" si="9"/>
        <v>-0.67913273656561035</v>
      </c>
      <c r="M7">
        <f t="shared" si="10"/>
        <v>9.8504159677102496</v>
      </c>
      <c r="N7">
        <f t="shared" si="11"/>
        <v>-2.2157209831474822</v>
      </c>
      <c r="O7">
        <f t="shared" si="12"/>
        <v>0.78265996237770463</v>
      </c>
      <c r="P7">
        <f t="shared" si="13"/>
        <v>-0.1579183373589253</v>
      </c>
      <c r="R7">
        <f t="shared" si="14"/>
        <v>11.680607270831079</v>
      </c>
      <c r="T7">
        <f t="shared" si="4"/>
        <v>9.9470218100603915</v>
      </c>
      <c r="U7">
        <f t="shared" si="5"/>
        <v>11.369614466679645</v>
      </c>
      <c r="V7">
        <f t="shared" si="15"/>
        <v>3.0053185497955153</v>
      </c>
      <c r="Z7">
        <f>(D7-D21)^2</f>
        <v>1.9495419875402699E-6</v>
      </c>
    </row>
    <row r="8" spans="1:27" x14ac:dyDescent="0.25">
      <c r="B8">
        <v>60</v>
      </c>
      <c r="C8">
        <f t="shared" si="0"/>
        <v>1.0471975511965976</v>
      </c>
      <c r="D8">
        <v>-248.61312570000001</v>
      </c>
      <c r="E8">
        <f t="shared" si="1"/>
        <v>-8.600166666781206E-4</v>
      </c>
      <c r="F8">
        <f t="shared" si="2"/>
        <v>7.3962866696414562E-7</v>
      </c>
      <c r="G8">
        <f t="shared" si="3"/>
        <v>-0.34221565456998543</v>
      </c>
      <c r="H8">
        <f t="shared" si="6"/>
        <v>-0.24198300997462988</v>
      </c>
      <c r="I8">
        <f t="shared" si="7"/>
        <v>0.24198300997462971</v>
      </c>
      <c r="J8">
        <f t="shared" si="8"/>
        <v>0.4839660199492597</v>
      </c>
      <c r="K8">
        <f t="shared" si="9"/>
        <v>0.24198300997463007</v>
      </c>
      <c r="M8">
        <f t="shared" si="10"/>
        <v>8.3608281318326849</v>
      </c>
      <c r="N8">
        <f t="shared" si="11"/>
        <v>-4.0826369097360997</v>
      </c>
      <c r="O8">
        <f t="shared" si="12"/>
        <v>-0.10684190508357556</v>
      </c>
      <c r="P8">
        <f t="shared" si="13"/>
        <v>-0.12005328876594946</v>
      </c>
      <c r="R8">
        <f t="shared" si="14"/>
        <v>5.7293977883352465</v>
      </c>
      <c r="T8">
        <f t="shared" si="4"/>
        <v>4.3171621599919234</v>
      </c>
      <c r="U8">
        <f t="shared" si="5"/>
        <v>5.0984454934577634</v>
      </c>
      <c r="V8">
        <f t="shared" si="15"/>
        <v>1.9944094699622605</v>
      </c>
      <c r="Z8">
        <f>(D8-D20)^2</f>
        <v>1.9468062784709438E-6</v>
      </c>
    </row>
    <row r="9" spans="1:27" x14ac:dyDescent="0.25">
      <c r="B9">
        <v>80</v>
      </c>
      <c r="C9">
        <f t="shared" si="0"/>
        <v>1.3962634015954636</v>
      </c>
      <c r="D9">
        <v>-248.61407955999999</v>
      </c>
      <c r="E9">
        <f t="shared" si="1"/>
        <v>-1.8138766666595529E-3</v>
      </c>
      <c r="F9">
        <f t="shared" si="2"/>
        <v>3.2901485618519711E-6</v>
      </c>
      <c r="G9">
        <f t="shared" si="3"/>
        <v>-0.72177321073063117</v>
      </c>
      <c r="H9">
        <f t="shared" si="6"/>
        <v>-0.17724989501849781</v>
      </c>
      <c r="I9">
        <f t="shared" si="7"/>
        <v>0.95918322104959874</v>
      </c>
      <c r="J9">
        <f t="shared" si="8"/>
        <v>0.51037073178641679</v>
      </c>
      <c r="K9">
        <f t="shared" si="9"/>
        <v>-0.78193332603110088</v>
      </c>
      <c r="M9">
        <f t="shared" si="10"/>
        <v>6.5335781465871223</v>
      </c>
      <c r="N9">
        <f t="shared" si="11"/>
        <v>-5.3011797393057538</v>
      </c>
      <c r="O9">
        <f t="shared" si="12"/>
        <v>0.78265996237770341</v>
      </c>
      <c r="P9">
        <f t="shared" si="13"/>
        <v>-1.1025226675935093E-2</v>
      </c>
      <c r="R9">
        <f t="shared" si="14"/>
        <v>2.8341308502519325</v>
      </c>
      <c r="T9">
        <f t="shared" si="4"/>
        <v>1.8128027300406728</v>
      </c>
      <c r="U9">
        <f t="shared" si="5"/>
        <v>22.679817396523241</v>
      </c>
      <c r="V9">
        <f t="shared" si="15"/>
        <v>1.0431111291342652</v>
      </c>
      <c r="Z9">
        <f>(D9-D19)^2</f>
        <v>1.0899360000153934E-6</v>
      </c>
    </row>
    <row r="10" spans="1:27" x14ac:dyDescent="0.25">
      <c r="B10">
        <v>100</v>
      </c>
      <c r="C10">
        <f t="shared" si="0"/>
        <v>1.7453292519943295</v>
      </c>
      <c r="D10">
        <v>-248.61391735999999</v>
      </c>
      <c r="E10">
        <f t="shared" si="1"/>
        <v>-1.6516766666541116E-3</v>
      </c>
      <c r="F10">
        <f t="shared" si="2"/>
        <v>2.7280358111696374E-6</v>
      </c>
      <c r="G10">
        <f t="shared" si="3"/>
        <v>-0.65723099739479529</v>
      </c>
      <c r="H10">
        <f t="shared" si="6"/>
        <v>0.16139990174088922</v>
      </c>
      <c r="I10">
        <f t="shared" si="7"/>
        <v>0.87341139250186184</v>
      </c>
      <c r="J10">
        <f t="shared" si="8"/>
        <v>-0.464732495063858</v>
      </c>
      <c r="K10">
        <f t="shared" si="9"/>
        <v>-0.71201149076097259</v>
      </c>
      <c r="M10">
        <f t="shared" si="10"/>
        <v>4.589059327531853</v>
      </c>
      <c r="N10">
        <f t="shared" si="11"/>
        <v>-5.3011797393057547</v>
      </c>
      <c r="O10">
        <f t="shared" si="12"/>
        <v>2.561663697300264</v>
      </c>
      <c r="P10">
        <f t="shared" si="13"/>
        <v>-1.1025226675935066E-2</v>
      </c>
      <c r="R10">
        <f t="shared" si="14"/>
        <v>2.6000571734941307</v>
      </c>
      <c r="T10">
        <f t="shared" si="4"/>
        <v>2.238658830054959</v>
      </c>
      <c r="U10">
        <f t="shared" si="5"/>
        <v>18.805033537354056</v>
      </c>
      <c r="V10">
        <f t="shared" si="15"/>
        <v>0.13060876264057747</v>
      </c>
      <c r="Z10">
        <f>(D10-D18)^2</f>
        <v>1.3131926438865124E-7</v>
      </c>
    </row>
    <row r="11" spans="1:27" x14ac:dyDescent="0.25">
      <c r="B11">
        <v>120</v>
      </c>
      <c r="C11">
        <f t="shared" si="0"/>
        <v>2.0943951023931953</v>
      </c>
      <c r="D11">
        <v>-248.61343528</v>
      </c>
      <c r="E11">
        <f t="shared" si="1"/>
        <v>-1.1695966666707136E-3</v>
      </c>
      <c r="F11">
        <f t="shared" si="2"/>
        <v>1.3679563626872444E-6</v>
      </c>
      <c r="G11">
        <f t="shared" si="3"/>
        <v>-0.46540294435642016</v>
      </c>
      <c r="H11">
        <f t="shared" si="6"/>
        <v>0.32908957793860999</v>
      </c>
      <c r="I11">
        <f t="shared" si="7"/>
        <v>0.32908957793861049</v>
      </c>
      <c r="J11">
        <f t="shared" si="8"/>
        <v>-0.65817915587722031</v>
      </c>
      <c r="K11">
        <f t="shared" si="9"/>
        <v>0.32908957793860966</v>
      </c>
      <c r="M11">
        <f t="shared" si="10"/>
        <v>2.7618093422862895</v>
      </c>
      <c r="N11">
        <f t="shared" si="11"/>
        <v>-4.0826369097361024</v>
      </c>
      <c r="O11">
        <f t="shared" si="12"/>
        <v>3.4511655647615433</v>
      </c>
      <c r="P11">
        <f t="shared" si="13"/>
        <v>-0.12005328876594935</v>
      </c>
      <c r="R11">
        <f t="shared" si="14"/>
        <v>2.8429718990566886</v>
      </c>
      <c r="T11">
        <f t="shared" si="4"/>
        <v>3.5043598700113705</v>
      </c>
      <c r="U11">
        <f t="shared" si="5"/>
        <v>9.4296655390829383</v>
      </c>
      <c r="V11">
        <f t="shared" si="15"/>
        <v>0.43743404812355119</v>
      </c>
      <c r="Z11">
        <f>(D11-D17)^2</f>
        <v>9.3923860898879089E-8</v>
      </c>
    </row>
    <row r="12" spans="1:27" x14ac:dyDescent="0.25">
      <c r="B12">
        <v>140</v>
      </c>
      <c r="C12">
        <f t="shared" si="0"/>
        <v>2.4434609527920612</v>
      </c>
      <c r="D12">
        <v>-248.61353978</v>
      </c>
      <c r="E12">
        <f t="shared" si="1"/>
        <v>-1.2740966666626719E-3</v>
      </c>
      <c r="F12">
        <f t="shared" si="2"/>
        <v>1.6233223160009316E-6</v>
      </c>
      <c r="G12">
        <f t="shared" si="3"/>
        <v>-0.50698531977472816</v>
      </c>
      <c r="H12">
        <f t="shared" si="6"/>
        <v>0.54924276967705776</v>
      </c>
      <c r="I12">
        <f t="shared" si="7"/>
        <v>-0.1245032281192924</v>
      </c>
      <c r="J12">
        <f t="shared" si="8"/>
        <v>-0.35849275757474097</v>
      </c>
      <c r="K12">
        <f t="shared" si="9"/>
        <v>0.67374599779635069</v>
      </c>
      <c r="M12">
        <f t="shared" si="10"/>
        <v>1.2722215064087232</v>
      </c>
      <c r="N12">
        <f t="shared" si="11"/>
        <v>-2.2157209831474836</v>
      </c>
      <c r="O12">
        <f t="shared" si="12"/>
        <v>2.5616636973002649</v>
      </c>
      <c r="P12">
        <f t="shared" si="13"/>
        <v>-0.1579183373589253</v>
      </c>
      <c r="R12">
        <f t="shared" si="14"/>
        <v>2.0650995324245662</v>
      </c>
      <c r="T12">
        <f t="shared" si="4"/>
        <v>3.2299951200324841</v>
      </c>
      <c r="U12">
        <f t="shared" si="5"/>
        <v>11.189966960604</v>
      </c>
      <c r="V12">
        <f t="shared" si="15"/>
        <v>1.3569817300283964</v>
      </c>
      <c r="Z12">
        <f>(D12-D16)^2</f>
        <v>3.542392324057166E-7</v>
      </c>
    </row>
    <row r="13" spans="1:27" x14ac:dyDescent="0.25">
      <c r="B13">
        <v>160</v>
      </c>
      <c r="C13">
        <f t="shared" si="0"/>
        <v>2.7925268031909272</v>
      </c>
      <c r="D13">
        <v>-248.61422429000001</v>
      </c>
      <c r="E13">
        <f t="shared" si="1"/>
        <v>-1.9586066666761326E-3</v>
      </c>
      <c r="F13">
        <f t="shared" si="2"/>
        <v>3.8361400747481909E-6</v>
      </c>
      <c r="G13">
        <f t="shared" si="3"/>
        <v>-0.77936380590234666</v>
      </c>
      <c r="H13">
        <f t="shared" si="6"/>
        <v>1.0357168631378826</v>
      </c>
      <c r="I13">
        <f t="shared" si="7"/>
        <v>-0.84432412269858248</v>
      </c>
      <c r="J13">
        <f t="shared" si="8"/>
        <v>0.5510934321649047</v>
      </c>
      <c r="K13">
        <f t="shared" si="9"/>
        <v>-0.19139274043929921</v>
      </c>
      <c r="M13">
        <f t="shared" si="10"/>
        <v>0.29996209688108882</v>
      </c>
      <c r="N13">
        <f t="shared" si="11"/>
        <v>-0.57398267005007897</v>
      </c>
      <c r="O13">
        <f t="shared" si="12"/>
        <v>0.78265996237770563</v>
      </c>
      <c r="P13">
        <f t="shared" si="13"/>
        <v>-6.2040668639791019E-2</v>
      </c>
      <c r="R13">
        <f t="shared" si="14"/>
        <v>0.63158596756704521</v>
      </c>
      <c r="T13">
        <f t="shared" si="4"/>
        <v>1.432814114997143</v>
      </c>
      <c r="U13">
        <f t="shared" si="5"/>
        <v>26.443473529292987</v>
      </c>
      <c r="V13">
        <f t="shared" si="15"/>
        <v>0.64196654423426647</v>
      </c>
      <c r="Z13">
        <f>(D13-D15)^2</f>
        <v>1.7140428008829583E-7</v>
      </c>
    </row>
    <row r="14" spans="1:27" x14ac:dyDescent="0.25">
      <c r="B14">
        <v>180</v>
      </c>
      <c r="C14">
        <f t="shared" si="0"/>
        <v>3.1415926535897931</v>
      </c>
      <c r="D14">
        <v>-248.61473283999999</v>
      </c>
      <c r="E14">
        <f t="shared" si="1"/>
        <v>-2.4671566666540912E-3</v>
      </c>
      <c r="F14">
        <f t="shared" si="2"/>
        <v>6.0868620178157265E-6</v>
      </c>
      <c r="G14">
        <f t="shared" si="3"/>
        <v>-0.9817247343204456</v>
      </c>
      <c r="H14">
        <f t="shared" si="6"/>
        <v>1.3883684337930977</v>
      </c>
      <c r="I14">
        <f t="shared" si="7"/>
        <v>-1.3883684337930977</v>
      </c>
      <c r="J14">
        <f t="shared" si="8"/>
        <v>1.3883684337930977</v>
      </c>
      <c r="K14">
        <f t="shared" si="9"/>
        <v>-1.3883684337930977</v>
      </c>
      <c r="M14">
        <f t="shared" si="10"/>
        <v>-3.7700052486910371E-2</v>
      </c>
      <c r="N14">
        <f t="shared" si="11"/>
        <v>7.4390426968886231E-2</v>
      </c>
      <c r="O14">
        <f t="shared" si="12"/>
        <v>-0.10684190508357556</v>
      </c>
      <c r="P14">
        <f t="shared" si="13"/>
        <v>9.1223448572475344E-3</v>
      </c>
      <c r="R14">
        <f t="shared" si="14"/>
        <v>-8.6308302180249596E-2</v>
      </c>
      <c r="T14">
        <f t="shared" si="4"/>
        <v>9.7616090055012705E-2</v>
      </c>
      <c r="U14">
        <f t="shared" si="5"/>
        <v>41.958263126023759</v>
      </c>
      <c r="V14">
        <f t="shared" si="15"/>
        <v>3.3828182059110617E-2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v>-248.6146383</v>
      </c>
      <c r="E15">
        <f t="shared" si="1"/>
        <v>-2.3726166666619974E-3</v>
      </c>
      <c r="F15">
        <f t="shared" si="2"/>
        <v>5.6293098469222876E-6</v>
      </c>
      <c r="G15">
        <f t="shared" si="3"/>
        <v>-0.94410561688484174</v>
      </c>
      <c r="H15">
        <f t="shared" si="6"/>
        <v>1.2546465470752746</v>
      </c>
      <c r="I15">
        <f t="shared" si="7"/>
        <v>-1.0227972362511502</v>
      </c>
      <c r="J15">
        <f t="shared" si="8"/>
        <v>0.6675834838555792</v>
      </c>
      <c r="K15">
        <f t="shared" si="9"/>
        <v>-0.23184931082412344</v>
      </c>
      <c r="M15">
        <f t="shared" si="10"/>
        <v>0.29996209688108882</v>
      </c>
      <c r="N15">
        <f t="shared" si="11"/>
        <v>-0.57398267005007897</v>
      </c>
      <c r="O15">
        <f t="shared" si="12"/>
        <v>0.78265996237770563</v>
      </c>
      <c r="P15">
        <f t="shared" si="13"/>
        <v>-6.2040668639791019E-2</v>
      </c>
      <c r="R15">
        <f t="shared" si="14"/>
        <v>0.63158596756704521</v>
      </c>
      <c r="T15">
        <f t="shared" si="4"/>
        <v>0.34583086003425478</v>
      </c>
      <c r="U15">
        <f t="shared" si="5"/>
        <v>38.804241509624525</v>
      </c>
      <c r="V15">
        <f t="shared" si="15"/>
        <v>8.1655981481076625E-2</v>
      </c>
      <c r="Z15">
        <f>(D15-D13)^2</f>
        <v>1.7140428008829583E-7</v>
      </c>
    </row>
    <row r="16" spans="1:27" x14ac:dyDescent="0.25">
      <c r="B16">
        <f>220-360</f>
        <v>-140</v>
      </c>
      <c r="C16">
        <f t="shared" si="0"/>
        <v>-2.4434609527920612</v>
      </c>
      <c r="D16">
        <v>-248.61413496</v>
      </c>
      <c r="E16">
        <f t="shared" si="1"/>
        <v>-1.8692766666674743E-3</v>
      </c>
      <c r="F16">
        <f t="shared" si="2"/>
        <v>3.4941952565474637E-6</v>
      </c>
      <c r="G16">
        <f t="shared" si="3"/>
        <v>-0.74381783846920468</v>
      </c>
      <c r="H16">
        <f t="shared" si="6"/>
        <v>0.80581538320982526</v>
      </c>
      <c r="I16">
        <f t="shared" si="7"/>
        <v>-0.18266351787716323</v>
      </c>
      <c r="J16">
        <f t="shared" si="8"/>
        <v>-0.52595863754909533</v>
      </c>
      <c r="K16">
        <f t="shared" si="9"/>
        <v>0.98847890108698921</v>
      </c>
      <c r="M16">
        <f t="shared" si="10"/>
        <v>1.2722215064087232</v>
      </c>
      <c r="N16">
        <f t="shared" si="11"/>
        <v>-2.2157209831474836</v>
      </c>
      <c r="O16">
        <f t="shared" si="12"/>
        <v>2.5616636973002649</v>
      </c>
      <c r="P16">
        <f t="shared" si="13"/>
        <v>-0.1579183373589253</v>
      </c>
      <c r="R16">
        <f t="shared" si="14"/>
        <v>2.0650995324245662</v>
      </c>
      <c r="T16">
        <f t="shared" si="4"/>
        <v>1.6673500300198754</v>
      </c>
      <c r="U16">
        <f t="shared" si="5"/>
        <v>24.08636232574462</v>
      </c>
      <c r="V16">
        <f t="shared" si="15"/>
        <v>0.1582046666631792</v>
      </c>
      <c r="Z16">
        <f>(D16-D12)^2</f>
        <v>3.542392324057166E-7</v>
      </c>
    </row>
    <row r="17" spans="2:26" x14ac:dyDescent="0.25">
      <c r="B17">
        <f>240-360</f>
        <v>-120</v>
      </c>
      <c r="C17">
        <f t="shared" si="0"/>
        <v>-2.0943951023931953</v>
      </c>
      <c r="D17">
        <v>-248.61374175</v>
      </c>
      <c r="E17">
        <f t="shared" si="1"/>
        <v>-1.4760666666688849E-3</v>
      </c>
      <c r="F17">
        <f t="shared" si="2"/>
        <v>2.1787728044509928E-6</v>
      </c>
      <c r="G17">
        <f t="shared" si="3"/>
        <v>-0.58735271081913309</v>
      </c>
      <c r="H17">
        <f t="shared" si="6"/>
        <v>0.4153210847685101</v>
      </c>
      <c r="I17">
        <f t="shared" si="7"/>
        <v>0.41532108476851071</v>
      </c>
      <c r="J17">
        <f t="shared" si="8"/>
        <v>-0.83064216953702064</v>
      </c>
      <c r="K17">
        <f t="shared" si="9"/>
        <v>0.41532108476850965</v>
      </c>
      <c r="M17">
        <f t="shared" si="10"/>
        <v>2.7618093422862895</v>
      </c>
      <c r="N17">
        <f t="shared" si="11"/>
        <v>-4.0826369097361024</v>
      </c>
      <c r="O17">
        <f t="shared" si="12"/>
        <v>3.4511655647615433</v>
      </c>
      <c r="P17">
        <f t="shared" si="13"/>
        <v>-0.12005328876594935</v>
      </c>
      <c r="R17">
        <f t="shared" si="14"/>
        <v>2.8429718990566886</v>
      </c>
      <c r="T17">
        <f t="shared" si="4"/>
        <v>2.6997228850161719</v>
      </c>
      <c r="U17">
        <f t="shared" si="5"/>
        <v>15.018826178975008</v>
      </c>
      <c r="V17">
        <f t="shared" si="15"/>
        <v>2.0520280023580154E-2</v>
      </c>
      <c r="Z17">
        <f>(D17-D11)^2</f>
        <v>9.3923860898879089E-8</v>
      </c>
    </row>
    <row r="18" spans="2:26" x14ac:dyDescent="0.25">
      <c r="B18">
        <f>260-360</f>
        <v>-100</v>
      </c>
      <c r="C18">
        <f t="shared" si="0"/>
        <v>-1.7453292519943295</v>
      </c>
      <c r="D18">
        <v>-248.61355498</v>
      </c>
      <c r="E18">
        <f t="shared" si="1"/>
        <v>-1.2892966666697703E-3</v>
      </c>
      <c r="F18">
        <f t="shared" si="2"/>
        <v>1.6622858946857808E-6</v>
      </c>
      <c r="G18">
        <f t="shared" si="3"/>
        <v>-0.51303366529340844</v>
      </c>
      <c r="H18">
        <f t="shared" si="6"/>
        <v>0.12598855424706129</v>
      </c>
      <c r="I18">
        <f t="shared" si="7"/>
        <v>0.68178380170813047</v>
      </c>
      <c r="J18">
        <f t="shared" si="8"/>
        <v>-0.36276958370595869</v>
      </c>
      <c r="K18">
        <f t="shared" si="9"/>
        <v>-0.55579524746106923</v>
      </c>
      <c r="M18">
        <f t="shared" si="10"/>
        <v>4.589059327531853</v>
      </c>
      <c r="N18">
        <f t="shared" si="11"/>
        <v>-5.3011797393057547</v>
      </c>
      <c r="O18">
        <f t="shared" si="12"/>
        <v>2.561663697300264</v>
      </c>
      <c r="P18">
        <f t="shared" si="13"/>
        <v>-1.1025226675935066E-2</v>
      </c>
      <c r="R18">
        <f t="shared" si="14"/>
        <v>2.6000571734941307</v>
      </c>
      <c r="T18">
        <f t="shared" si="4"/>
        <v>3.1900875200138472</v>
      </c>
      <c r="U18">
        <f t="shared" si="5"/>
        <v>11.458552659114231</v>
      </c>
      <c r="V18">
        <f t="shared" si="15"/>
        <v>0.34813580981417674</v>
      </c>
      <c r="Z18">
        <f>(D18-D10)^2</f>
        <v>1.3131926438865124E-7</v>
      </c>
    </row>
    <row r="19" spans="2:26" x14ac:dyDescent="0.25">
      <c r="B19">
        <f>280-360</f>
        <v>-80</v>
      </c>
      <c r="C19">
        <f t="shared" si="0"/>
        <v>-1.3962634015954636</v>
      </c>
      <c r="D19">
        <v>-248.61303555999999</v>
      </c>
      <c r="E19">
        <f t="shared" si="1"/>
        <v>-7.6987666665218057E-4</v>
      </c>
      <c r="F19">
        <f t="shared" si="2"/>
        <v>5.9271008185547278E-7</v>
      </c>
      <c r="G19">
        <f t="shared" si="3"/>
        <v>-0.3063473739807665</v>
      </c>
      <c r="H19">
        <f t="shared" si="6"/>
        <v>-7.5231442605519977E-2</v>
      </c>
      <c r="I19">
        <f t="shared" si="7"/>
        <v>0.40711300525757699</v>
      </c>
      <c r="J19">
        <f t="shared" si="8"/>
        <v>0.21662030554049153</v>
      </c>
      <c r="K19">
        <f t="shared" si="9"/>
        <v>-0.33188156265205698</v>
      </c>
      <c r="M19">
        <f t="shared" si="10"/>
        <v>6.5335781465871223</v>
      </c>
      <c r="N19">
        <f t="shared" si="11"/>
        <v>-5.3011797393057538</v>
      </c>
      <c r="O19">
        <f t="shared" si="12"/>
        <v>0.78265996237770341</v>
      </c>
      <c r="P19">
        <f t="shared" si="13"/>
        <v>-1.1025226675935093E-2</v>
      </c>
      <c r="R19">
        <f t="shared" si="14"/>
        <v>2.8341308502519325</v>
      </c>
      <c r="T19">
        <f t="shared" si="4"/>
        <v>4.553824730060029</v>
      </c>
      <c r="U19">
        <f t="shared" si="5"/>
        <v>4.0856989199277578</v>
      </c>
      <c r="V19">
        <f t="shared" si="15"/>
        <v>2.9573470402494237</v>
      </c>
      <c r="Z19">
        <f>(D19-D9)^2</f>
        <v>1.0899360000153934E-6</v>
      </c>
    </row>
    <row r="20" spans="2:26" x14ac:dyDescent="0.25">
      <c r="B20">
        <f>300-360</f>
        <v>-60</v>
      </c>
      <c r="C20">
        <f t="shared" si="0"/>
        <v>-1.0471975511965976</v>
      </c>
      <c r="D20">
        <v>-248.61173041999999</v>
      </c>
      <c r="E20">
        <f t="shared" si="1"/>
        <v>5.3526333334730225E-4</v>
      </c>
      <c r="F20">
        <f t="shared" si="2"/>
        <v>2.8650683602606522E-7</v>
      </c>
      <c r="G20">
        <f t="shared" si="3"/>
        <v>0.21299063039823232</v>
      </c>
      <c r="H20">
        <f t="shared" si="6"/>
        <v>0.15060711908378771</v>
      </c>
      <c r="I20">
        <f t="shared" si="7"/>
        <v>-0.15060711908378763</v>
      </c>
      <c r="J20">
        <f t="shared" si="8"/>
        <v>-0.30121423816757537</v>
      </c>
      <c r="K20">
        <f t="shared" si="9"/>
        <v>-0.15060711908378782</v>
      </c>
      <c r="M20">
        <f t="shared" si="10"/>
        <v>8.3608281318326849</v>
      </c>
      <c r="N20">
        <f t="shared" si="11"/>
        <v>-4.0826369097360997</v>
      </c>
      <c r="O20">
        <f t="shared" si="12"/>
        <v>-0.10684190508357556</v>
      </c>
      <c r="P20">
        <f t="shared" si="13"/>
        <v>-0.12005328876594946</v>
      </c>
      <c r="R20">
        <f t="shared" si="14"/>
        <v>5.7293977883352465</v>
      </c>
      <c r="T20">
        <f t="shared" si="4"/>
        <v>7.9804698000586711</v>
      </c>
      <c r="U20">
        <f t="shared" si="5"/>
        <v>1.9749633190633831</v>
      </c>
      <c r="V20">
        <f t="shared" si="15"/>
        <v>5.0673252019645458</v>
      </c>
      <c r="Z20">
        <f>(D20-D8)^2</f>
        <v>1.9468062784709438E-6</v>
      </c>
    </row>
    <row r="21" spans="2:26" x14ac:dyDescent="0.25">
      <c r="B21">
        <f>320-360</f>
        <v>-40</v>
      </c>
      <c r="C21">
        <f t="shared" si="0"/>
        <v>-0.69813170079773179</v>
      </c>
      <c r="D21">
        <v>-248.60958514000001</v>
      </c>
      <c r="E21">
        <f t="shared" si="1"/>
        <v>2.6805433333265682E-3</v>
      </c>
      <c r="F21">
        <f t="shared" si="2"/>
        <v>7.1853125618415092E-6</v>
      </c>
      <c r="G21">
        <f t="shared" si="3"/>
        <v>1.0666350164593845</v>
      </c>
      <c r="H21">
        <f t="shared" si="6"/>
        <v>1.1555395152960188</v>
      </c>
      <c r="I21">
        <f t="shared" si="7"/>
        <v>0.2619395426149142</v>
      </c>
      <c r="J21">
        <f t="shared" si="8"/>
        <v>-0.7542248531894552</v>
      </c>
      <c r="K21">
        <f t="shared" si="9"/>
        <v>-1.4174790579109329</v>
      </c>
      <c r="M21">
        <f t="shared" si="10"/>
        <v>9.8504159677102496</v>
      </c>
      <c r="N21">
        <f t="shared" si="11"/>
        <v>-2.2157209831474822</v>
      </c>
      <c r="O21">
        <f t="shared" si="12"/>
        <v>0.78265996237770463</v>
      </c>
      <c r="P21">
        <f t="shared" si="13"/>
        <v>-0.1579183373589253</v>
      </c>
      <c r="R21">
        <f t="shared" si="14"/>
        <v>11.680607270831079</v>
      </c>
      <c r="T21">
        <f t="shared" si="4"/>
        <v>13.612902440004234</v>
      </c>
      <c r="U21">
        <f t="shared" si="5"/>
        <v>49.530157613242125</v>
      </c>
      <c r="V21">
        <f t="shared" si="15"/>
        <v>3.7337646208099131</v>
      </c>
      <c r="Z21">
        <f>(D21-D7)^2</f>
        <v>1.9495419875402699E-6</v>
      </c>
    </row>
    <row r="22" spans="2:26" x14ac:dyDescent="0.25">
      <c r="B22">
        <f>340-360</f>
        <v>-20</v>
      </c>
      <c r="C22">
        <f t="shared" si="0"/>
        <v>-0.3490658503988659</v>
      </c>
      <c r="D22">
        <v>-248.60730466999999</v>
      </c>
      <c r="E22">
        <f t="shared" si="1"/>
        <v>4.9610133333430895E-3</v>
      </c>
      <c r="F22">
        <f t="shared" si="2"/>
        <v>2.4611653293607913E-5</v>
      </c>
      <c r="G22">
        <f t="shared" si="3"/>
        <v>1.9740738650543437</v>
      </c>
      <c r="H22">
        <f t="shared" si="6"/>
        <v>2.6233981814812997</v>
      </c>
      <c r="I22">
        <f t="shared" si="7"/>
        <v>2.1386137919561685</v>
      </c>
      <c r="J22">
        <f t="shared" si="8"/>
        <v>1.3958810165430642</v>
      </c>
      <c r="K22">
        <f t="shared" si="9"/>
        <v>0.48478438952513087</v>
      </c>
      <c r="M22">
        <f t="shared" si="10"/>
        <v>10.822675377237886</v>
      </c>
      <c r="N22">
        <f t="shared" si="11"/>
        <v>-0.5739826700500783</v>
      </c>
      <c r="O22">
        <f t="shared" si="12"/>
        <v>2.561663697300264</v>
      </c>
      <c r="P22">
        <f t="shared" si="13"/>
        <v>-6.2040668639790963E-2</v>
      </c>
      <c r="R22">
        <f t="shared" si="14"/>
        <v>18.028841011050986</v>
      </c>
      <c r="T22">
        <f t="shared" si="4"/>
        <v>19.60027642504761</v>
      </c>
      <c r="U22">
        <f t="shared" si="5"/>
        <v>169.65428521907606</v>
      </c>
      <c r="V22">
        <f t="shared" si="15"/>
        <v>2.4694092603627431</v>
      </c>
      <c r="Z22">
        <f>(D22-D6)^2</f>
        <v>1.1409016969458939E-6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-3.7700052486910371E-2</v>
      </c>
      <c r="N23">
        <f t="shared" si="11"/>
        <v>7.4390426968886231E-2</v>
      </c>
      <c r="O23">
        <f t="shared" si="12"/>
        <v>-0.10684190508357556</v>
      </c>
      <c r="P23">
        <f t="shared" si="13"/>
        <v>9.1223448572475344E-3</v>
      </c>
      <c r="R23">
        <f t="shared" si="14"/>
        <v>-8.6308302180249596E-2</v>
      </c>
      <c r="T23">
        <f>T14</f>
        <v>9.7616090055012705E-2</v>
      </c>
    </row>
    <row r="24" spans="2:26" x14ac:dyDescent="0.25">
      <c r="B24" t="s">
        <v>4</v>
      </c>
      <c r="D24">
        <f>AVERAGE(D5:D22)</f>
        <v>-248.61226568333333</v>
      </c>
      <c r="F24">
        <f>SQRT(AVERAGE(F5:F22))</f>
        <v>2.5130839433946508E-3</v>
      </c>
      <c r="G24" t="s">
        <v>10</v>
      </c>
      <c r="H24" s="7">
        <f t="shared" ref="H24:K24" si="16">AVERAGE(H5:H22)</f>
        <v>0.84858022504346975</v>
      </c>
      <c r="I24" s="7">
        <f t="shared" si="16"/>
        <v>0.42002254626936852</v>
      </c>
      <c r="J24" s="7">
        <f t="shared" si="16"/>
        <v>0.26962356199845167</v>
      </c>
      <c r="K24" s="7">
        <f t="shared" si="16"/>
        <v>1.3051797391686168E-2</v>
      </c>
    </row>
    <row r="25" spans="2:26" x14ac:dyDescent="0.25">
      <c r="B25" t="s">
        <v>5</v>
      </c>
      <c r="D25">
        <f>MIN(D4:D22)</f>
        <v>-248.61477002000001</v>
      </c>
      <c r="F25" s="4">
        <f>F24*$A$1</f>
        <v>6.5981018933826556</v>
      </c>
      <c r="G25" s="2">
        <f>SUM(H25:K25)</f>
        <v>0.96937455230931613</v>
      </c>
      <c r="H25">
        <f t="shared" ref="H25:K25" si="17">H24^2</f>
        <v>0.72008839833482574</v>
      </c>
      <c r="I25">
        <f t="shared" si="17"/>
        <v>0.17641893937460382</v>
      </c>
      <c r="J25">
        <f t="shared" si="17"/>
        <v>7.2696865184732909E-2</v>
      </c>
      <c r="K25">
        <f t="shared" si="17"/>
        <v>1.7034941515362586E-4</v>
      </c>
    </row>
    <row r="26" spans="2:26" x14ac:dyDescent="0.25">
      <c r="B26" t="s">
        <v>6</v>
      </c>
      <c r="D26">
        <f>MAX(D5:D22)</f>
        <v>-248.60664750999999</v>
      </c>
    </row>
    <row r="27" spans="2:26" x14ac:dyDescent="0.25">
      <c r="B27" t="s">
        <v>25</v>
      </c>
      <c r="D27" s="1">
        <f>D26-D25</f>
        <v>8.1225100000210659E-3</v>
      </c>
      <c r="G27" t="s">
        <v>24</v>
      </c>
      <c r="H27">
        <f>H24*$F$24</f>
        <v>2.132553338238963E-3</v>
      </c>
      <c r="I27">
        <f t="shared" ref="I27:K27" si="18">I24*$F$24</f>
        <v>1.0555519168932868E-3</v>
      </c>
      <c r="J27">
        <f t="shared" si="18"/>
        <v>6.7758664441918098E-4</v>
      </c>
      <c r="K27">
        <f t="shared" si="18"/>
        <v>3.280026245748669E-5</v>
      </c>
    </row>
    <row r="28" spans="2:26" x14ac:dyDescent="0.25">
      <c r="D28" s="4">
        <f>D27*$A$1</f>
        <v>21.325650005055309</v>
      </c>
      <c r="H28">
        <f>$A$1*H27</f>
        <v>5.5990187895463972</v>
      </c>
      <c r="I28">
        <f t="shared" ref="I28:K28" si="19">$A$1*I27</f>
        <v>2.7713515578033245</v>
      </c>
      <c r="J28">
        <f t="shared" si="19"/>
        <v>1.7790037349225596</v>
      </c>
      <c r="K28">
        <f t="shared" si="19"/>
        <v>8.611708908213131E-2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</cols>
  <sheetData>
    <row r="1" spans="1:24" ht="18.75" x14ac:dyDescent="0.3">
      <c r="A1" s="3">
        <v>2625.5</v>
      </c>
      <c r="M1" s="1" t="s">
        <v>21</v>
      </c>
      <c r="R1" t="s">
        <v>14</v>
      </c>
      <c r="T1" t="s">
        <v>17</v>
      </c>
    </row>
    <row r="2" spans="1:2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</row>
    <row r="3" spans="1:24" x14ac:dyDescent="0.25">
      <c r="U3">
        <f>SUM(U5:U23)</f>
        <v>783.65028119833869</v>
      </c>
      <c r="V3">
        <f>SUM(V5:V23)</f>
        <v>25.285235075714983</v>
      </c>
      <c r="X3" s="5">
        <f>1-V3/U3</f>
        <v>0.96773403177109896</v>
      </c>
    </row>
    <row r="4" spans="1:24" x14ac:dyDescent="0.25">
      <c r="A4" t="s">
        <v>2</v>
      </c>
      <c r="B4">
        <v>173.34733</v>
      </c>
      <c r="C4">
        <f>B4*PI()/180</f>
        <v>3.0254816580411417</v>
      </c>
      <c r="D4">
        <v>-248.61477002000001</v>
      </c>
      <c r="E4">
        <f>D4-$D$24</f>
        <v>-2.5042250000240074E-3</v>
      </c>
    </row>
    <row r="5" spans="1:24" x14ac:dyDescent="0.25">
      <c r="B5">
        <v>0</v>
      </c>
      <c r="C5">
        <f t="shared" ref="C5:C23" si="0">B5*PI()/180</f>
        <v>0</v>
      </c>
      <c r="D5">
        <v>-248.60664729999999</v>
      </c>
      <c r="E5">
        <f t="shared" ref="E5:E22" si="1">D5-$D$24</f>
        <v>5.6184949999931177E-3</v>
      </c>
      <c r="F5">
        <f t="shared" ref="F5:F22" si="2">E5^2</f>
        <v>3.1567486064947661E-5</v>
      </c>
      <c r="G5">
        <f t="shared" ref="G5:G22" si="3">E5/$F$24</f>
        <v>2.2356670547237765</v>
      </c>
      <c r="H5">
        <f>COS(C5)*SQRT(2)*G5</f>
        <v>3.1617106697410775</v>
      </c>
      <c r="I5">
        <f>SQRT(2)*COS(2*C5)*G5</f>
        <v>3.1617106697410775</v>
      </c>
      <c r="J5">
        <f>COS(3*C5)*SQRT(2)*G5</f>
        <v>3.1617106697410775</v>
      </c>
      <c r="K5">
        <f>COS(4*C5)*SQRT(2)*G5</f>
        <v>3.1617106697410775</v>
      </c>
      <c r="M5">
        <f>H$28*(COS($C5)-COS($C$4))</f>
        <v>11.159947138821632</v>
      </c>
      <c r="N5">
        <f>I$28*(COS(2*$C5)-COS(2*$C$4))</f>
        <v>7.4396468648425487E-2</v>
      </c>
      <c r="O5">
        <f>J$28*(COS(3*$C5)-COS(3*$C$4))</f>
        <v>3.4525144523747837</v>
      </c>
      <c r="P5">
        <f>K$28*(COS(4*$C5)-COS(4*$C$4))</f>
        <v>9.1515986653289468E-3</v>
      </c>
      <c r="R5">
        <f>SUM(M5:P5)*SQRT(2)</f>
        <v>20.783296171831079</v>
      </c>
      <c r="T5">
        <f t="shared" ref="T5:T22" si="4">(D5-$D$25)*$A$1</f>
        <v>21.326201360044962</v>
      </c>
      <c r="U5">
        <f t="shared" ref="U5:U22" si="5">(E5*$A$1)^2</f>
        <v>217.60258120907201</v>
      </c>
      <c r="V5">
        <f>(R5-T5)^2</f>
        <v>0.29474604338955163</v>
      </c>
    </row>
    <row r="6" spans="1:24" x14ac:dyDescent="0.25">
      <c r="B6">
        <v>20</v>
      </c>
      <c r="C6">
        <f t="shared" si="0"/>
        <v>0.3490658503988659</v>
      </c>
      <c r="D6">
        <v>-248.60730519000001</v>
      </c>
      <c r="E6">
        <f t="shared" si="1"/>
        <v>4.9606049999795232E-3</v>
      </c>
      <c r="F6">
        <f t="shared" si="2"/>
        <v>2.4607601965821845E-5</v>
      </c>
      <c r="G6">
        <f t="shared" si="3"/>
        <v>1.9738846737366227</v>
      </c>
      <c r="H6">
        <f t="shared" ref="H6:H22" si="6">COS(C6)*SQRT(2)*G6</f>
        <v>2.6231467602109779</v>
      </c>
      <c r="I6">
        <f t="shared" ref="I6:I22" si="7">SQRT(2)*COS(2*C6)*G6</f>
        <v>2.1384088314587126</v>
      </c>
      <c r="J6">
        <f t="shared" ref="J6:J22" si="8">COS(3*C6)*SQRT(2)*G6</f>
        <v>1.3957472380793621</v>
      </c>
      <c r="K6">
        <f t="shared" ref="K6:K22" si="9">COS(4*C6)*SQRT(2)*G6</f>
        <v>0.4847379287522649</v>
      </c>
      <c r="M6">
        <f t="shared" ref="M6:M23" si="10">H$28*(COS($C6)-COS($C$4))</f>
        <v>10.822296804275862</v>
      </c>
      <c r="N6">
        <f t="shared" ref="N6:N23" si="11">I$28*(COS(2*$C6)-COS(2*$C$4))</f>
        <v>-0.57403122712658883</v>
      </c>
      <c r="O6">
        <f t="shared" ref="O6:O23" si="12">J$28*(COS(3*$C6)-COS(3*$C$4))</f>
        <v>2.5626650052030353</v>
      </c>
      <c r="P6">
        <f t="shared" ref="P6:P23" si="13">K$28*(COS(4*$C6)-COS(4*$C$4))</f>
        <v>-6.2239833262333399E-2</v>
      </c>
      <c r="R6">
        <f t="shared" ref="R6:R23" si="14">SUM(M6:P6)*SQRT(2)</f>
        <v>18.029371359863454</v>
      </c>
      <c r="T6">
        <f t="shared" si="4"/>
        <v>19.59891116500927</v>
      </c>
      <c r="U6">
        <f t="shared" si="5"/>
        <v>169.62635840280194</v>
      </c>
      <c r="V6">
        <f t="shared" ref="V6:V22" si="15">(R6-T6)^2</f>
        <v>2.4634551999371648</v>
      </c>
    </row>
    <row r="7" spans="1:24" x14ac:dyDescent="0.25">
      <c r="B7">
        <v>40</v>
      </c>
      <c r="C7">
        <f t="shared" si="0"/>
        <v>0.69813170079773179</v>
      </c>
      <c r="D7">
        <v>-248.6095852</v>
      </c>
      <c r="E7">
        <f t="shared" si="1"/>
        <v>2.6805949999868517E-3</v>
      </c>
      <c r="F7">
        <f t="shared" si="2"/>
        <v>7.1855895539545095E-6</v>
      </c>
      <c r="G7">
        <f t="shared" si="3"/>
        <v>1.066641142963592</v>
      </c>
      <c r="H7">
        <f t="shared" si="6"/>
        <v>1.1555461524470527</v>
      </c>
      <c r="I7">
        <f t="shared" si="7"/>
        <v>0.26194104713490945</v>
      </c>
      <c r="J7">
        <f t="shared" si="8"/>
        <v>-0.75422918528212535</v>
      </c>
      <c r="K7">
        <f t="shared" si="9"/>
        <v>-1.4174871995819622</v>
      </c>
      <c r="M7">
        <f t="shared" si="10"/>
        <v>9.8500714141729802</v>
      </c>
      <c r="N7">
        <f t="shared" si="11"/>
        <v>-2.2159077891273888</v>
      </c>
      <c r="O7">
        <f t="shared" si="12"/>
        <v>0.78296611085953949</v>
      </c>
      <c r="P7">
        <f t="shared" si="13"/>
        <v>-0.15842524930053831</v>
      </c>
      <c r="R7">
        <f t="shared" si="14"/>
        <v>11.679571892587745</v>
      </c>
      <c r="T7">
        <f t="shared" si="4"/>
        <v>13.612744910028511</v>
      </c>
      <c r="U7">
        <f t="shared" si="5"/>
        <v>49.532066989194313</v>
      </c>
      <c r="V7">
        <f t="shared" si="15"/>
        <v>3.7371579153610335</v>
      </c>
    </row>
    <row r="8" spans="1:24" x14ac:dyDescent="0.25">
      <c r="B8">
        <v>60</v>
      </c>
      <c r="C8">
        <f t="shared" si="0"/>
        <v>1.0471975511965976</v>
      </c>
      <c r="D8">
        <v>-248.61173160999999</v>
      </c>
      <c r="E8">
        <f t="shared" si="1"/>
        <v>5.3418499999224878E-4</v>
      </c>
      <c r="F8">
        <f t="shared" si="2"/>
        <v>2.8535361421671881E-7</v>
      </c>
      <c r="G8">
        <f t="shared" si="3"/>
        <v>0.21255866662010989</v>
      </c>
      <c r="H8">
        <f t="shared" si="6"/>
        <v>0.15030167456705038</v>
      </c>
      <c r="I8">
        <f t="shared" si="7"/>
        <v>-0.15030167456705029</v>
      </c>
      <c r="J8">
        <f t="shared" si="8"/>
        <v>-0.30060334913410069</v>
      </c>
      <c r="K8">
        <f t="shared" si="9"/>
        <v>-0.15030167456705049</v>
      </c>
      <c r="M8">
        <f t="shared" si="10"/>
        <v>8.3605356990779978</v>
      </c>
      <c r="N8">
        <f t="shared" si="11"/>
        <v>-4.0829809265683847</v>
      </c>
      <c r="O8">
        <f t="shared" si="12"/>
        <v>-0.10688333631220909</v>
      </c>
      <c r="P8">
        <f t="shared" si="13"/>
        <v>-0.12043866179921564</v>
      </c>
      <c r="R8">
        <f t="shared" si="14"/>
        <v>5.7278941203219267</v>
      </c>
      <c r="T8">
        <f t="shared" si="4"/>
        <v>7.9773454550426806</v>
      </c>
      <c r="U8">
        <f t="shared" si="5"/>
        <v>1.9670138725378006</v>
      </c>
      <c r="V8">
        <f t="shared" si="15"/>
        <v>5.0600313072769811</v>
      </c>
    </row>
    <row r="9" spans="1:24" x14ac:dyDescent="0.25">
      <c r="B9">
        <v>80</v>
      </c>
      <c r="C9">
        <f t="shared" si="0"/>
        <v>1.3962634015954636</v>
      </c>
      <c r="D9">
        <v>-248.61303504</v>
      </c>
      <c r="E9">
        <f t="shared" si="1"/>
        <v>-7.6924500001496199E-4</v>
      </c>
      <c r="F9">
        <f t="shared" si="2"/>
        <v>5.9173787004801886E-7</v>
      </c>
      <c r="G9">
        <f t="shared" si="3"/>
        <v>-0.30609188110811669</v>
      </c>
      <c r="H9">
        <f t="shared" si="6"/>
        <v>-7.5168699787995188E-2</v>
      </c>
      <c r="I9">
        <f t="shared" si="7"/>
        <v>0.40677347412383569</v>
      </c>
      <c r="J9">
        <f t="shared" si="8"/>
        <v>0.21643964479769601</v>
      </c>
      <c r="K9">
        <f t="shared" si="9"/>
        <v>-0.33160477433584051</v>
      </c>
      <c r="M9">
        <f t="shared" si="10"/>
        <v>6.5333496494372447</v>
      </c>
      <c r="N9">
        <f t="shared" si="11"/>
        <v>-5.3016263682343672</v>
      </c>
      <c r="O9">
        <f t="shared" si="12"/>
        <v>0.78296611085953827</v>
      </c>
      <c r="P9">
        <f t="shared" si="13"/>
        <v>-1.1060642370230541E-2</v>
      </c>
      <c r="R9">
        <f t="shared" si="14"/>
        <v>2.8335589517753363</v>
      </c>
      <c r="T9">
        <f t="shared" si="4"/>
        <v>4.5551899900237487</v>
      </c>
      <c r="U9">
        <f t="shared" si="5"/>
        <v>4.0789972206429734</v>
      </c>
      <c r="V9">
        <f t="shared" si="15"/>
        <v>2.9640134318603062</v>
      </c>
    </row>
    <row r="10" spans="1:24" x14ac:dyDescent="0.25">
      <c r="B10">
        <v>100</v>
      </c>
      <c r="C10">
        <f t="shared" si="0"/>
        <v>1.7453292519943295</v>
      </c>
      <c r="D10">
        <v>-248.61355509000001</v>
      </c>
      <c r="E10">
        <f t="shared" si="1"/>
        <v>-1.2892950000207293E-3</v>
      </c>
      <c r="F10">
        <f t="shared" si="2"/>
        <v>1.6622815970784524E-6</v>
      </c>
      <c r="G10">
        <f t="shared" si="3"/>
        <v>-0.5130260604254282</v>
      </c>
      <c r="H10">
        <f t="shared" si="6"/>
        <v>0.12598668667698376</v>
      </c>
      <c r="I10">
        <f t="shared" si="7"/>
        <v>0.6817736954009741</v>
      </c>
      <c r="J10">
        <f t="shared" si="8"/>
        <v>-0.36276420625223987</v>
      </c>
      <c r="K10">
        <f t="shared" si="9"/>
        <v>-0.55578700872399034</v>
      </c>
      <c r="M10">
        <f t="shared" si="10"/>
        <v>4.5888988692314845</v>
      </c>
      <c r="N10">
        <f t="shared" si="11"/>
        <v>-5.3016263682343672</v>
      </c>
      <c r="O10">
        <f t="shared" si="12"/>
        <v>2.5626650052030353</v>
      </c>
      <c r="P10">
        <f t="shared" si="13"/>
        <v>-1.1060642370230514E-2</v>
      </c>
      <c r="R10">
        <f t="shared" si="14"/>
        <v>2.6005646003623792</v>
      </c>
      <c r="T10">
        <f t="shared" si="4"/>
        <v>3.1897987150086067</v>
      </c>
      <c r="U10">
        <f t="shared" si="5"/>
        <v>11.45852303463144</v>
      </c>
      <c r="V10">
        <f t="shared" si="15"/>
        <v>0.34719684186292349</v>
      </c>
    </row>
    <row r="11" spans="1:24" x14ac:dyDescent="0.25">
      <c r="B11">
        <v>120</v>
      </c>
      <c r="C11">
        <f t="shared" si="0"/>
        <v>2.0943951023931953</v>
      </c>
      <c r="D11">
        <v>-248.61374147000001</v>
      </c>
      <c r="E11">
        <f t="shared" si="1"/>
        <v>-1.4756750000231023E-3</v>
      </c>
      <c r="F11">
        <f t="shared" si="2"/>
        <v>2.177616705693183E-6</v>
      </c>
      <c r="G11">
        <f t="shared" si="3"/>
        <v>-0.58718891465333678</v>
      </c>
      <c r="H11">
        <f t="shared" si="6"/>
        <v>0.41520526338894315</v>
      </c>
      <c r="I11">
        <f t="shared" si="7"/>
        <v>0.41520526338894376</v>
      </c>
      <c r="J11">
        <f t="shared" si="8"/>
        <v>-0.83041052677788674</v>
      </c>
      <c r="K11">
        <f t="shared" si="9"/>
        <v>0.4152052633889427</v>
      </c>
      <c r="M11">
        <f t="shared" si="10"/>
        <v>2.761712819590731</v>
      </c>
      <c r="N11">
        <f t="shared" si="11"/>
        <v>-4.0829809265683865</v>
      </c>
      <c r="O11">
        <f t="shared" si="12"/>
        <v>3.4525144523747837</v>
      </c>
      <c r="P11">
        <f t="shared" si="13"/>
        <v>-0.12043866179921553</v>
      </c>
      <c r="R11">
        <f t="shared" si="14"/>
        <v>2.8437114974681958</v>
      </c>
      <c r="T11">
        <f t="shared" si="4"/>
        <v>2.7004580250023764</v>
      </c>
      <c r="U11">
        <f t="shared" si="5"/>
        <v>15.010856900923709</v>
      </c>
      <c r="V11">
        <f t="shared" si="15"/>
        <v>2.0521557373515287E-2</v>
      </c>
    </row>
    <row r="12" spans="1:24" x14ac:dyDescent="0.25">
      <c r="B12">
        <v>140</v>
      </c>
      <c r="C12">
        <f t="shared" si="0"/>
        <v>2.4434609527920612</v>
      </c>
      <c r="D12">
        <v>-248.61413436999999</v>
      </c>
      <c r="E12">
        <f t="shared" si="1"/>
        <v>-1.8685750000031476E-3</v>
      </c>
      <c r="F12">
        <f t="shared" si="2"/>
        <v>3.4915725306367628E-6</v>
      </c>
      <c r="G12">
        <f t="shared" si="3"/>
        <v>-0.74352857247227855</v>
      </c>
      <c r="H12">
        <f t="shared" si="6"/>
        <v>0.80550200676453543</v>
      </c>
      <c r="I12">
        <f t="shared" si="7"/>
        <v>-0.18259248120411234</v>
      </c>
      <c r="J12">
        <f t="shared" si="8"/>
        <v>-0.52575409560110209</v>
      </c>
      <c r="K12">
        <f t="shared" si="9"/>
        <v>0.98809448796864852</v>
      </c>
      <c r="M12">
        <f t="shared" si="10"/>
        <v>1.2721771044957471</v>
      </c>
      <c r="N12">
        <f t="shared" si="11"/>
        <v>-2.2159077891273902</v>
      </c>
      <c r="O12">
        <f t="shared" si="12"/>
        <v>2.5626650052030362</v>
      </c>
      <c r="P12">
        <f t="shared" si="13"/>
        <v>-0.15842524930053833</v>
      </c>
      <c r="R12">
        <f t="shared" si="14"/>
        <v>2.0654717365601765</v>
      </c>
      <c r="T12">
        <f t="shared" si="4"/>
        <v>1.6688990750547674</v>
      </c>
      <c r="U12">
        <f t="shared" si="5"/>
        <v>24.068283219704998</v>
      </c>
      <c r="V12">
        <f t="shared" si="15"/>
        <v>0.15726987585348373</v>
      </c>
    </row>
    <row r="13" spans="1:24" x14ac:dyDescent="0.25">
      <c r="B13">
        <v>160</v>
      </c>
      <c r="C13">
        <f t="shared" si="0"/>
        <v>2.7925268031909272</v>
      </c>
      <c r="D13">
        <v>-248.61463818999999</v>
      </c>
      <c r="E13">
        <f t="shared" si="1"/>
        <v>-2.3723950000089644E-3</v>
      </c>
      <c r="F13">
        <f t="shared" si="2"/>
        <v>5.6282580360675346E-6</v>
      </c>
      <c r="G13">
        <f t="shared" si="3"/>
        <v>-0.94400463866532802</v>
      </c>
      <c r="H13">
        <f t="shared" si="6"/>
        <v>1.2545123544890038</v>
      </c>
      <c r="I13">
        <f t="shared" si="7"/>
        <v>-1.0226878414525249</v>
      </c>
      <c r="J13">
        <f t="shared" si="8"/>
        <v>0.66751208147180896</v>
      </c>
      <c r="K13">
        <f t="shared" si="9"/>
        <v>-0.23182451303647789</v>
      </c>
      <c r="M13">
        <f t="shared" si="10"/>
        <v>0.29995171439286705</v>
      </c>
      <c r="N13">
        <f t="shared" si="11"/>
        <v>-0.57403122712658949</v>
      </c>
      <c r="O13">
        <f t="shared" si="12"/>
        <v>0.78296611085954049</v>
      </c>
      <c r="P13">
        <f t="shared" si="13"/>
        <v>-6.2239833262333455E-2</v>
      </c>
      <c r="R13">
        <f t="shared" si="14"/>
        <v>0.63165391246000668</v>
      </c>
      <c r="T13">
        <f t="shared" si="4"/>
        <v>0.34611966503949532</v>
      </c>
      <c r="U13">
        <f t="shared" si="5"/>
        <v>38.796991114187037</v>
      </c>
      <c r="V13">
        <f t="shared" si="15"/>
        <v>8.1529806449997799E-2</v>
      </c>
    </row>
    <row r="14" spans="1:24" x14ac:dyDescent="0.25">
      <c r="B14">
        <v>180</v>
      </c>
      <c r="C14">
        <f t="shared" si="0"/>
        <v>3.1415926535897931</v>
      </c>
      <c r="D14">
        <v>-248.61473291999999</v>
      </c>
      <c r="E14">
        <f t="shared" si="1"/>
        <v>-2.4671250000096734E-3</v>
      </c>
      <c r="F14">
        <f t="shared" si="2"/>
        <v>6.0867057656727307E-6</v>
      </c>
      <c r="G14">
        <f t="shared" si="3"/>
        <v>-0.98169885038854354</v>
      </c>
      <c r="H14">
        <f t="shared" si="6"/>
        <v>1.3883318283855544</v>
      </c>
      <c r="I14">
        <f t="shared" si="7"/>
        <v>-1.3883318283855544</v>
      </c>
      <c r="J14">
        <f t="shared" si="8"/>
        <v>1.3883318283855544</v>
      </c>
      <c r="K14">
        <f t="shared" si="9"/>
        <v>-1.3883318283855544</v>
      </c>
      <c r="M14">
        <f t="shared" si="10"/>
        <v>-3.7698620152904351E-2</v>
      </c>
      <c r="N14">
        <f t="shared" si="11"/>
        <v>7.4396468648425487E-2</v>
      </c>
      <c r="O14">
        <f t="shared" si="12"/>
        <v>-0.10688333631220909</v>
      </c>
      <c r="P14">
        <f t="shared" si="13"/>
        <v>9.1515986653289468E-3</v>
      </c>
      <c r="R14">
        <f t="shared" si="14"/>
        <v>-8.6314953802228034E-2</v>
      </c>
      <c r="T14">
        <f t="shared" si="4"/>
        <v>9.7406050037633918E-2</v>
      </c>
      <c r="U14">
        <f t="shared" si="5"/>
        <v>41.957186040899991</v>
      </c>
      <c r="V14">
        <f t="shared" si="15"/>
        <v>3.3753407251926569E-2</v>
      </c>
    </row>
    <row r="15" spans="1:24" x14ac:dyDescent="0.25">
      <c r="B15">
        <f>200-360</f>
        <v>-160</v>
      </c>
      <c r="C15">
        <f t="shared" si="0"/>
        <v>-2.7925268031909272</v>
      </c>
      <c r="D15">
        <v>-248.61422467</v>
      </c>
      <c r="E15">
        <f t="shared" si="1"/>
        <v>-1.9588750000139044E-3</v>
      </c>
      <c r="F15">
        <f t="shared" si="2"/>
        <v>3.837191265679474E-6</v>
      </c>
      <c r="G15">
        <f t="shared" si="3"/>
        <v>-0.77946003366710981</v>
      </c>
      <c r="H15">
        <f t="shared" si="6"/>
        <v>1.0358447427210919</v>
      </c>
      <c r="I15">
        <f t="shared" si="7"/>
        <v>-0.84442837108995972</v>
      </c>
      <c r="J15">
        <f t="shared" si="8"/>
        <v>0.55116147546990713</v>
      </c>
      <c r="K15">
        <f t="shared" si="9"/>
        <v>-0.19141637163113143</v>
      </c>
      <c r="M15">
        <f t="shared" si="10"/>
        <v>0.29995171439286705</v>
      </c>
      <c r="N15">
        <f t="shared" si="11"/>
        <v>-0.57403122712658949</v>
      </c>
      <c r="O15">
        <f t="shared" si="12"/>
        <v>0.78296611085954049</v>
      </c>
      <c r="P15">
        <f t="shared" si="13"/>
        <v>-6.2239833262333455E-2</v>
      </c>
      <c r="R15">
        <f t="shared" si="14"/>
        <v>0.63165391246000668</v>
      </c>
      <c r="T15">
        <f t="shared" si="4"/>
        <v>1.4318164250265255</v>
      </c>
      <c r="U15">
        <f t="shared" si="5"/>
        <v>26.450719651442849</v>
      </c>
      <c r="V15">
        <f t="shared" si="15"/>
        <v>0.64026004651676438</v>
      </c>
    </row>
    <row r="16" spans="1:24" x14ac:dyDescent="0.25">
      <c r="B16">
        <f>220-360</f>
        <v>-140</v>
      </c>
      <c r="C16">
        <f t="shared" si="0"/>
        <v>-2.4434609527920612</v>
      </c>
      <c r="D16">
        <v>-248.61354008000001</v>
      </c>
      <c r="E16">
        <f t="shared" si="1"/>
        <v>-1.2742850000222461E-3</v>
      </c>
      <c r="F16">
        <f t="shared" si="2"/>
        <v>1.6238022612816957E-6</v>
      </c>
      <c r="G16">
        <f t="shared" si="3"/>
        <v>-0.50705340004430233</v>
      </c>
      <c r="H16">
        <f t="shared" si="6"/>
        <v>0.54931652446711343</v>
      </c>
      <c r="I16">
        <f t="shared" si="7"/>
        <v>-0.12451994697288166</v>
      </c>
      <c r="J16">
        <f t="shared" si="8"/>
        <v>-0.35854089759502183</v>
      </c>
      <c r="K16">
        <f t="shared" si="9"/>
        <v>0.67383647143999559</v>
      </c>
      <c r="M16">
        <f t="shared" si="10"/>
        <v>1.2721771044957471</v>
      </c>
      <c r="N16">
        <f t="shared" si="11"/>
        <v>-2.2159077891273902</v>
      </c>
      <c r="O16">
        <f t="shared" si="12"/>
        <v>2.5626650052030362</v>
      </c>
      <c r="P16">
        <f t="shared" si="13"/>
        <v>-0.15842524930053833</v>
      </c>
      <c r="R16">
        <f t="shared" si="14"/>
        <v>2.0654717365601765</v>
      </c>
      <c r="T16">
        <f t="shared" si="4"/>
        <v>3.2292074700046243</v>
      </c>
      <c r="U16">
        <f t="shared" si="5"/>
        <v>11.193275343530614</v>
      </c>
      <c r="V16">
        <f t="shared" si="15"/>
        <v>1.354280857295487</v>
      </c>
    </row>
    <row r="17" spans="2:22" x14ac:dyDescent="0.25">
      <c r="B17">
        <f>240-360</f>
        <v>-120</v>
      </c>
      <c r="C17">
        <f t="shared" si="0"/>
        <v>-2.0943951023931953</v>
      </c>
      <c r="D17">
        <v>-248.61343535</v>
      </c>
      <c r="E17">
        <f t="shared" si="1"/>
        <v>-1.169555000018363E-3</v>
      </c>
      <c r="F17">
        <f t="shared" si="2"/>
        <v>1.3678588980679531E-6</v>
      </c>
      <c r="G17">
        <f t="shared" si="3"/>
        <v>-0.46538006747923116</v>
      </c>
      <c r="H17">
        <f t="shared" si="6"/>
        <v>0.32907340154361731</v>
      </c>
      <c r="I17">
        <f t="shared" si="7"/>
        <v>0.32907340154361775</v>
      </c>
      <c r="J17">
        <f t="shared" si="8"/>
        <v>-0.65814680308723494</v>
      </c>
      <c r="K17">
        <f t="shared" si="9"/>
        <v>0.32907340154361692</v>
      </c>
      <c r="M17">
        <f t="shared" si="10"/>
        <v>2.761712819590731</v>
      </c>
      <c r="N17">
        <f t="shared" si="11"/>
        <v>-4.0829809265683865</v>
      </c>
      <c r="O17">
        <f t="shared" si="12"/>
        <v>3.4525144523747837</v>
      </c>
      <c r="P17">
        <f t="shared" si="13"/>
        <v>-0.12043866179921553</v>
      </c>
      <c r="R17">
        <f t="shared" si="14"/>
        <v>2.8437114974681958</v>
      </c>
      <c r="T17">
        <f t="shared" si="4"/>
        <v>3.5041760850148194</v>
      </c>
      <c r="U17">
        <f t="shared" si="5"/>
        <v>9.4289936910716428</v>
      </c>
      <c r="V17">
        <f t="shared" si="15"/>
        <v>0.43621347140313149</v>
      </c>
    </row>
    <row r="18" spans="2:22" x14ac:dyDescent="0.25">
      <c r="B18">
        <f>260-360</f>
        <v>-100</v>
      </c>
      <c r="C18">
        <f t="shared" si="0"/>
        <v>-1.7453292519943295</v>
      </c>
      <c r="D18">
        <v>-248.61391727</v>
      </c>
      <c r="E18">
        <f t="shared" si="1"/>
        <v>-1.6514750000169443E-3</v>
      </c>
      <c r="F18">
        <f t="shared" si="2"/>
        <v>2.7273696756809659E-6</v>
      </c>
      <c r="G18">
        <f t="shared" si="3"/>
        <v>-0.65714185902850375</v>
      </c>
      <c r="H18">
        <f t="shared" si="6"/>
        <v>0.16137801153239659</v>
      </c>
      <c r="I18">
        <f t="shared" si="7"/>
        <v>0.87329293420495158</v>
      </c>
      <c r="J18">
        <f t="shared" si="8"/>
        <v>-0.46466946472058934</v>
      </c>
      <c r="K18">
        <f t="shared" si="9"/>
        <v>-0.71191492267255496</v>
      </c>
      <c r="M18">
        <f t="shared" si="10"/>
        <v>4.5888988692314845</v>
      </c>
      <c r="N18">
        <f t="shared" si="11"/>
        <v>-5.3016263682343672</v>
      </c>
      <c r="O18">
        <f t="shared" si="12"/>
        <v>2.5626650052030353</v>
      </c>
      <c r="P18">
        <f t="shared" si="13"/>
        <v>-1.1060642370230514E-2</v>
      </c>
      <c r="R18">
        <f t="shared" si="14"/>
        <v>2.6005646003623792</v>
      </c>
      <c r="T18">
        <f t="shared" si="4"/>
        <v>2.2388951250185443</v>
      </c>
      <c r="U18">
        <f t="shared" si="5"/>
        <v>18.800441698730239</v>
      </c>
      <c r="V18">
        <f t="shared" si="15"/>
        <v>0.13080480939548486</v>
      </c>
    </row>
    <row r="19" spans="2:22" x14ac:dyDescent="0.25">
      <c r="B19">
        <f>280-360</f>
        <v>-80</v>
      </c>
      <c r="C19">
        <f t="shared" si="0"/>
        <v>-1.3962634015954636</v>
      </c>
      <c r="D19">
        <v>-248.61408007</v>
      </c>
      <c r="E19">
        <f t="shared" si="1"/>
        <v>-1.8142750000151864E-3</v>
      </c>
      <c r="F19">
        <f t="shared" si="2"/>
        <v>3.2915937756801047E-6</v>
      </c>
      <c r="G19">
        <f t="shared" si="3"/>
        <v>-0.72192194631265127</v>
      </c>
      <c r="H19">
        <f t="shared" si="6"/>
        <v>-0.17728642084947441</v>
      </c>
      <c r="I19">
        <f t="shared" si="7"/>
        <v>0.95938087963892538</v>
      </c>
      <c r="J19">
        <f t="shared" si="8"/>
        <v>0.5104759037250669</v>
      </c>
      <c r="K19">
        <f t="shared" si="9"/>
        <v>-0.78209445878945094</v>
      </c>
      <c r="M19">
        <f t="shared" si="10"/>
        <v>6.5333496494372447</v>
      </c>
      <c r="N19">
        <f t="shared" si="11"/>
        <v>-5.3016263682343672</v>
      </c>
      <c r="O19">
        <f t="shared" si="12"/>
        <v>0.78296611085953827</v>
      </c>
      <c r="P19">
        <f t="shared" si="13"/>
        <v>-1.1060642370230541E-2</v>
      </c>
      <c r="R19">
        <f t="shared" si="14"/>
        <v>2.8335589517753363</v>
      </c>
      <c r="T19">
        <f t="shared" si="4"/>
        <v>1.8114637250231596</v>
      </c>
      <c r="U19">
        <f t="shared" si="5"/>
        <v>22.689779617105323</v>
      </c>
      <c r="V19">
        <f t="shared" si="15"/>
        <v>1.0446786525495837</v>
      </c>
    </row>
    <row r="20" spans="2:22" x14ac:dyDescent="0.25">
      <c r="B20">
        <f>300-360</f>
        <v>-60</v>
      </c>
      <c r="C20">
        <f t="shared" si="0"/>
        <v>-1.0471975511965976</v>
      </c>
      <c r="D20">
        <v>-248.61312667999999</v>
      </c>
      <c r="E20">
        <f t="shared" si="1"/>
        <v>-8.6088500000869317E-4</v>
      </c>
      <c r="F20">
        <f t="shared" si="2"/>
        <v>7.4112298323996764E-7</v>
      </c>
      <c r="G20">
        <f t="shared" si="3"/>
        <v>-0.34255654448881256</v>
      </c>
      <c r="H20">
        <f t="shared" si="6"/>
        <v>-0.24222405554787066</v>
      </c>
      <c r="I20">
        <f t="shared" si="7"/>
        <v>0.24222405554787052</v>
      </c>
      <c r="J20">
        <f t="shared" si="8"/>
        <v>0.48444811109574126</v>
      </c>
      <c r="K20">
        <f t="shared" si="9"/>
        <v>0.24222405554787085</v>
      </c>
      <c r="M20">
        <f t="shared" si="10"/>
        <v>8.3605356990779978</v>
      </c>
      <c r="N20">
        <f t="shared" si="11"/>
        <v>-4.0829809265683847</v>
      </c>
      <c r="O20">
        <f t="shared" si="12"/>
        <v>-0.10688333631220909</v>
      </c>
      <c r="P20">
        <f t="shared" si="13"/>
        <v>-0.12043866179921564</v>
      </c>
      <c r="R20">
        <f t="shared" si="14"/>
        <v>5.7278941203219267</v>
      </c>
      <c r="T20">
        <f t="shared" si="4"/>
        <v>4.3145891700402075</v>
      </c>
      <c r="U20">
        <f t="shared" si="5"/>
        <v>5.1087461894996524</v>
      </c>
      <c r="V20">
        <f t="shared" si="15"/>
        <v>1.9974308824908129</v>
      </c>
    </row>
    <row r="21" spans="2:22" x14ac:dyDescent="0.25">
      <c r="B21">
        <f>320-360</f>
        <v>-40</v>
      </c>
      <c r="C21">
        <f t="shared" si="0"/>
        <v>-0.69813170079773179</v>
      </c>
      <c r="D21">
        <v>-248.61098186999999</v>
      </c>
      <c r="E21">
        <f t="shared" si="1"/>
        <v>1.2839249999956337E-3</v>
      </c>
      <c r="F21">
        <f t="shared" si="2"/>
        <v>1.6484634056137879E-6</v>
      </c>
      <c r="G21">
        <f t="shared" si="3"/>
        <v>0.51088927252404415</v>
      </c>
      <c r="H21">
        <f t="shared" si="6"/>
        <v>0.55347211860904544</v>
      </c>
      <c r="I21">
        <f t="shared" si="7"/>
        <v>0.12546194368906702</v>
      </c>
      <c r="J21">
        <f t="shared" si="8"/>
        <v>-0.36125326903721361</v>
      </c>
      <c r="K21">
        <f t="shared" si="9"/>
        <v>-0.67893406229811237</v>
      </c>
      <c r="M21">
        <f t="shared" si="10"/>
        <v>9.8500714141729802</v>
      </c>
      <c r="N21">
        <f t="shared" si="11"/>
        <v>-2.2159077891273888</v>
      </c>
      <c r="O21">
        <f t="shared" si="12"/>
        <v>0.78296611085953949</v>
      </c>
      <c r="P21">
        <f t="shared" si="13"/>
        <v>-0.15842524930053831</v>
      </c>
      <c r="R21">
        <f t="shared" si="14"/>
        <v>11.679571892587745</v>
      </c>
      <c r="T21">
        <f t="shared" si="4"/>
        <v>9.9457878250515677</v>
      </c>
      <c r="U21">
        <f t="shared" si="5"/>
        <v>11.363270782863095</v>
      </c>
      <c r="V21">
        <f t="shared" si="15"/>
        <v>3.0060071928422927</v>
      </c>
    </row>
    <row r="22" spans="2:22" x14ac:dyDescent="0.25">
      <c r="B22">
        <f>340-360</f>
        <v>-20</v>
      </c>
      <c r="C22">
        <f t="shared" si="0"/>
        <v>-0.3490658503988659</v>
      </c>
      <c r="D22">
        <v>-248.60837194000001</v>
      </c>
      <c r="E22">
        <f t="shared" si="1"/>
        <v>3.8938549999727456E-3</v>
      </c>
      <c r="F22">
        <f t="shared" si="2"/>
        <v>1.516210676081275E-5</v>
      </c>
      <c r="G22">
        <f t="shared" si="3"/>
        <v>1.5494119580637133</v>
      </c>
      <c r="H22">
        <f t="shared" si="6"/>
        <v>2.0590539113579869</v>
      </c>
      <c r="I22">
        <f t="shared" si="7"/>
        <v>1.6785561278101675</v>
      </c>
      <c r="J22">
        <f t="shared" si="8"/>
        <v>1.0955997023983786</v>
      </c>
      <c r="K22">
        <f t="shared" si="9"/>
        <v>0.38049778354781938</v>
      </c>
      <c r="M22">
        <f t="shared" si="10"/>
        <v>10.822296804275862</v>
      </c>
      <c r="N22">
        <f t="shared" si="11"/>
        <v>-0.57403122712658883</v>
      </c>
      <c r="O22">
        <f t="shared" si="12"/>
        <v>2.5626650052030353</v>
      </c>
      <c r="P22">
        <f t="shared" si="13"/>
        <v>-6.2239833262333399E-2</v>
      </c>
      <c r="R22">
        <f t="shared" si="14"/>
        <v>18.029371359863454</v>
      </c>
      <c r="T22">
        <f t="shared" si="4"/>
        <v>16.798159039991475</v>
      </c>
      <c r="U22">
        <f t="shared" si="5"/>
        <v>104.51619621949919</v>
      </c>
      <c r="V22">
        <f t="shared" si="15"/>
        <v>1.5158837766045401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-3.7698620152904351E-2</v>
      </c>
      <c r="N23">
        <f t="shared" si="11"/>
        <v>7.4396468648425487E-2</v>
      </c>
      <c r="O23">
        <f t="shared" si="12"/>
        <v>-0.10688333631220909</v>
      </c>
      <c r="P23">
        <f t="shared" si="13"/>
        <v>9.1515986653289468E-3</v>
      </c>
      <c r="R23">
        <f t="shared" si="14"/>
        <v>-8.6314953802228034E-2</v>
      </c>
      <c r="T23">
        <f>T14</f>
        <v>9.7406050037633918E-2</v>
      </c>
    </row>
    <row r="24" spans="2:22" x14ac:dyDescent="0.25">
      <c r="B24" t="s">
        <v>4</v>
      </c>
      <c r="D24">
        <f>AVERAGE(D5:D22)</f>
        <v>-248.61226579499998</v>
      </c>
      <c r="F24">
        <f>SQRT(AVERAGE(F5:F22))</f>
        <v>2.5131179475591904E-3</v>
      </c>
      <c r="G24" t="s">
        <v>10</v>
      </c>
      <c r="H24" s="2">
        <f t="shared" ref="H24:K24" si="16">AVERAGE(H5:H22)</f>
        <v>0.84853905170650501</v>
      </c>
      <c r="I24" s="2">
        <f t="shared" si="16"/>
        <v>0.42005223222283156</v>
      </c>
      <c r="J24" s="2">
        <f t="shared" si="16"/>
        <v>0.2697252698709488</v>
      </c>
      <c r="K24" s="2">
        <f t="shared" si="16"/>
        <v>1.3093513772672852E-2</v>
      </c>
    </row>
    <row r="25" spans="2:22" x14ac:dyDescent="0.25">
      <c r="B25" t="s">
        <v>5</v>
      </c>
      <c r="D25">
        <f>MIN(D4:D22)</f>
        <v>-248.61477002000001</v>
      </c>
      <c r="F25" s="4">
        <f>F24*$A$1</f>
        <v>6.5981911713166541</v>
      </c>
      <c r="G25" s="2">
        <f>SUM(H25:K25)</f>
        <v>0.96938556137622967</v>
      </c>
      <c r="H25">
        <f t="shared" ref="H25:K25" si="17">H24^2</f>
        <v>0.72001852227097474</v>
      </c>
      <c r="I25">
        <f t="shared" si="17"/>
        <v>0.17644387779538362</v>
      </c>
      <c r="J25">
        <f t="shared" si="17"/>
        <v>7.2751721206956166E-2</v>
      </c>
      <c r="K25">
        <f t="shared" si="17"/>
        <v>1.7144010291517367E-4</v>
      </c>
    </row>
    <row r="26" spans="2:22" x14ac:dyDescent="0.25">
      <c r="B26" t="s">
        <v>6</v>
      </c>
      <c r="D26">
        <f>MAX(D5:D22)</f>
        <v>-248.60664729999999</v>
      </c>
    </row>
    <row r="27" spans="2:22" x14ac:dyDescent="0.25">
      <c r="B27" t="s">
        <v>25</v>
      </c>
      <c r="D27" s="1">
        <f>D26-D25</f>
        <v>8.1227200000171251E-3</v>
      </c>
      <c r="G27" t="s">
        <v>24</v>
      </c>
      <c r="H27">
        <f>H24*$F$24</f>
        <v>2.1324787200484737E-3</v>
      </c>
      <c r="I27">
        <f t="shared" ref="I27:K27" si="18">I24*$F$24</f>
        <v>1.0556408037114989E-3</v>
      </c>
      <c r="J27">
        <f t="shared" si="18"/>
        <v>6.778514166229276E-4</v>
      </c>
      <c r="K27">
        <f t="shared" si="18"/>
        <v>3.290554445871759E-5</v>
      </c>
    </row>
    <row r="28" spans="2:22" x14ac:dyDescent="0.25">
      <c r="D28" s="4">
        <f>D27*$A$1</f>
        <v>21.326201360044962</v>
      </c>
      <c r="H28">
        <f>$A$1*H27</f>
        <v>5.5988228794872681</v>
      </c>
      <c r="I28">
        <f t="shared" ref="I28:K28" si="19">$A$1*I27</f>
        <v>2.7715849301445403</v>
      </c>
      <c r="J28">
        <f t="shared" si="19"/>
        <v>1.7796988943434964</v>
      </c>
      <c r="K28">
        <f t="shared" si="19"/>
        <v>8.6393506976363027E-2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3" max="13" width="9.140625" style="2"/>
    <col min="14" max="14" width="12.7109375" style="2" bestFit="1" customWidth="1"/>
    <col min="15" max="15" width="9.140625" style="2"/>
    <col min="16" max="16" width="12" style="2" bestFit="1" customWidth="1"/>
  </cols>
  <sheetData>
    <row r="1" spans="1:27" ht="18.75" x14ac:dyDescent="0.3">
      <c r="A1" s="3">
        <v>2625.5</v>
      </c>
      <c r="M1" s="1" t="s">
        <v>21</v>
      </c>
      <c r="N1"/>
      <c r="O1"/>
      <c r="P1"/>
      <c r="R1" t="s">
        <v>14</v>
      </c>
      <c r="T1" t="s">
        <v>17</v>
      </c>
    </row>
    <row r="2" spans="1:27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  <c r="AA2" s="1" t="s">
        <v>23</v>
      </c>
    </row>
    <row r="3" spans="1:27" x14ac:dyDescent="0.25">
      <c r="F3">
        <f>SUM(F4:F22)</f>
        <v>5.2230835750797601E-5</v>
      </c>
      <c r="M3"/>
      <c r="N3"/>
      <c r="O3"/>
      <c r="P3"/>
      <c r="U3">
        <f>SUM(U5:U23)</f>
        <v>360.04022159689447</v>
      </c>
      <c r="V3">
        <f>SUM(V5:V23)</f>
        <v>1.2046612334681694</v>
      </c>
      <c r="X3" s="5">
        <f>1-V3/U3</f>
        <v>0.99665409262297111</v>
      </c>
      <c r="AA3" s="1" t="s">
        <v>22</v>
      </c>
    </row>
    <row r="4" spans="1:27" x14ac:dyDescent="0.25">
      <c r="A4" t="s">
        <v>2</v>
      </c>
      <c r="B4">
        <v>-60.462049999999998</v>
      </c>
      <c r="C4">
        <f>B4*PI()/180</f>
        <v>-1.0552618450054374</v>
      </c>
      <c r="D4">
        <v>-248.61477002000001</v>
      </c>
      <c r="E4">
        <f>D4-$D$24</f>
        <v>-2.3319966666690561E-3</v>
      </c>
      <c r="M4"/>
      <c r="N4"/>
      <c r="O4"/>
      <c r="P4"/>
      <c r="Z4">
        <f>SUM(Z5:Z22)</f>
        <v>3.911913840728073E-8</v>
      </c>
      <c r="AA4" s="6">
        <f>0.5*SQRT(Z4/F3)</f>
        <v>1.3683624793464032E-2</v>
      </c>
    </row>
    <row r="5" spans="1:27" x14ac:dyDescent="0.25">
      <c r="B5">
        <v>0</v>
      </c>
      <c r="C5">
        <f t="shared" ref="C5:C23" si="0">B5*PI()/180</f>
        <v>0</v>
      </c>
      <c r="D5">
        <v>-248.60993926</v>
      </c>
      <c r="E5">
        <f t="shared" ref="E5:E22" si="1">D5-$D$24</f>
        <v>2.4987633333353187E-3</v>
      </c>
      <c r="F5">
        <f t="shared" ref="F5:F22" si="2">E5^2</f>
        <v>6.2438181960210333E-6</v>
      </c>
      <c r="G5">
        <f t="shared" ref="G5:G22" si="3">E5/$F$24</f>
        <v>1.4668911537674423</v>
      </c>
      <c r="H5">
        <f>COS(C5)*SQRT(2)*G5</f>
        <v>2.0744973641830344</v>
      </c>
      <c r="I5">
        <f>SQRT(2)*COS(2*C5)*G5</f>
        <v>2.0744973641830344</v>
      </c>
      <c r="J5">
        <f>COS(3*C5)*SQRT(2)*G5</f>
        <v>2.0744973641830344</v>
      </c>
      <c r="K5">
        <f>COS(4*C5)*SQRT(2)*G5</f>
        <v>2.0744973641830344</v>
      </c>
      <c r="M5">
        <f>H$28*(COS($C5)-COS($C$4))</f>
        <v>0</v>
      </c>
      <c r="N5">
        <f>I$28*(COS(2*$C5)-COS(2*$C$4))</f>
        <v>-1.294602603467832E-15</v>
      </c>
      <c r="O5">
        <f>J$28*(COS(3*$C5)-COS(3*$C$4))</f>
        <v>8.9370768233739089</v>
      </c>
      <c r="P5">
        <f>K$28*(COS(4*$C5)-COS(4*$C$4))</f>
        <v>2.7100653677673279E-15</v>
      </c>
      <c r="R5">
        <f>SUM(M5:P5)*SQRT(2)</f>
        <v>12.638935251585643</v>
      </c>
      <c r="T5">
        <f t="shared" ref="T5:T22" si="4">(D5-$D$25)*$A$1</f>
        <v>12.683160380011486</v>
      </c>
      <c r="U5">
        <f t="shared" ref="U5:U22" si="5">(E5*$A$1)^2</f>
        <v>43.040201340676539</v>
      </c>
      <c r="V5">
        <f>(R5-T5)^2</f>
        <v>1.955861984282329E-3</v>
      </c>
      <c r="Z5">
        <f>(D5-D5)^2</f>
        <v>0</v>
      </c>
    </row>
    <row r="6" spans="1:27" x14ac:dyDescent="0.25">
      <c r="B6">
        <v>20</v>
      </c>
      <c r="C6">
        <f t="shared" si="0"/>
        <v>0.3490658503988659</v>
      </c>
      <c r="D6">
        <v>-248.61124541999999</v>
      </c>
      <c r="E6">
        <f t="shared" si="1"/>
        <v>1.1926033333509167E-3</v>
      </c>
      <c r="F6">
        <f t="shared" si="2"/>
        <v>1.4223027107197178E-6</v>
      </c>
      <c r="G6">
        <f t="shared" si="3"/>
        <v>0.70011403493380076</v>
      </c>
      <c r="H6">
        <f t="shared" ref="H6:H22" si="6">COS(C6)*SQRT(2)*G6</f>
        <v>0.93039977813814312</v>
      </c>
      <c r="I6">
        <f t="shared" ref="I6:I22" si="7">SQRT(2)*COS(2*C6)*G6</f>
        <v>0.75846884838338668</v>
      </c>
      <c r="J6">
        <f t="shared" ref="J6:J22" si="8">COS(3*C6)*SQRT(2)*G6</f>
        <v>0.49505538170556607</v>
      </c>
      <c r="K6">
        <f t="shared" ref="K6:K22" si="9">COS(4*C6)*SQRT(2)*G6</f>
        <v>0.17193092975475635</v>
      </c>
      <c r="M6">
        <f t="shared" ref="M6:M23" si="10">H$28*(COS($C6)-COS($C$4))</f>
        <v>0</v>
      </c>
      <c r="N6">
        <f t="shared" ref="N6:N23" si="11">I$28*(COS(2*$C6)-COS(2*$C$4))</f>
        <v>-1.0945371784250133E-15</v>
      </c>
      <c r="O6">
        <f t="shared" ref="O6:O23" si="12">J$28*(COS(3*$C6)-COS(3*$C$4))</f>
        <v>6.7024806587017718</v>
      </c>
      <c r="P6">
        <f t="shared" ref="P6:P23" si="13">K$28*(COS(4*$C6)-COS(4*$C$4))</f>
        <v>1.1884907970262411E-15</v>
      </c>
      <c r="R6">
        <f t="shared" ref="R6:R23" si="14">SUM(M6:P6)*SQRT(2)</f>
        <v>9.4787390490794028</v>
      </c>
      <c r="T6">
        <f t="shared" si="4"/>
        <v>9.2538373000524388</v>
      </c>
      <c r="U6">
        <f t="shared" si="5"/>
        <v>9.8042885162443731</v>
      </c>
      <c r="V6">
        <f t="shared" ref="V6:V22" si="15">(R6-T6)^2</f>
        <v>5.0580796715387517E-2</v>
      </c>
      <c r="Z6">
        <f>(D6-D22)^2</f>
        <v>5.8644964019033598E-9</v>
      </c>
    </row>
    <row r="7" spans="1:27" x14ac:dyDescent="0.25">
      <c r="B7">
        <v>40</v>
      </c>
      <c r="C7">
        <f t="shared" si="0"/>
        <v>0.69813170079773179</v>
      </c>
      <c r="D7">
        <v>-248.61366376000001</v>
      </c>
      <c r="E7">
        <f t="shared" si="1"/>
        <v>-1.2257366666688085E-3</v>
      </c>
      <c r="F7">
        <f t="shared" si="2"/>
        <v>1.5024303760163618E-6</v>
      </c>
      <c r="G7">
        <f t="shared" si="3"/>
        <v>-0.71956485402116455</v>
      </c>
      <c r="H7">
        <f t="shared" si="6"/>
        <v>-0.77954090181636981</v>
      </c>
      <c r="I7">
        <f t="shared" si="7"/>
        <v>-0.1767075764770267</v>
      </c>
      <c r="J7">
        <f t="shared" si="8"/>
        <v>0.50880918778187345</v>
      </c>
      <c r="K7">
        <f t="shared" si="9"/>
        <v>0.95624847829339632</v>
      </c>
      <c r="M7">
        <f t="shared" si="10"/>
        <v>0</v>
      </c>
      <c r="N7">
        <f t="shared" si="11"/>
        <v>-5.8795373915361924E-16</v>
      </c>
      <c r="O7">
        <f t="shared" si="12"/>
        <v>2.233288329357499</v>
      </c>
      <c r="P7">
        <f t="shared" si="13"/>
        <v>-8.6152107650190937E-16</v>
      </c>
      <c r="R7">
        <f t="shared" si="14"/>
        <v>3.158346644066925</v>
      </c>
      <c r="T7">
        <f t="shared" si="4"/>
        <v>2.9044856300006501</v>
      </c>
      <c r="U7">
        <f t="shared" si="5"/>
        <v>10.35662856508238</v>
      </c>
      <c r="V7">
        <f t="shared" si="15"/>
        <v>6.4445414462757436E-2</v>
      </c>
      <c r="Z7">
        <f>(D7-D21)^2</f>
        <v>6.5535999931009487E-10</v>
      </c>
    </row>
    <row r="8" spans="1:27" x14ac:dyDescent="0.25">
      <c r="B8">
        <v>60</v>
      </c>
      <c r="C8">
        <f t="shared" si="0"/>
        <v>1.0471975511965976</v>
      </c>
      <c r="D8">
        <f>D20</f>
        <v>-248.61476834000001</v>
      </c>
      <c r="E8">
        <f t="shared" si="1"/>
        <v>-2.3303166666721609E-3</v>
      </c>
      <c r="F8">
        <f t="shared" si="2"/>
        <v>5.430375766970051E-6</v>
      </c>
      <c r="G8">
        <f t="shared" si="3"/>
        <v>-1.3680050680331912</v>
      </c>
      <c r="H8">
        <f t="shared" si="6"/>
        <v>-0.96732566030383405</v>
      </c>
      <c r="I8">
        <f t="shared" si="7"/>
        <v>0.96732566030383338</v>
      </c>
      <c r="J8">
        <f t="shared" si="8"/>
        <v>1.9346513206076676</v>
      </c>
      <c r="K8">
        <f t="shared" si="9"/>
        <v>0.96732566030383482</v>
      </c>
      <c r="M8">
        <f t="shared" si="10"/>
        <v>0</v>
      </c>
      <c r="N8">
        <f t="shared" si="11"/>
        <v>-1.1888306936534641E-17</v>
      </c>
      <c r="O8">
        <f t="shared" si="12"/>
        <v>-1.3078353146387489E-3</v>
      </c>
      <c r="P8">
        <f t="shared" si="13"/>
        <v>-5.1908157828289113E-17</v>
      </c>
      <c r="R8">
        <f t="shared" si="14"/>
        <v>-1.8495584393126931E-3</v>
      </c>
      <c r="T8">
        <f t="shared" si="4"/>
        <v>4.4108399918485475E-3</v>
      </c>
      <c r="U8">
        <f t="shared" si="5"/>
        <v>37.432939113260247</v>
      </c>
      <c r="V8">
        <f t="shared" si="15"/>
        <v>3.9192588516886124E-5</v>
      </c>
      <c r="Z8">
        <f>(D8-D20)^2</f>
        <v>0</v>
      </c>
    </row>
    <row r="9" spans="1:27" x14ac:dyDescent="0.25">
      <c r="B9">
        <v>80</v>
      </c>
      <c r="C9">
        <f t="shared" si="0"/>
        <v>1.3962634015954636</v>
      </c>
      <c r="D9">
        <f t="shared" ref="D9:D10" si="16">D21</f>
        <v>-248.61368936</v>
      </c>
      <c r="E9">
        <f t="shared" si="1"/>
        <v>-1.2513366666553338E-3</v>
      </c>
      <c r="F9">
        <f t="shared" si="2"/>
        <v>1.5658434533160821E-6</v>
      </c>
      <c r="G9">
        <f t="shared" si="3"/>
        <v>-0.73459325347608861</v>
      </c>
      <c r="H9">
        <f t="shared" si="6"/>
        <v>-0.18039818480950398</v>
      </c>
      <c r="I9">
        <f t="shared" si="7"/>
        <v>0.97622010980047624</v>
      </c>
      <c r="J9">
        <f t="shared" si="8"/>
        <v>0.51943587094683119</v>
      </c>
      <c r="K9">
        <f t="shared" si="9"/>
        <v>-0.79582192499097226</v>
      </c>
      <c r="M9">
        <f t="shared" si="10"/>
        <v>0</v>
      </c>
      <c r="N9">
        <f t="shared" si="11"/>
        <v>3.6411170023773152E-16</v>
      </c>
      <c r="O9">
        <f t="shared" si="12"/>
        <v>2.2332883293574959</v>
      </c>
      <c r="P9">
        <f t="shared" si="13"/>
        <v>2.2792793315864197E-15</v>
      </c>
      <c r="R9">
        <f t="shared" si="14"/>
        <v>3.1583466440669263</v>
      </c>
      <c r="T9">
        <f t="shared" si="4"/>
        <v>2.8372728300360279</v>
      </c>
      <c r="U9">
        <f t="shared" si="5"/>
        <v>10.793750776031946</v>
      </c>
      <c r="V9">
        <f t="shared" si="15"/>
        <v>0.10308839405634794</v>
      </c>
      <c r="Z9">
        <f>(D9-D19)^2</f>
        <v>6.5535999931009487E-10</v>
      </c>
    </row>
    <row r="10" spans="1:27" x14ac:dyDescent="0.25">
      <c r="B10">
        <v>100</v>
      </c>
      <c r="C10">
        <f t="shared" si="0"/>
        <v>1.7453292519943295</v>
      </c>
      <c r="D10">
        <f t="shared" si="16"/>
        <v>-248.611322</v>
      </c>
      <c r="E10">
        <f t="shared" si="1"/>
        <v>1.1160233333384895E-3</v>
      </c>
      <c r="F10">
        <f t="shared" si="2"/>
        <v>1.2455080805559531E-6</v>
      </c>
      <c r="G10">
        <f t="shared" si="3"/>
        <v>0.65515798684588622</v>
      </c>
      <c r="H10">
        <f t="shared" si="6"/>
        <v>-0.16089082091507911</v>
      </c>
      <c r="I10">
        <f t="shared" si="7"/>
        <v>-0.87065651478402628</v>
      </c>
      <c r="J10">
        <f t="shared" si="8"/>
        <v>0.46326665524725313</v>
      </c>
      <c r="K10">
        <f t="shared" si="9"/>
        <v>0.70976569386894717</v>
      </c>
      <c r="M10">
        <f t="shared" si="10"/>
        <v>0</v>
      </c>
      <c r="N10">
        <f t="shared" si="11"/>
        <v>3.6411170023773162E-16</v>
      </c>
      <c r="O10">
        <f t="shared" si="12"/>
        <v>6.7024806587017718</v>
      </c>
      <c r="P10">
        <f t="shared" si="13"/>
        <v>2.2792793315864201E-15</v>
      </c>
      <c r="R10">
        <f t="shared" si="14"/>
        <v>9.4787390490794063</v>
      </c>
      <c r="T10">
        <f t="shared" si="4"/>
        <v>9.052776510019811</v>
      </c>
      <c r="U10">
        <f t="shared" si="5"/>
        <v>8.5855988876693452</v>
      </c>
      <c r="V10">
        <f t="shared" si="15"/>
        <v>0.1814440846820973</v>
      </c>
      <c r="Z10">
        <f>(D10-D18)^2</f>
        <v>5.8644964019033598E-9</v>
      </c>
    </row>
    <row r="11" spans="1:27" x14ac:dyDescent="0.25">
      <c r="B11">
        <v>120</v>
      </c>
      <c r="C11">
        <f t="shared" si="0"/>
        <v>2.0943951023931953</v>
      </c>
      <c r="D11">
        <f>D5</f>
        <v>-248.60993926</v>
      </c>
      <c r="E11">
        <f t="shared" si="1"/>
        <v>2.4987633333353187E-3</v>
      </c>
      <c r="F11">
        <f t="shared" si="2"/>
        <v>6.2438181960210333E-6</v>
      </c>
      <c r="G11">
        <f t="shared" si="3"/>
        <v>1.4668911537674423</v>
      </c>
      <c r="H11">
        <f t="shared" si="6"/>
        <v>-1.0372486820915165</v>
      </c>
      <c r="I11">
        <f t="shared" si="7"/>
        <v>-1.0372486820915181</v>
      </c>
      <c r="J11">
        <f t="shared" si="8"/>
        <v>2.0744973641830344</v>
      </c>
      <c r="K11">
        <f t="shared" si="9"/>
        <v>-1.0372486820915154</v>
      </c>
      <c r="M11">
        <f t="shared" si="10"/>
        <v>0</v>
      </c>
      <c r="N11">
        <f t="shared" si="11"/>
        <v>-1.1888306936534071E-17</v>
      </c>
      <c r="O11">
        <f t="shared" si="12"/>
        <v>8.9370768233739089</v>
      </c>
      <c r="P11">
        <f t="shared" si="13"/>
        <v>-5.1908157828286864E-17</v>
      </c>
      <c r="R11">
        <f t="shared" si="14"/>
        <v>12.638935251585641</v>
      </c>
      <c r="T11">
        <f t="shared" si="4"/>
        <v>12.683160380011486</v>
      </c>
      <c r="U11">
        <f t="shared" si="5"/>
        <v>43.040201340676539</v>
      </c>
      <c r="V11">
        <f t="shared" si="15"/>
        <v>1.955861984282486E-3</v>
      </c>
      <c r="Z11">
        <f>(D11-D17)^2</f>
        <v>0</v>
      </c>
    </row>
    <row r="12" spans="1:27" x14ac:dyDescent="0.25">
      <c r="B12">
        <v>140</v>
      </c>
      <c r="C12">
        <f t="shared" si="0"/>
        <v>2.4434609527920612</v>
      </c>
      <c r="D12">
        <f t="shared" ref="D12:D14" si="17">D6</f>
        <v>-248.61124541999999</v>
      </c>
      <c r="E12">
        <f t="shared" si="1"/>
        <v>1.1926033333509167E-3</v>
      </c>
      <c r="F12">
        <f t="shared" si="2"/>
        <v>1.4223027107197178E-6</v>
      </c>
      <c r="G12">
        <f t="shared" si="3"/>
        <v>0.70011403493380076</v>
      </c>
      <c r="H12">
        <f t="shared" si="6"/>
        <v>-0.75846884838338668</v>
      </c>
      <c r="I12">
        <f t="shared" si="7"/>
        <v>0.17193092975475591</v>
      </c>
      <c r="J12">
        <f t="shared" si="8"/>
        <v>0.49505538170556651</v>
      </c>
      <c r="K12">
        <f t="shared" si="9"/>
        <v>-0.93039977813814323</v>
      </c>
      <c r="M12">
        <f t="shared" si="10"/>
        <v>0</v>
      </c>
      <c r="N12">
        <f t="shared" si="11"/>
        <v>-5.8795373915361884E-16</v>
      </c>
      <c r="O12">
        <f t="shared" si="12"/>
        <v>6.7024806587017736</v>
      </c>
      <c r="P12">
        <f t="shared" si="13"/>
        <v>-8.6152107650190996E-16</v>
      </c>
      <c r="R12">
        <f t="shared" si="14"/>
        <v>9.4787390490794028</v>
      </c>
      <c r="T12">
        <f t="shared" si="4"/>
        <v>9.2538373000524388</v>
      </c>
      <c r="U12">
        <f t="shared" si="5"/>
        <v>9.8042885162443731</v>
      </c>
      <c r="V12">
        <f t="shared" si="15"/>
        <v>5.0580796715387517E-2</v>
      </c>
      <c r="Z12">
        <f>(D12-D16)^2</f>
        <v>5.8644964019033598E-9</v>
      </c>
    </row>
    <row r="13" spans="1:27" x14ac:dyDescent="0.25">
      <c r="B13">
        <v>160</v>
      </c>
      <c r="C13">
        <f t="shared" si="0"/>
        <v>2.7925268031909272</v>
      </c>
      <c r="D13">
        <f t="shared" si="17"/>
        <v>-248.61366376000001</v>
      </c>
      <c r="E13">
        <f t="shared" si="1"/>
        <v>-1.2257366666688085E-3</v>
      </c>
      <c r="F13">
        <f t="shared" si="2"/>
        <v>1.5024303760163618E-6</v>
      </c>
      <c r="G13">
        <f t="shared" si="3"/>
        <v>-0.71956485402116455</v>
      </c>
      <c r="H13">
        <f t="shared" si="6"/>
        <v>0.95624847829339632</v>
      </c>
      <c r="I13">
        <f t="shared" si="7"/>
        <v>-0.77954090181636959</v>
      </c>
      <c r="J13">
        <f t="shared" si="8"/>
        <v>0.5088091877818729</v>
      </c>
      <c r="K13">
        <f t="shared" si="9"/>
        <v>-0.17670757647702601</v>
      </c>
      <c r="M13">
        <f t="shared" si="10"/>
        <v>0</v>
      </c>
      <c r="N13">
        <f t="shared" si="11"/>
        <v>-1.0945371784250129E-15</v>
      </c>
      <c r="O13">
        <f t="shared" si="12"/>
        <v>2.2332883293575012</v>
      </c>
      <c r="P13">
        <f t="shared" si="13"/>
        <v>1.1884907970262397E-15</v>
      </c>
      <c r="R13">
        <f t="shared" si="14"/>
        <v>3.1583466440669308</v>
      </c>
      <c r="T13">
        <f t="shared" si="4"/>
        <v>2.9044856300006501</v>
      </c>
      <c r="U13">
        <f t="shared" si="5"/>
        <v>10.35662856508238</v>
      </c>
      <c r="V13">
        <f t="shared" si="15"/>
        <v>6.4445414462760364E-2</v>
      </c>
      <c r="Z13">
        <f>(D13-D15)^2</f>
        <v>6.5535999931009487E-10</v>
      </c>
    </row>
    <row r="14" spans="1:27" x14ac:dyDescent="0.25">
      <c r="B14">
        <v>180</v>
      </c>
      <c r="C14">
        <f t="shared" si="0"/>
        <v>3.1415926535897931</v>
      </c>
      <c r="D14">
        <f t="shared" si="17"/>
        <v>-248.61476834000001</v>
      </c>
      <c r="E14">
        <f t="shared" si="1"/>
        <v>-2.3303166666721609E-3</v>
      </c>
      <c r="F14">
        <f t="shared" si="2"/>
        <v>5.430375766970051E-6</v>
      </c>
      <c r="G14">
        <f t="shared" si="3"/>
        <v>-1.3680050680331912</v>
      </c>
      <c r="H14">
        <f t="shared" si="6"/>
        <v>1.9346513206076676</v>
      </c>
      <c r="I14">
        <f t="shared" si="7"/>
        <v>-1.9346513206076676</v>
      </c>
      <c r="J14">
        <f t="shared" si="8"/>
        <v>1.9346513206076676</v>
      </c>
      <c r="K14">
        <f t="shared" si="9"/>
        <v>-1.9346513206076676</v>
      </c>
      <c r="M14">
        <f t="shared" si="10"/>
        <v>0</v>
      </c>
      <c r="N14">
        <f t="shared" si="11"/>
        <v>-1.294602603467832E-15</v>
      </c>
      <c r="O14">
        <f t="shared" si="12"/>
        <v>-1.3078353146387489E-3</v>
      </c>
      <c r="P14">
        <f t="shared" si="13"/>
        <v>2.7100653677673279E-15</v>
      </c>
      <c r="R14">
        <f t="shared" si="14"/>
        <v>-1.849558439310601E-3</v>
      </c>
      <c r="T14">
        <f t="shared" si="4"/>
        <v>4.4108399918485475E-3</v>
      </c>
      <c r="U14">
        <f t="shared" si="5"/>
        <v>37.432939113260247</v>
      </c>
      <c r="V14">
        <f t="shared" si="15"/>
        <v>3.9192588516859927E-5</v>
      </c>
      <c r="Z14">
        <f>(D14-D14)^2</f>
        <v>0</v>
      </c>
    </row>
    <row r="15" spans="1:27" x14ac:dyDescent="0.25">
      <c r="B15">
        <f>200-360</f>
        <v>-160</v>
      </c>
      <c r="C15">
        <f t="shared" si="0"/>
        <v>-2.7925268031909272</v>
      </c>
      <c r="D15">
        <f>D21</f>
        <v>-248.61368936</v>
      </c>
      <c r="E15">
        <f t="shared" si="1"/>
        <v>-1.2513366666553338E-3</v>
      </c>
      <c r="F15">
        <f t="shared" si="2"/>
        <v>1.5658434533160821E-6</v>
      </c>
      <c r="G15">
        <f t="shared" si="3"/>
        <v>-0.73459325347608861</v>
      </c>
      <c r="H15">
        <f t="shared" si="6"/>
        <v>0.97622010980047624</v>
      </c>
      <c r="I15">
        <f t="shared" si="7"/>
        <v>-0.79582192499097226</v>
      </c>
      <c r="J15">
        <f t="shared" si="8"/>
        <v>0.51943587094682986</v>
      </c>
      <c r="K15">
        <f t="shared" si="9"/>
        <v>-0.18039818480950326</v>
      </c>
      <c r="M15">
        <f t="shared" si="10"/>
        <v>0</v>
      </c>
      <c r="N15">
        <f t="shared" si="11"/>
        <v>-1.0945371784250129E-15</v>
      </c>
      <c r="O15">
        <f t="shared" si="12"/>
        <v>2.2332883293575012</v>
      </c>
      <c r="P15">
        <f t="shared" si="13"/>
        <v>1.1884907970262397E-15</v>
      </c>
      <c r="R15">
        <f t="shared" si="14"/>
        <v>3.1583466440669308</v>
      </c>
      <c r="T15">
        <f t="shared" si="4"/>
        <v>2.8372728300360279</v>
      </c>
      <c r="U15">
        <f t="shared" si="5"/>
        <v>10.793750776031946</v>
      </c>
      <c r="V15">
        <f t="shared" si="15"/>
        <v>0.10308839405635079</v>
      </c>
      <c r="Z15">
        <f>(D15-D13)^2</f>
        <v>6.5535999931009487E-10</v>
      </c>
    </row>
    <row r="16" spans="1:27" x14ac:dyDescent="0.25">
      <c r="B16">
        <f>220-360</f>
        <v>-140</v>
      </c>
      <c r="C16">
        <f t="shared" si="0"/>
        <v>-2.4434609527920612</v>
      </c>
      <c r="D16">
        <f>D22</f>
        <v>-248.611322</v>
      </c>
      <c r="E16">
        <f t="shared" si="1"/>
        <v>1.1160233333384895E-3</v>
      </c>
      <c r="F16">
        <f t="shared" si="2"/>
        <v>1.2455080805559531E-6</v>
      </c>
      <c r="G16">
        <f t="shared" si="3"/>
        <v>0.65515798684588622</v>
      </c>
      <c r="H16">
        <f t="shared" si="6"/>
        <v>-0.70976569386894706</v>
      </c>
      <c r="I16">
        <f t="shared" si="7"/>
        <v>0.16089082091507878</v>
      </c>
      <c r="J16">
        <f t="shared" si="8"/>
        <v>0.46326665524725358</v>
      </c>
      <c r="K16">
        <f t="shared" si="9"/>
        <v>-0.8706565147840265</v>
      </c>
      <c r="M16">
        <f t="shared" si="10"/>
        <v>0</v>
      </c>
      <c r="N16">
        <f t="shared" si="11"/>
        <v>-5.8795373915361884E-16</v>
      </c>
      <c r="O16">
        <f t="shared" si="12"/>
        <v>6.7024806587017736</v>
      </c>
      <c r="P16">
        <f t="shared" si="13"/>
        <v>-8.6152107650190996E-16</v>
      </c>
      <c r="R16">
        <f t="shared" si="14"/>
        <v>9.4787390490794028</v>
      </c>
      <c r="T16">
        <f t="shared" si="4"/>
        <v>9.052776510019811</v>
      </c>
      <c r="U16">
        <f t="shared" si="5"/>
        <v>8.5855988876693452</v>
      </c>
      <c r="V16">
        <f t="shared" si="15"/>
        <v>0.18144408468209428</v>
      </c>
      <c r="Z16">
        <f>(D16-D12)^2</f>
        <v>5.8644964019033598E-9</v>
      </c>
    </row>
    <row r="17" spans="2:26" x14ac:dyDescent="0.25">
      <c r="B17">
        <f>240-360</f>
        <v>-120</v>
      </c>
      <c r="C17">
        <f t="shared" si="0"/>
        <v>-2.0943951023931953</v>
      </c>
      <c r="D17">
        <f t="shared" ref="D17:D18" si="18">D5</f>
        <v>-248.60993926</v>
      </c>
      <c r="E17">
        <f t="shared" si="1"/>
        <v>2.4987633333353187E-3</v>
      </c>
      <c r="F17">
        <f t="shared" si="2"/>
        <v>6.2438181960210333E-6</v>
      </c>
      <c r="G17">
        <f t="shared" si="3"/>
        <v>1.4668911537674423</v>
      </c>
      <c r="H17">
        <f t="shared" si="6"/>
        <v>-1.0372486820915165</v>
      </c>
      <c r="I17">
        <f t="shared" si="7"/>
        <v>-1.0372486820915181</v>
      </c>
      <c r="J17">
        <f t="shared" si="8"/>
        <v>2.0744973641830344</v>
      </c>
      <c r="K17">
        <f t="shared" si="9"/>
        <v>-1.0372486820915154</v>
      </c>
      <c r="M17">
        <f t="shared" si="10"/>
        <v>0</v>
      </c>
      <c r="N17">
        <f t="shared" si="11"/>
        <v>-1.1888306936534071E-17</v>
      </c>
      <c r="O17">
        <f t="shared" si="12"/>
        <v>8.9370768233739089</v>
      </c>
      <c r="P17">
        <f t="shared" si="13"/>
        <v>-5.1908157828286864E-17</v>
      </c>
      <c r="R17">
        <f t="shared" si="14"/>
        <v>12.638935251585641</v>
      </c>
      <c r="T17">
        <f t="shared" si="4"/>
        <v>12.683160380011486</v>
      </c>
      <c r="U17">
        <f t="shared" si="5"/>
        <v>43.040201340676539</v>
      </c>
      <c r="V17">
        <f t="shared" si="15"/>
        <v>1.955861984282486E-3</v>
      </c>
      <c r="Z17">
        <f>(D17-D11)^2</f>
        <v>0</v>
      </c>
    </row>
    <row r="18" spans="2:26" x14ac:dyDescent="0.25">
      <c r="B18">
        <f>260-360</f>
        <v>-100</v>
      </c>
      <c r="C18">
        <f t="shared" si="0"/>
        <v>-1.7453292519943295</v>
      </c>
      <c r="D18">
        <f t="shared" si="18"/>
        <v>-248.61124541999999</v>
      </c>
      <c r="E18">
        <f t="shared" si="1"/>
        <v>1.1926033333509167E-3</v>
      </c>
      <c r="F18">
        <f t="shared" si="2"/>
        <v>1.4223027107197178E-6</v>
      </c>
      <c r="G18">
        <f t="shared" si="3"/>
        <v>0.70011403493380076</v>
      </c>
      <c r="H18">
        <f t="shared" si="6"/>
        <v>-0.17193092975475624</v>
      </c>
      <c r="I18">
        <f t="shared" si="7"/>
        <v>-0.93039977813814312</v>
      </c>
      <c r="J18">
        <f t="shared" si="8"/>
        <v>0.49505538170556607</v>
      </c>
      <c r="K18">
        <f t="shared" si="9"/>
        <v>0.75846884838338691</v>
      </c>
      <c r="M18">
        <f t="shared" si="10"/>
        <v>0</v>
      </c>
      <c r="N18">
        <f t="shared" si="11"/>
        <v>3.6411170023773162E-16</v>
      </c>
      <c r="O18">
        <f t="shared" si="12"/>
        <v>6.7024806587017718</v>
      </c>
      <c r="P18">
        <f t="shared" si="13"/>
        <v>2.2792793315864201E-15</v>
      </c>
      <c r="R18">
        <f t="shared" si="14"/>
        <v>9.4787390490794063</v>
      </c>
      <c r="T18">
        <f t="shared" si="4"/>
        <v>9.2538373000524388</v>
      </c>
      <c r="U18">
        <f t="shared" si="5"/>
        <v>9.8042885162443731</v>
      </c>
      <c r="V18">
        <f t="shared" si="15"/>
        <v>5.0580796715389113E-2</v>
      </c>
      <c r="Z18">
        <f>(D18-D10)^2</f>
        <v>5.8644964019033598E-9</v>
      </c>
    </row>
    <row r="19" spans="2:26" x14ac:dyDescent="0.25">
      <c r="B19">
        <f>280-360</f>
        <v>-80</v>
      </c>
      <c r="C19">
        <f t="shared" si="0"/>
        <v>-1.3962634015954636</v>
      </c>
      <c r="D19">
        <f>D7</f>
        <v>-248.61366376000001</v>
      </c>
      <c r="E19">
        <f t="shared" si="1"/>
        <v>-1.2257366666688085E-3</v>
      </c>
      <c r="F19">
        <f t="shared" si="2"/>
        <v>1.5024303760163618E-6</v>
      </c>
      <c r="G19">
        <f t="shared" si="3"/>
        <v>-0.71956485402116455</v>
      </c>
      <c r="H19">
        <f t="shared" si="6"/>
        <v>-0.1767075764770267</v>
      </c>
      <c r="I19">
        <f t="shared" si="7"/>
        <v>0.95624847829339632</v>
      </c>
      <c r="J19">
        <f t="shared" si="8"/>
        <v>0.50880918778187412</v>
      </c>
      <c r="K19">
        <f t="shared" si="9"/>
        <v>-0.77954090181636959</v>
      </c>
      <c r="M19">
        <f t="shared" si="10"/>
        <v>0</v>
      </c>
      <c r="N19">
        <f t="shared" si="11"/>
        <v>3.6411170023773152E-16</v>
      </c>
      <c r="O19">
        <f t="shared" si="12"/>
        <v>2.2332883293574959</v>
      </c>
      <c r="P19">
        <f t="shared" si="13"/>
        <v>2.2792793315864197E-15</v>
      </c>
      <c r="R19">
        <f t="shared" si="14"/>
        <v>3.1583466440669263</v>
      </c>
      <c r="T19">
        <f t="shared" si="4"/>
        <v>2.9044856300006501</v>
      </c>
      <c r="U19">
        <f t="shared" si="5"/>
        <v>10.35662856508238</v>
      </c>
      <c r="V19">
        <f t="shared" si="15"/>
        <v>6.4445414462758116E-2</v>
      </c>
      <c r="Z19">
        <f>(D19-D9)^2</f>
        <v>6.5535999931009487E-10</v>
      </c>
    </row>
    <row r="20" spans="2:26" x14ac:dyDescent="0.25">
      <c r="B20">
        <f>300-360</f>
        <v>-60</v>
      </c>
      <c r="C20">
        <f t="shared" si="0"/>
        <v>-1.0471975511965976</v>
      </c>
      <c r="D20">
        <v>-248.61476834000001</v>
      </c>
      <c r="E20">
        <f t="shared" si="1"/>
        <v>-2.3303166666721609E-3</v>
      </c>
      <c r="F20">
        <f t="shared" si="2"/>
        <v>5.430375766970051E-6</v>
      </c>
      <c r="G20">
        <f t="shared" si="3"/>
        <v>-1.3680050680331912</v>
      </c>
      <c r="H20">
        <f t="shared" si="6"/>
        <v>-0.96732566030383405</v>
      </c>
      <c r="I20">
        <f t="shared" si="7"/>
        <v>0.96732566030383338</v>
      </c>
      <c r="J20">
        <f t="shared" si="8"/>
        <v>1.9346513206076676</v>
      </c>
      <c r="K20">
        <f t="shared" si="9"/>
        <v>0.96732566030383482</v>
      </c>
      <c r="M20">
        <f t="shared" si="10"/>
        <v>0</v>
      </c>
      <c r="N20">
        <f t="shared" si="11"/>
        <v>-1.1888306936534641E-17</v>
      </c>
      <c r="O20">
        <f t="shared" si="12"/>
        <v>-1.3078353146387489E-3</v>
      </c>
      <c r="P20">
        <f t="shared" si="13"/>
        <v>-5.1908157828289113E-17</v>
      </c>
      <c r="R20">
        <f t="shared" si="14"/>
        <v>-1.8495584393126931E-3</v>
      </c>
      <c r="T20">
        <f t="shared" si="4"/>
        <v>4.4108399918485475E-3</v>
      </c>
      <c r="U20">
        <f t="shared" si="5"/>
        <v>37.432939113260247</v>
      </c>
      <c r="V20">
        <f t="shared" si="15"/>
        <v>3.9192588516886124E-5</v>
      </c>
      <c r="Z20">
        <f>(D20-D8)^2</f>
        <v>0</v>
      </c>
    </row>
    <row r="21" spans="2:26" x14ac:dyDescent="0.25">
      <c r="B21">
        <f>320-360</f>
        <v>-40</v>
      </c>
      <c r="C21">
        <f t="shared" si="0"/>
        <v>-0.69813170079773179</v>
      </c>
      <c r="D21">
        <v>-248.61368936</v>
      </c>
      <c r="E21">
        <f t="shared" si="1"/>
        <v>-1.2513366666553338E-3</v>
      </c>
      <c r="F21">
        <f t="shared" si="2"/>
        <v>1.5658434533160821E-6</v>
      </c>
      <c r="G21">
        <f t="shared" si="3"/>
        <v>-0.73459325347608861</v>
      </c>
      <c r="H21">
        <f t="shared" si="6"/>
        <v>-0.79582192499097237</v>
      </c>
      <c r="I21">
        <f t="shared" si="7"/>
        <v>-0.18039818480950398</v>
      </c>
      <c r="J21">
        <f t="shared" si="8"/>
        <v>0.51943587094683041</v>
      </c>
      <c r="K21">
        <f t="shared" si="9"/>
        <v>0.97622010980047624</v>
      </c>
      <c r="M21">
        <f t="shared" si="10"/>
        <v>0</v>
      </c>
      <c r="N21">
        <f t="shared" si="11"/>
        <v>-5.8795373915361924E-16</v>
      </c>
      <c r="O21">
        <f t="shared" si="12"/>
        <v>2.233288329357499</v>
      </c>
      <c r="P21">
        <f t="shared" si="13"/>
        <v>-8.6152107650190937E-16</v>
      </c>
      <c r="R21">
        <f t="shared" si="14"/>
        <v>3.158346644066925</v>
      </c>
      <c r="T21">
        <f t="shared" si="4"/>
        <v>2.8372728300360279</v>
      </c>
      <c r="U21">
        <f t="shared" si="5"/>
        <v>10.793750776031946</v>
      </c>
      <c r="V21">
        <f t="shared" si="15"/>
        <v>0.10308839405634708</v>
      </c>
      <c r="Z21">
        <f>(D21-D7)^2</f>
        <v>6.5535999931009487E-10</v>
      </c>
    </row>
    <row r="22" spans="2:26" x14ac:dyDescent="0.25">
      <c r="B22">
        <f>340-360</f>
        <v>-20</v>
      </c>
      <c r="C22">
        <f t="shared" si="0"/>
        <v>-0.3490658503988659</v>
      </c>
      <c r="D22">
        <v>-248.611322</v>
      </c>
      <c r="E22">
        <f t="shared" si="1"/>
        <v>1.1160233333384895E-3</v>
      </c>
      <c r="F22">
        <f t="shared" si="2"/>
        <v>1.2455080805559531E-6</v>
      </c>
      <c r="G22">
        <f t="shared" si="3"/>
        <v>0.65515798684588622</v>
      </c>
      <c r="H22">
        <f t="shared" si="6"/>
        <v>0.87065651478402628</v>
      </c>
      <c r="I22">
        <f t="shared" si="7"/>
        <v>0.70976569386894706</v>
      </c>
      <c r="J22">
        <f t="shared" si="8"/>
        <v>0.46326665524725313</v>
      </c>
      <c r="K22">
        <f t="shared" si="9"/>
        <v>0.1608908209150792</v>
      </c>
      <c r="M22">
        <f t="shared" si="10"/>
        <v>0</v>
      </c>
      <c r="N22">
        <f t="shared" si="11"/>
        <v>-1.0945371784250133E-15</v>
      </c>
      <c r="O22">
        <f t="shared" si="12"/>
        <v>6.7024806587017718</v>
      </c>
      <c r="P22">
        <f t="shared" si="13"/>
        <v>1.1884907970262411E-15</v>
      </c>
      <c r="R22">
        <f t="shared" si="14"/>
        <v>9.4787390490794028</v>
      </c>
      <c r="T22">
        <f t="shared" si="4"/>
        <v>9.052776510019811</v>
      </c>
      <c r="U22">
        <f t="shared" si="5"/>
        <v>8.5855988876693452</v>
      </c>
      <c r="V22">
        <f t="shared" si="15"/>
        <v>0.18144408468209428</v>
      </c>
      <c r="Z22">
        <f>(D22-D6)^2</f>
        <v>5.8644964019033598E-9</v>
      </c>
    </row>
    <row r="23" spans="2:26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-1.294602603467832E-15</v>
      </c>
      <c r="O23">
        <f t="shared" si="12"/>
        <v>-1.3078353146387489E-3</v>
      </c>
      <c r="P23">
        <f t="shared" si="13"/>
        <v>2.7100653677673279E-15</v>
      </c>
      <c r="R23">
        <f t="shared" si="14"/>
        <v>-1.849558439310601E-3</v>
      </c>
      <c r="T23">
        <f>T14</f>
        <v>4.4108399918485475E-3</v>
      </c>
    </row>
    <row r="24" spans="2:26" x14ac:dyDescent="0.25">
      <c r="B24" t="s">
        <v>4</v>
      </c>
      <c r="D24">
        <f>AVERAGE(D5:D22)</f>
        <v>-248.61243802333334</v>
      </c>
      <c r="F24">
        <f>SQRT(AVERAGE(F5:F22))</f>
        <v>1.7034415450101401E-3</v>
      </c>
      <c r="G24" t="s">
        <v>10</v>
      </c>
      <c r="H24" s="7">
        <f t="shared" ref="H24:K24" si="19">AVERAGE(H5:H22)</f>
        <v>0</v>
      </c>
      <c r="I24" s="7">
        <f t="shared" si="19"/>
        <v>-1.9120507646322142E-16</v>
      </c>
      <c r="J24" s="7">
        <f t="shared" si="19"/>
        <v>0.99928596341203757</v>
      </c>
      <c r="K24" s="7">
        <f t="shared" si="19"/>
        <v>4.1170770496516223E-16</v>
      </c>
    </row>
    <row r="25" spans="2:26" x14ac:dyDescent="0.25">
      <c r="B25" t="s">
        <v>5</v>
      </c>
      <c r="D25">
        <f>MIN(D4:D22)</f>
        <v>-248.61477002000001</v>
      </c>
      <c r="F25" s="4">
        <f>F24*$A$1</f>
        <v>4.4723857764241224</v>
      </c>
      <c r="G25" s="2">
        <f>SUM(H25:K25)</f>
        <v>0.99857243667232409</v>
      </c>
      <c r="H25">
        <f t="shared" ref="H25:K25" si="20">H24^2</f>
        <v>0</v>
      </c>
      <c r="I25">
        <f t="shared" si="20"/>
        <v>3.655938126530635E-32</v>
      </c>
      <c r="J25">
        <f t="shared" si="20"/>
        <v>0.99857243667232409</v>
      </c>
      <c r="K25">
        <f t="shared" si="20"/>
        <v>1.6950323432768107E-31</v>
      </c>
    </row>
    <row r="26" spans="2:26" x14ac:dyDescent="0.25">
      <c r="B26" t="s">
        <v>6</v>
      </c>
      <c r="D26">
        <f>MAX(D5:D22)</f>
        <v>-248.60993926</v>
      </c>
    </row>
    <row r="27" spans="2:26" x14ac:dyDescent="0.25">
      <c r="B27" t="s">
        <v>25</v>
      </c>
      <c r="D27" s="1">
        <f>D26-D25</f>
        <v>4.8307600000043749E-3</v>
      </c>
      <c r="G27" t="s">
        <v>24</v>
      </c>
      <c r="H27">
        <f>H24*$F$24</f>
        <v>0</v>
      </c>
      <c r="I27">
        <f t="shared" ref="I27:K27" si="21">I24*$F$24</f>
        <v>-3.2570667086429187E-19</v>
      </c>
      <c r="J27">
        <f t="shared" si="21"/>
        <v>1.7022252254215477E-3</v>
      </c>
      <c r="K27">
        <f t="shared" si="21"/>
        <v>7.0132000903843491E-19</v>
      </c>
    </row>
    <row r="28" spans="2:26" x14ac:dyDescent="0.25">
      <c r="D28" s="4">
        <f>D27*$A$1</f>
        <v>12.683160380011486</v>
      </c>
      <c r="H28">
        <f>$A$1*H27</f>
        <v>0</v>
      </c>
      <c r="I28">
        <f t="shared" ref="I28:K28" si="22">$A$1*I27</f>
        <v>-8.5514286435419833E-16</v>
      </c>
      <c r="J28">
        <f t="shared" si="22"/>
        <v>4.4691923293442732</v>
      </c>
      <c r="K28">
        <f t="shared" si="22"/>
        <v>1.8413156837304109E-15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8"/>
  <sheetViews>
    <sheetView workbookViewId="0"/>
  </sheetViews>
  <sheetFormatPr defaultRowHeight="15" x14ac:dyDescent="0.25"/>
  <cols>
    <col min="4" max="4" width="11.85546875" customWidth="1"/>
    <col min="5" max="5" width="13.42578125" customWidth="1"/>
    <col min="6" max="6" width="12" bestFit="1" customWidth="1"/>
    <col min="7" max="7" width="18" customWidth="1"/>
    <col min="13" max="13" width="9.140625" style="2"/>
    <col min="14" max="14" width="12.7109375" style="2" bestFit="1" customWidth="1"/>
    <col min="15" max="15" width="9.140625" style="2"/>
    <col min="16" max="16" width="12" style="2" bestFit="1" customWidth="1"/>
  </cols>
  <sheetData>
    <row r="1" spans="1:24" ht="18.75" x14ac:dyDescent="0.3">
      <c r="A1" s="3">
        <v>2625.5</v>
      </c>
      <c r="M1" s="1" t="s">
        <v>21</v>
      </c>
      <c r="N1"/>
      <c r="O1"/>
      <c r="P1"/>
      <c r="R1" t="s">
        <v>14</v>
      </c>
      <c r="T1" t="s">
        <v>17</v>
      </c>
    </row>
    <row r="2" spans="1:24" x14ac:dyDescent="0.25">
      <c r="B2" t="s">
        <v>0</v>
      </c>
      <c r="C2" t="s">
        <v>8</v>
      </c>
      <c r="D2" t="s">
        <v>1</v>
      </c>
      <c r="E2" t="s">
        <v>3</v>
      </c>
      <c r="G2" t="s">
        <v>9</v>
      </c>
      <c r="H2" t="s">
        <v>7</v>
      </c>
      <c r="I2" t="s">
        <v>11</v>
      </c>
      <c r="J2" t="s">
        <v>12</v>
      </c>
      <c r="K2" t="s">
        <v>13</v>
      </c>
      <c r="M2" t="s">
        <v>7</v>
      </c>
      <c r="N2" t="s">
        <v>11</v>
      </c>
      <c r="O2" t="s">
        <v>12</v>
      </c>
      <c r="P2" t="s">
        <v>13</v>
      </c>
      <c r="R2" t="s">
        <v>15</v>
      </c>
      <c r="T2" t="s">
        <v>16</v>
      </c>
      <c r="U2" s="1" t="s">
        <v>19</v>
      </c>
      <c r="V2" s="1" t="s">
        <v>18</v>
      </c>
      <c r="X2" s="1" t="s">
        <v>20</v>
      </c>
    </row>
    <row r="3" spans="1:24" x14ac:dyDescent="0.25">
      <c r="M3"/>
      <c r="N3"/>
      <c r="O3"/>
      <c r="P3"/>
      <c r="U3">
        <f>SUM(U5:U23)</f>
        <v>360.02779392299777</v>
      </c>
      <c r="V3">
        <f>SUM(V5:V23)</f>
        <v>1.2017979347514749</v>
      </c>
      <c r="X3" s="5">
        <f>1-V3/U3</f>
        <v>0.99666193012029369</v>
      </c>
    </row>
    <row r="4" spans="1:24" x14ac:dyDescent="0.25">
      <c r="A4" t="s">
        <v>2</v>
      </c>
      <c r="B4">
        <v>60.462049999999998</v>
      </c>
      <c r="C4">
        <f>B4*PI()/180</f>
        <v>1.0552618450054374</v>
      </c>
      <c r="D4">
        <v>-248.61477002000001</v>
      </c>
      <c r="E4">
        <f>D4-$D$24</f>
        <v>-2.332034999994903E-3</v>
      </c>
      <c r="M4"/>
      <c r="N4"/>
      <c r="O4"/>
      <c r="P4"/>
    </row>
    <row r="5" spans="1:24" x14ac:dyDescent="0.25">
      <c r="B5">
        <v>0</v>
      </c>
      <c r="C5">
        <f t="shared" ref="C5:C23" si="0">B5*PI()/180</f>
        <v>0</v>
      </c>
      <c r="D5">
        <v>-248.60993929</v>
      </c>
      <c r="E5">
        <f t="shared" ref="E5:E22" si="1">D5-$D$24</f>
        <v>2.4986950000140951E-3</v>
      </c>
      <c r="F5">
        <f t="shared" ref="F5:F22" si="2">E5^2</f>
        <v>6.2434767030954389E-6</v>
      </c>
      <c r="G5">
        <f t="shared" ref="G5:G22" si="3">E5/$F$24</f>
        <v>1.4668763555475224</v>
      </c>
      <c r="H5">
        <f>COS(C5)*SQRT(2)*G5</f>
        <v>2.0744764363397246</v>
      </c>
      <c r="I5">
        <f>SQRT(2)*COS(2*C5)*G5</f>
        <v>2.0744764363397246</v>
      </c>
      <c r="J5">
        <f>COS(3*C5)*SQRT(2)*G5</f>
        <v>2.0744764363397246</v>
      </c>
      <c r="K5">
        <f>COS(4*C5)*SQRT(2)*G5</f>
        <v>2.0744764363397246</v>
      </c>
      <c r="M5">
        <f>H$28*(COS($C5)-COS($C$4))</f>
        <v>0</v>
      </c>
      <c r="N5">
        <f>I$28*(COS(2*$C5)-COS(2*$C$4))</f>
        <v>-1.419862220731062E-15</v>
      </c>
      <c r="O5">
        <f>J$28*(COS(3*$C5)-COS(3*$C$4))</f>
        <v>8.9369406993089537</v>
      </c>
      <c r="P5">
        <f>K$28*(COS(4*$C5)-COS(4*$C$4))</f>
        <v>2.4055221237204164E-15</v>
      </c>
      <c r="R5">
        <f>SUM(M5:P5)*SQRT(2)</f>
        <v>12.638742743086816</v>
      </c>
      <c r="T5">
        <f t="shared" ref="T5:T22" si="4">(D5-$D$25)*$A$1</f>
        <v>12.683081615023625</v>
      </c>
      <c r="U5">
        <f t="shared" ref="U5:U22" si="5">(E5*$A$1)^2</f>
        <v>43.037847344481804</v>
      </c>
      <c r="V5">
        <f>(R5-T5)^2</f>
        <v>1.965935564628726E-3</v>
      </c>
    </row>
    <row r="6" spans="1:24" x14ac:dyDescent="0.25">
      <c r="B6">
        <v>20</v>
      </c>
      <c r="C6">
        <f t="shared" si="0"/>
        <v>0.3490658503988659</v>
      </c>
      <c r="D6">
        <v>-248.61132173999999</v>
      </c>
      <c r="E6">
        <f t="shared" si="1"/>
        <v>1.1162450000199442E-3</v>
      </c>
      <c r="F6">
        <f t="shared" si="2"/>
        <v>1.2460029000695253E-6</v>
      </c>
      <c r="G6">
        <f t="shared" si="3"/>
        <v>0.6552994253072757</v>
      </c>
      <c r="H6">
        <f t="shared" ref="H6:H22" si="6">COS(C6)*SQRT(2)*G6</f>
        <v>0.87084447603966575</v>
      </c>
      <c r="I6">
        <f t="shared" ref="I6:I22" si="7">SQRT(2)*COS(2*C6)*G6</f>
        <v>0.70991892128844503</v>
      </c>
      <c r="J6">
        <f t="shared" ref="J6:J22" si="8">COS(3*C6)*SQRT(2)*G6</f>
        <v>0.46336666734242227</v>
      </c>
      <c r="K6">
        <f t="shared" ref="K6:K22" si="9">COS(4*C6)*SQRT(2)*G6</f>
        <v>0.16092555475122075</v>
      </c>
      <c r="M6">
        <f t="shared" ref="M6:M23" si="10">H$28*(COS($C6)-COS($C$4))</f>
        <v>0</v>
      </c>
      <c r="N6">
        <f t="shared" ref="N6:N23" si="11">I$28*(COS(2*$C6)-COS(2*$C$4))</f>
        <v>-1.2004394125798356E-15</v>
      </c>
      <c r="O6">
        <f t="shared" ref="O6:O23" si="12">J$28*(COS(3*$C6)-COS(3*$C$4))</f>
        <v>6.7023785706330914</v>
      </c>
      <c r="P6">
        <f t="shared" ref="P6:P23" si="13">K$28*(COS(4*$C6)-COS(4*$C$4))</f>
        <v>1.0549342979280446E-15</v>
      </c>
      <c r="R6">
        <f t="shared" ref="R6:R23" si="14">SUM(M6:P6)*SQRT(2)</f>
        <v>9.478594674748118</v>
      </c>
      <c r="T6">
        <f t="shared" si="4"/>
        <v>9.0534591400389814</v>
      </c>
      <c r="U6">
        <f t="shared" si="5"/>
        <v>8.5890098024049806</v>
      </c>
      <c r="V6">
        <f t="shared" ref="V6:V22" si="15">(R6-T6)^2</f>
        <v>0.18074022287242347</v>
      </c>
    </row>
    <row r="7" spans="1:24" x14ac:dyDescent="0.25">
      <c r="B7">
        <v>40</v>
      </c>
      <c r="C7">
        <f t="shared" si="0"/>
        <v>0.69813170079773179</v>
      </c>
      <c r="D7">
        <v>-248.61368905</v>
      </c>
      <c r="E7">
        <f t="shared" si="1"/>
        <v>-1.2510649999910584E-3</v>
      </c>
      <c r="F7">
        <f t="shared" si="2"/>
        <v>1.5651636342026269E-6</v>
      </c>
      <c r="G7">
        <f t="shared" si="3"/>
        <v>-0.73444644813776494</v>
      </c>
      <c r="H7">
        <f t="shared" si="6"/>
        <v>-0.79566288336298185</v>
      </c>
      <c r="I7">
        <f t="shared" si="7"/>
        <v>-0.1803621329992966</v>
      </c>
      <c r="J7">
        <f t="shared" si="8"/>
        <v>0.51933206389658737</v>
      </c>
      <c r="K7">
        <f t="shared" si="9"/>
        <v>0.97602501636227834</v>
      </c>
      <c r="M7">
        <f t="shared" si="10"/>
        <v>0</v>
      </c>
      <c r="N7">
        <f t="shared" si="11"/>
        <v>-6.4484135867299189E-16</v>
      </c>
      <c r="O7">
        <f t="shared" si="12"/>
        <v>2.2332543132813685</v>
      </c>
      <c r="P7">
        <f t="shared" si="13"/>
        <v>-7.6470775732030179E-16</v>
      </c>
      <c r="R7">
        <f t="shared" si="14"/>
        <v>3.1582985380707225</v>
      </c>
      <c r="T7">
        <f t="shared" si="4"/>
        <v>2.8380867350100942</v>
      </c>
      <c r="U7">
        <f t="shared" si="5"/>
        <v>10.789064612758166</v>
      </c>
      <c r="V7">
        <f t="shared" si="15"/>
        <v>0.10253559881933856</v>
      </c>
    </row>
    <row r="8" spans="1:24" x14ac:dyDescent="0.25">
      <c r="B8">
        <v>60</v>
      </c>
      <c r="C8">
        <f t="shared" si="0"/>
        <v>1.0471975511965976</v>
      </c>
      <c r="D8">
        <v>-248.61476834000001</v>
      </c>
      <c r="E8">
        <f t="shared" si="1"/>
        <v>-2.3303549999980078E-3</v>
      </c>
      <c r="F8">
        <f t="shared" si="2"/>
        <v>5.4305544260157148E-6</v>
      </c>
      <c r="G8">
        <f t="shared" si="3"/>
        <v>-1.3680511825211725</v>
      </c>
      <c r="H8">
        <f t="shared" si="6"/>
        <v>-0.96735826817099657</v>
      </c>
      <c r="I8">
        <f t="shared" si="7"/>
        <v>0.96735826817099591</v>
      </c>
      <c r="J8">
        <f t="shared" si="8"/>
        <v>1.9347165363419927</v>
      </c>
      <c r="K8">
        <f t="shared" si="9"/>
        <v>0.96735826817099735</v>
      </c>
      <c r="M8">
        <f t="shared" si="10"/>
        <v>0</v>
      </c>
      <c r="N8">
        <f t="shared" si="11"/>
        <v>-1.3038563218106481E-17</v>
      </c>
      <c r="O8">
        <f t="shared" si="12"/>
        <v>-1.3078153944945184E-3</v>
      </c>
      <c r="P8">
        <f t="shared" si="13"/>
        <v>-4.607498532789669E-17</v>
      </c>
      <c r="R8">
        <f t="shared" si="14"/>
        <v>-1.849530267974551E-3</v>
      </c>
      <c r="T8">
        <f t="shared" si="4"/>
        <v>4.4108399918485475E-3</v>
      </c>
      <c r="U8">
        <f t="shared" si="5"/>
        <v>37.434170654771435</v>
      </c>
      <c r="V8">
        <f t="shared" si="15"/>
        <v>3.9192235790077527E-5</v>
      </c>
    </row>
    <row r="9" spans="1:24" x14ac:dyDescent="0.25">
      <c r="B9">
        <v>80</v>
      </c>
      <c r="C9">
        <f t="shared" si="0"/>
        <v>1.3962634015954636</v>
      </c>
      <c r="D9">
        <f t="shared" ref="D9:D10" si="16">D21</f>
        <v>-248.61366386</v>
      </c>
      <c r="E9">
        <f t="shared" si="1"/>
        <v>-1.2258749999887186E-3</v>
      </c>
      <c r="F9">
        <f t="shared" si="2"/>
        <v>1.5027695155973409E-6</v>
      </c>
      <c r="G9">
        <f t="shared" si="3"/>
        <v>-0.71965848265999932</v>
      </c>
      <c r="H9">
        <f t="shared" si="6"/>
        <v>-0.17673056938692897</v>
      </c>
      <c r="I9">
        <f t="shared" si="7"/>
        <v>0.95637290383045548</v>
      </c>
      <c r="J9">
        <f t="shared" si="8"/>
        <v>0.50887539322730746</v>
      </c>
      <c r="K9">
        <f t="shared" si="9"/>
        <v>-0.77964233444352649</v>
      </c>
      <c r="M9">
        <f t="shared" si="10"/>
        <v>0</v>
      </c>
      <c r="N9">
        <f t="shared" si="11"/>
        <v>3.9934142408555282E-16</v>
      </c>
      <c r="O9">
        <f t="shared" si="12"/>
        <v>2.2332543132813654</v>
      </c>
      <c r="P9">
        <f t="shared" si="13"/>
        <v>2.0231456124568818E-15</v>
      </c>
      <c r="R9">
        <f t="shared" si="14"/>
        <v>3.1582985380707238</v>
      </c>
      <c r="T9">
        <f t="shared" si="4"/>
        <v>2.9042230800162372</v>
      </c>
      <c r="U9">
        <f t="shared" si="5"/>
        <v>10.358966339083748</v>
      </c>
      <c r="V9">
        <f t="shared" si="15"/>
        <v>6.4554338385597182E-2</v>
      </c>
    </row>
    <row r="10" spans="1:24" x14ac:dyDescent="0.25">
      <c r="B10">
        <v>100</v>
      </c>
      <c r="C10">
        <f t="shared" si="0"/>
        <v>1.7453292519943295</v>
      </c>
      <c r="D10">
        <f t="shared" si="16"/>
        <v>-248.61124563000001</v>
      </c>
      <c r="E10">
        <f t="shared" si="1"/>
        <v>1.1923550000005889E-3</v>
      </c>
      <c r="F10">
        <f t="shared" si="2"/>
        <v>1.4217104460264044E-6</v>
      </c>
      <c r="G10">
        <f t="shared" si="3"/>
        <v>0.69998033249750913</v>
      </c>
      <c r="H10">
        <f t="shared" si="6"/>
        <v>-0.17189809569768114</v>
      </c>
      <c r="I10">
        <f t="shared" si="7"/>
        <v>-0.93022209748777018</v>
      </c>
      <c r="J10">
        <f t="shared" si="8"/>
        <v>0.49496083980620309</v>
      </c>
      <c r="K10">
        <f t="shared" si="9"/>
        <v>0.75832400179008908</v>
      </c>
      <c r="M10">
        <f t="shared" si="10"/>
        <v>0</v>
      </c>
      <c r="N10">
        <f t="shared" si="11"/>
        <v>3.9934142408555292E-16</v>
      </c>
      <c r="O10">
        <f t="shared" si="12"/>
        <v>6.7023785706330914</v>
      </c>
      <c r="P10">
        <f t="shared" si="13"/>
        <v>2.0231456124568822E-15</v>
      </c>
      <c r="R10">
        <f t="shared" si="14"/>
        <v>9.4785946747481198</v>
      </c>
      <c r="T10">
        <f t="shared" si="4"/>
        <v>9.2532859449881641</v>
      </c>
      <c r="U10">
        <f t="shared" si="5"/>
        <v>9.8002058874991231</v>
      </c>
      <c r="V10">
        <f t="shared" si="15"/>
        <v>5.0764023706044721E-2</v>
      </c>
    </row>
    <row r="11" spans="1:24" x14ac:dyDescent="0.25">
      <c r="B11">
        <v>120</v>
      </c>
      <c r="C11">
        <f t="shared" si="0"/>
        <v>2.0943951023931953</v>
      </c>
      <c r="D11">
        <f>D5</f>
        <v>-248.60993929</v>
      </c>
      <c r="E11">
        <f t="shared" si="1"/>
        <v>2.4986950000140951E-3</v>
      </c>
      <c r="F11">
        <f t="shared" si="2"/>
        <v>6.2434767030954389E-6</v>
      </c>
      <c r="G11">
        <f t="shared" si="3"/>
        <v>1.4668763555475224</v>
      </c>
      <c r="H11">
        <f t="shared" si="6"/>
        <v>-1.0372382181698618</v>
      </c>
      <c r="I11">
        <f t="shared" si="7"/>
        <v>-1.0372382181698632</v>
      </c>
      <c r="J11">
        <f t="shared" si="8"/>
        <v>2.0744764363397246</v>
      </c>
      <c r="K11">
        <f t="shared" si="9"/>
        <v>-1.0372382181698607</v>
      </c>
      <c r="M11">
        <f t="shared" si="10"/>
        <v>0</v>
      </c>
      <c r="N11">
        <f t="shared" si="11"/>
        <v>-1.3038563218105857E-17</v>
      </c>
      <c r="O11">
        <f t="shared" si="12"/>
        <v>8.9369406993089537</v>
      </c>
      <c r="P11">
        <f t="shared" si="13"/>
        <v>-4.6074985327894693E-17</v>
      </c>
      <c r="R11">
        <f t="shared" si="14"/>
        <v>12.638742743086816</v>
      </c>
      <c r="T11">
        <f t="shared" si="4"/>
        <v>12.683081615023625</v>
      </c>
      <c r="U11">
        <f t="shared" si="5"/>
        <v>43.037847344481804</v>
      </c>
      <c r="V11">
        <f t="shared" si="15"/>
        <v>1.965935564628726E-3</v>
      </c>
    </row>
    <row r="12" spans="1:24" x14ac:dyDescent="0.25">
      <c r="B12">
        <v>140</v>
      </c>
      <c r="C12">
        <f t="shared" si="0"/>
        <v>2.4434609527920612</v>
      </c>
      <c r="D12">
        <f t="shared" ref="D12:D14" si="17">D6</f>
        <v>-248.61132173999999</v>
      </c>
      <c r="E12">
        <f t="shared" si="1"/>
        <v>1.1162450000199442E-3</v>
      </c>
      <c r="F12">
        <f t="shared" si="2"/>
        <v>1.2460029000695253E-6</v>
      </c>
      <c r="G12">
        <f t="shared" si="3"/>
        <v>0.6552994253072757</v>
      </c>
      <c r="H12">
        <f t="shared" si="6"/>
        <v>-0.70991892128844503</v>
      </c>
      <c r="I12">
        <f t="shared" si="7"/>
        <v>0.16092555475122031</v>
      </c>
      <c r="J12">
        <f t="shared" si="8"/>
        <v>0.46336666734242266</v>
      </c>
      <c r="K12">
        <f t="shared" si="9"/>
        <v>-0.87084447603966597</v>
      </c>
      <c r="M12">
        <f t="shared" si="10"/>
        <v>0</v>
      </c>
      <c r="N12">
        <f t="shared" si="11"/>
        <v>-6.4484135867299149E-16</v>
      </c>
      <c r="O12">
        <f t="shared" si="12"/>
        <v>6.7023785706330941</v>
      </c>
      <c r="P12">
        <f t="shared" si="13"/>
        <v>-7.6470775732030238E-16</v>
      </c>
      <c r="R12">
        <f t="shared" si="14"/>
        <v>9.4785946747481198</v>
      </c>
      <c r="T12">
        <f t="shared" si="4"/>
        <v>9.0534591400389814</v>
      </c>
      <c r="U12">
        <f t="shared" si="5"/>
        <v>8.5890098024049806</v>
      </c>
      <c r="V12">
        <f t="shared" si="15"/>
        <v>0.18074022287242497</v>
      </c>
    </row>
    <row r="13" spans="1:24" x14ac:dyDescent="0.25">
      <c r="B13">
        <v>160</v>
      </c>
      <c r="C13">
        <f t="shared" si="0"/>
        <v>2.7925268031909272</v>
      </c>
      <c r="D13">
        <f t="shared" si="17"/>
        <v>-248.61368905</v>
      </c>
      <c r="E13">
        <f t="shared" si="1"/>
        <v>-1.2510649999910584E-3</v>
      </c>
      <c r="F13">
        <f t="shared" si="2"/>
        <v>1.5651636342026269E-6</v>
      </c>
      <c r="G13">
        <f t="shared" si="3"/>
        <v>-0.73444644813776494</v>
      </c>
      <c r="H13">
        <f t="shared" si="6"/>
        <v>0.97602501636227834</v>
      </c>
      <c r="I13">
        <f t="shared" si="7"/>
        <v>-0.79566288336298174</v>
      </c>
      <c r="J13">
        <f t="shared" si="8"/>
        <v>0.51933206389658682</v>
      </c>
      <c r="K13">
        <f t="shared" si="9"/>
        <v>-0.1803621329992959</v>
      </c>
      <c r="M13">
        <f t="shared" si="10"/>
        <v>0</v>
      </c>
      <c r="N13">
        <f t="shared" si="11"/>
        <v>-1.2004394125798352E-15</v>
      </c>
      <c r="O13">
        <f t="shared" si="12"/>
        <v>2.2332543132813707</v>
      </c>
      <c r="P13">
        <f t="shared" si="13"/>
        <v>1.0549342979280432E-15</v>
      </c>
      <c r="R13">
        <f t="shared" si="14"/>
        <v>3.1582985380707269</v>
      </c>
      <c r="T13">
        <f t="shared" si="4"/>
        <v>2.8380867350100942</v>
      </c>
      <c r="U13">
        <f t="shared" si="5"/>
        <v>10.789064612758166</v>
      </c>
      <c r="V13">
        <f t="shared" si="15"/>
        <v>0.10253559881934141</v>
      </c>
    </row>
    <row r="14" spans="1:24" x14ac:dyDescent="0.25">
      <c r="B14">
        <v>180</v>
      </c>
      <c r="C14">
        <f t="shared" si="0"/>
        <v>3.1415926535897931</v>
      </c>
      <c r="D14">
        <f t="shared" si="17"/>
        <v>-248.61476834000001</v>
      </c>
      <c r="E14">
        <f t="shared" si="1"/>
        <v>-2.3303549999980078E-3</v>
      </c>
      <c r="F14">
        <f t="shared" si="2"/>
        <v>5.4305544260157148E-6</v>
      </c>
      <c r="G14">
        <f t="shared" si="3"/>
        <v>-1.3680511825211725</v>
      </c>
      <c r="H14">
        <f t="shared" si="6"/>
        <v>1.9347165363419927</v>
      </c>
      <c r="I14">
        <f t="shared" si="7"/>
        <v>-1.9347165363419927</v>
      </c>
      <c r="J14">
        <f t="shared" si="8"/>
        <v>1.9347165363419927</v>
      </c>
      <c r="K14">
        <f t="shared" si="9"/>
        <v>-1.9347165363419927</v>
      </c>
      <c r="M14">
        <f t="shared" si="10"/>
        <v>0</v>
      </c>
      <c r="N14">
        <f t="shared" si="11"/>
        <v>-1.419862220731062E-15</v>
      </c>
      <c r="O14">
        <f t="shared" si="12"/>
        <v>-1.3078153944945184E-3</v>
      </c>
      <c r="P14">
        <f t="shared" si="13"/>
        <v>2.4055221237204164E-15</v>
      </c>
      <c r="R14">
        <f t="shared" si="14"/>
        <v>-1.8495302679730735E-3</v>
      </c>
      <c r="T14">
        <f t="shared" si="4"/>
        <v>4.4108399918485475E-3</v>
      </c>
      <c r="U14">
        <f t="shared" si="5"/>
        <v>37.434170654771435</v>
      </c>
      <c r="V14">
        <f t="shared" si="15"/>
        <v>3.9192235790059034E-5</v>
      </c>
    </row>
    <row r="15" spans="1:24" x14ac:dyDescent="0.25">
      <c r="B15">
        <f>200-360</f>
        <v>-160</v>
      </c>
      <c r="C15">
        <f t="shared" si="0"/>
        <v>-2.7925268031909272</v>
      </c>
      <c r="D15">
        <f>D21</f>
        <v>-248.61366386</v>
      </c>
      <c r="E15">
        <f t="shared" si="1"/>
        <v>-1.2258749999887186E-3</v>
      </c>
      <c r="F15">
        <f t="shared" si="2"/>
        <v>1.5027695155973409E-6</v>
      </c>
      <c r="G15">
        <f t="shared" si="3"/>
        <v>-0.71965848265999932</v>
      </c>
      <c r="H15">
        <f t="shared" si="6"/>
        <v>0.95637290383045548</v>
      </c>
      <c r="I15">
        <f t="shared" si="7"/>
        <v>-0.77964233444352649</v>
      </c>
      <c r="J15">
        <f t="shared" si="8"/>
        <v>0.50887539322730613</v>
      </c>
      <c r="K15">
        <f t="shared" si="9"/>
        <v>-0.17673056938692827</v>
      </c>
      <c r="M15">
        <f t="shared" si="10"/>
        <v>0</v>
      </c>
      <c r="N15">
        <f t="shared" si="11"/>
        <v>-1.2004394125798352E-15</v>
      </c>
      <c r="O15">
        <f t="shared" si="12"/>
        <v>2.2332543132813707</v>
      </c>
      <c r="P15">
        <f t="shared" si="13"/>
        <v>1.0549342979280432E-15</v>
      </c>
      <c r="R15">
        <f t="shared" si="14"/>
        <v>3.1582985380707269</v>
      </c>
      <c r="T15">
        <f t="shared" si="4"/>
        <v>2.9042230800162372</v>
      </c>
      <c r="U15">
        <f t="shared" si="5"/>
        <v>10.358966339083748</v>
      </c>
      <c r="V15">
        <f t="shared" si="15"/>
        <v>6.4554338385598764E-2</v>
      </c>
    </row>
    <row r="16" spans="1:24" x14ac:dyDescent="0.25">
      <c r="B16">
        <f>220-360</f>
        <v>-140</v>
      </c>
      <c r="C16">
        <f t="shared" si="0"/>
        <v>-2.4434609527920612</v>
      </c>
      <c r="D16">
        <f>D22</f>
        <v>-248.61124563000001</v>
      </c>
      <c r="E16">
        <f t="shared" si="1"/>
        <v>1.1923550000005889E-3</v>
      </c>
      <c r="F16">
        <f t="shared" si="2"/>
        <v>1.4217104460264044E-6</v>
      </c>
      <c r="G16">
        <f t="shared" si="3"/>
        <v>0.69998033249750913</v>
      </c>
      <c r="H16">
        <f t="shared" si="6"/>
        <v>-0.75832400179008885</v>
      </c>
      <c r="I16">
        <f t="shared" si="7"/>
        <v>0.1718980956976808</v>
      </c>
      <c r="J16">
        <f t="shared" si="8"/>
        <v>0.49496083980620353</v>
      </c>
      <c r="K16">
        <f t="shared" si="9"/>
        <v>-0.93022209748777029</v>
      </c>
      <c r="M16">
        <f t="shared" si="10"/>
        <v>0</v>
      </c>
      <c r="N16">
        <f t="shared" si="11"/>
        <v>-6.4484135867299149E-16</v>
      </c>
      <c r="O16">
        <f t="shared" si="12"/>
        <v>6.7023785706330941</v>
      </c>
      <c r="P16">
        <f t="shared" si="13"/>
        <v>-7.6470775732030238E-16</v>
      </c>
      <c r="R16">
        <f t="shared" si="14"/>
        <v>9.4785946747481198</v>
      </c>
      <c r="T16">
        <f t="shared" si="4"/>
        <v>9.2532859449881641</v>
      </c>
      <c r="U16">
        <f t="shared" si="5"/>
        <v>9.8002058874991231</v>
      </c>
      <c r="V16">
        <f t="shared" si="15"/>
        <v>5.0764023706044721E-2</v>
      </c>
    </row>
    <row r="17" spans="2:22" x14ac:dyDescent="0.25">
      <c r="B17">
        <f>240-360</f>
        <v>-120</v>
      </c>
      <c r="C17">
        <f t="shared" si="0"/>
        <v>-2.0943951023931953</v>
      </c>
      <c r="D17">
        <f t="shared" ref="D17:D18" si="18">D5</f>
        <v>-248.60993929</v>
      </c>
      <c r="E17">
        <f t="shared" si="1"/>
        <v>2.4986950000140951E-3</v>
      </c>
      <c r="F17">
        <f t="shared" si="2"/>
        <v>6.2434767030954389E-6</v>
      </c>
      <c r="G17">
        <f t="shared" si="3"/>
        <v>1.4668763555475224</v>
      </c>
      <c r="H17">
        <f t="shared" si="6"/>
        <v>-1.0372382181698618</v>
      </c>
      <c r="I17">
        <f t="shared" si="7"/>
        <v>-1.0372382181698632</v>
      </c>
      <c r="J17">
        <f t="shared" si="8"/>
        <v>2.0744764363397246</v>
      </c>
      <c r="K17">
        <f t="shared" si="9"/>
        <v>-1.0372382181698607</v>
      </c>
      <c r="M17">
        <f t="shared" si="10"/>
        <v>0</v>
      </c>
      <c r="N17">
        <f t="shared" si="11"/>
        <v>-1.3038563218105857E-17</v>
      </c>
      <c r="O17">
        <f t="shared" si="12"/>
        <v>8.9369406993089537</v>
      </c>
      <c r="P17">
        <f t="shared" si="13"/>
        <v>-4.6074985327894693E-17</v>
      </c>
      <c r="R17">
        <f t="shared" si="14"/>
        <v>12.638742743086816</v>
      </c>
      <c r="T17">
        <f t="shared" si="4"/>
        <v>12.683081615023625</v>
      </c>
      <c r="U17">
        <f t="shared" si="5"/>
        <v>43.037847344481804</v>
      </c>
      <c r="V17">
        <f t="shared" si="15"/>
        <v>1.965935564628726E-3</v>
      </c>
    </row>
    <row r="18" spans="2:22" x14ac:dyDescent="0.25">
      <c r="B18">
        <f>260-360</f>
        <v>-100</v>
      </c>
      <c r="C18">
        <f t="shared" si="0"/>
        <v>-1.7453292519943295</v>
      </c>
      <c r="D18">
        <f t="shared" si="18"/>
        <v>-248.61132173999999</v>
      </c>
      <c r="E18">
        <f t="shared" si="1"/>
        <v>1.1162450000199442E-3</v>
      </c>
      <c r="F18">
        <f t="shared" si="2"/>
        <v>1.2460029000695253E-6</v>
      </c>
      <c r="G18">
        <f t="shared" si="3"/>
        <v>0.6552994253072757</v>
      </c>
      <c r="H18">
        <f t="shared" si="6"/>
        <v>-0.16092555475122064</v>
      </c>
      <c r="I18">
        <f t="shared" si="7"/>
        <v>-0.87084447603966575</v>
      </c>
      <c r="J18">
        <f t="shared" si="8"/>
        <v>0.46336666734242227</v>
      </c>
      <c r="K18">
        <f t="shared" si="9"/>
        <v>0.70991892128844514</v>
      </c>
      <c r="M18">
        <f t="shared" si="10"/>
        <v>0</v>
      </c>
      <c r="N18">
        <f t="shared" si="11"/>
        <v>3.9934142408555292E-16</v>
      </c>
      <c r="O18">
        <f t="shared" si="12"/>
        <v>6.7023785706330914</v>
      </c>
      <c r="P18">
        <f t="shared" si="13"/>
        <v>2.0231456124568822E-15</v>
      </c>
      <c r="R18">
        <f t="shared" si="14"/>
        <v>9.4785946747481198</v>
      </c>
      <c r="T18">
        <f t="shared" si="4"/>
        <v>9.0534591400389814</v>
      </c>
      <c r="U18">
        <f t="shared" si="5"/>
        <v>8.5890098024049806</v>
      </c>
      <c r="V18">
        <f t="shared" si="15"/>
        <v>0.18074022287242497</v>
      </c>
    </row>
    <row r="19" spans="2:22" x14ac:dyDescent="0.25">
      <c r="B19">
        <f>280-360</f>
        <v>-80</v>
      </c>
      <c r="C19">
        <f t="shared" si="0"/>
        <v>-1.3962634015954636</v>
      </c>
      <c r="D19">
        <f>D7</f>
        <v>-248.61368905</v>
      </c>
      <c r="E19">
        <f t="shared" si="1"/>
        <v>-1.2510649999910584E-3</v>
      </c>
      <c r="F19">
        <f t="shared" si="2"/>
        <v>1.5651636342026269E-6</v>
      </c>
      <c r="G19">
        <f t="shared" si="3"/>
        <v>-0.73444644813776494</v>
      </c>
      <c r="H19">
        <f t="shared" si="6"/>
        <v>-0.1803621329992966</v>
      </c>
      <c r="I19">
        <f t="shared" si="7"/>
        <v>0.97602501636227834</v>
      </c>
      <c r="J19">
        <f t="shared" si="8"/>
        <v>0.51933206389658815</v>
      </c>
      <c r="K19">
        <f t="shared" si="9"/>
        <v>-0.79566288336298174</v>
      </c>
      <c r="M19">
        <f t="shared" si="10"/>
        <v>0</v>
      </c>
      <c r="N19">
        <f t="shared" si="11"/>
        <v>3.9934142408555282E-16</v>
      </c>
      <c r="O19">
        <f t="shared" si="12"/>
        <v>2.2332543132813654</v>
      </c>
      <c r="P19">
        <f t="shared" si="13"/>
        <v>2.0231456124568818E-15</v>
      </c>
      <c r="R19">
        <f t="shared" si="14"/>
        <v>3.1582985380707238</v>
      </c>
      <c r="T19">
        <f t="shared" si="4"/>
        <v>2.8380867350100942</v>
      </c>
      <c r="U19">
        <f t="shared" si="5"/>
        <v>10.789064612758166</v>
      </c>
      <c r="V19">
        <f t="shared" si="15"/>
        <v>0.10253559881933942</v>
      </c>
    </row>
    <row r="20" spans="2:22" x14ac:dyDescent="0.25">
      <c r="B20">
        <f>300-360</f>
        <v>-60</v>
      </c>
      <c r="C20">
        <f t="shared" si="0"/>
        <v>-1.0471975511965976</v>
      </c>
      <c r="D20">
        <v>-248.61476834000001</v>
      </c>
      <c r="E20">
        <f t="shared" si="1"/>
        <v>-2.3303549999980078E-3</v>
      </c>
      <c r="F20">
        <f t="shared" si="2"/>
        <v>5.4305544260157148E-6</v>
      </c>
      <c r="G20">
        <f t="shared" si="3"/>
        <v>-1.3680511825211725</v>
      </c>
      <c r="H20">
        <f t="shared" si="6"/>
        <v>-0.96735826817099657</v>
      </c>
      <c r="I20">
        <f t="shared" si="7"/>
        <v>0.96735826817099591</v>
      </c>
      <c r="J20">
        <f t="shared" si="8"/>
        <v>1.9347165363419927</v>
      </c>
      <c r="K20">
        <f t="shared" si="9"/>
        <v>0.96735826817099735</v>
      </c>
      <c r="M20">
        <f t="shared" si="10"/>
        <v>0</v>
      </c>
      <c r="N20">
        <f t="shared" si="11"/>
        <v>-1.3038563218106481E-17</v>
      </c>
      <c r="O20">
        <f t="shared" si="12"/>
        <v>-1.3078153944945184E-3</v>
      </c>
      <c r="P20">
        <f t="shared" si="13"/>
        <v>-4.607498532789669E-17</v>
      </c>
      <c r="R20">
        <f t="shared" si="14"/>
        <v>-1.849530267974551E-3</v>
      </c>
      <c r="T20">
        <f t="shared" si="4"/>
        <v>4.4108399918485475E-3</v>
      </c>
      <c r="U20">
        <f t="shared" si="5"/>
        <v>37.434170654771435</v>
      </c>
      <c r="V20">
        <f t="shared" si="15"/>
        <v>3.9192235790077527E-5</v>
      </c>
    </row>
    <row r="21" spans="2:22" x14ac:dyDescent="0.25">
      <c r="B21">
        <f>320-360</f>
        <v>-40</v>
      </c>
      <c r="C21">
        <f t="shared" si="0"/>
        <v>-0.69813170079773179</v>
      </c>
      <c r="D21">
        <v>-248.61366386</v>
      </c>
      <c r="E21">
        <f t="shared" si="1"/>
        <v>-1.2258749999887186E-3</v>
      </c>
      <c r="F21">
        <f t="shared" si="2"/>
        <v>1.5027695155973409E-6</v>
      </c>
      <c r="G21">
        <f t="shared" si="3"/>
        <v>-0.71965848265999932</v>
      </c>
      <c r="H21">
        <f t="shared" si="6"/>
        <v>-0.7796423344435266</v>
      </c>
      <c r="I21">
        <f t="shared" si="7"/>
        <v>-0.17673056938692897</v>
      </c>
      <c r="J21">
        <f t="shared" si="8"/>
        <v>0.50887539322730679</v>
      </c>
      <c r="K21">
        <f t="shared" si="9"/>
        <v>0.95637290383045548</v>
      </c>
      <c r="M21">
        <f t="shared" si="10"/>
        <v>0</v>
      </c>
      <c r="N21">
        <f t="shared" si="11"/>
        <v>-6.4484135867299189E-16</v>
      </c>
      <c r="O21">
        <f t="shared" si="12"/>
        <v>2.2332543132813685</v>
      </c>
      <c r="P21">
        <f t="shared" si="13"/>
        <v>-7.6470775732030179E-16</v>
      </c>
      <c r="R21">
        <f t="shared" si="14"/>
        <v>3.1582985380707225</v>
      </c>
      <c r="T21">
        <f t="shared" si="4"/>
        <v>2.9042230800162372</v>
      </c>
      <c r="U21">
        <f t="shared" si="5"/>
        <v>10.358966339083748</v>
      </c>
      <c r="V21">
        <f t="shared" si="15"/>
        <v>6.4554338385596516E-2</v>
      </c>
    </row>
    <row r="22" spans="2:22" x14ac:dyDescent="0.25">
      <c r="B22">
        <f>340-360</f>
        <v>-20</v>
      </c>
      <c r="C22">
        <f t="shared" si="0"/>
        <v>-0.3490658503988659</v>
      </c>
      <c r="D22">
        <v>-248.61124563000001</v>
      </c>
      <c r="E22">
        <f t="shared" si="1"/>
        <v>1.1923550000005889E-3</v>
      </c>
      <c r="F22">
        <f t="shared" si="2"/>
        <v>1.4217104460264044E-6</v>
      </c>
      <c r="G22">
        <f t="shared" si="3"/>
        <v>0.69998033249750913</v>
      </c>
      <c r="H22">
        <f t="shared" si="6"/>
        <v>0.93022209748777018</v>
      </c>
      <c r="I22">
        <f t="shared" si="7"/>
        <v>0.75832400179008885</v>
      </c>
      <c r="J22">
        <f t="shared" si="8"/>
        <v>0.49496083980620309</v>
      </c>
      <c r="K22">
        <f t="shared" si="9"/>
        <v>0.17189809569768125</v>
      </c>
      <c r="M22">
        <f t="shared" si="10"/>
        <v>0</v>
      </c>
      <c r="N22">
        <f t="shared" si="11"/>
        <v>-1.2004394125798356E-15</v>
      </c>
      <c r="O22">
        <f t="shared" si="12"/>
        <v>6.7023785706330914</v>
      </c>
      <c r="P22">
        <f t="shared" si="13"/>
        <v>1.0549342979280446E-15</v>
      </c>
      <c r="R22">
        <f t="shared" si="14"/>
        <v>9.478594674748118</v>
      </c>
      <c r="T22">
        <f t="shared" si="4"/>
        <v>9.2532859449881641</v>
      </c>
      <c r="U22">
        <f t="shared" si="5"/>
        <v>9.8002058874991231</v>
      </c>
      <c r="V22">
        <f t="shared" si="15"/>
        <v>5.0764023706043916E-2</v>
      </c>
    </row>
    <row r="23" spans="2:22" x14ac:dyDescent="0.25">
      <c r="B23">
        <f>-180</f>
        <v>-180</v>
      </c>
      <c r="C23">
        <f t="shared" si="0"/>
        <v>-3.1415926535897931</v>
      </c>
      <c r="M23">
        <f t="shared" si="10"/>
        <v>0</v>
      </c>
      <c r="N23">
        <f t="shared" si="11"/>
        <v>-1.419862220731062E-15</v>
      </c>
      <c r="O23">
        <f t="shared" si="12"/>
        <v>-1.3078153944945184E-3</v>
      </c>
      <c r="P23">
        <f t="shared" si="13"/>
        <v>2.4055221237204164E-15</v>
      </c>
      <c r="R23">
        <f t="shared" si="14"/>
        <v>-1.8495302679730735E-3</v>
      </c>
      <c r="T23">
        <f>T14</f>
        <v>4.4108399918485475E-3</v>
      </c>
    </row>
    <row r="24" spans="2:22" x14ac:dyDescent="0.25">
      <c r="B24" t="s">
        <v>4</v>
      </c>
      <c r="D24">
        <f>AVERAGE(D5:D22)</f>
        <v>-248.61243798500001</v>
      </c>
      <c r="F24">
        <f>SQRT(AVERAGE(F5:F22))</f>
        <v>1.7034121455188627E-3</v>
      </c>
      <c r="G24" t="s">
        <v>10</v>
      </c>
      <c r="H24" s="2">
        <f t="shared" ref="H24:K24" si="19">AVERAGE(H5:H22)</f>
        <v>0</v>
      </c>
      <c r="I24" s="2">
        <f t="shared" si="19"/>
        <v>-2.0970879354030734E-16</v>
      </c>
      <c r="J24" s="2">
        <f t="shared" si="19"/>
        <v>0.99928798949237274</v>
      </c>
      <c r="K24" s="2">
        <f t="shared" si="19"/>
        <v>3.6544841227244734E-16</v>
      </c>
    </row>
    <row r="25" spans="2:22" x14ac:dyDescent="0.25">
      <c r="B25" t="s">
        <v>5</v>
      </c>
      <c r="D25">
        <f>MIN(D4:D22)</f>
        <v>-248.61477002000001</v>
      </c>
      <c r="F25" s="4">
        <f>F24*$A$1</f>
        <v>4.4723085880597742</v>
      </c>
      <c r="G25" s="2">
        <f>SUM(H25:K25)</f>
        <v>0.9985764859437084</v>
      </c>
      <c r="H25">
        <f t="shared" ref="H25:K25" si="20">H24^2</f>
        <v>0</v>
      </c>
      <c r="I25">
        <f t="shared" si="20"/>
        <v>4.3977778088131251E-32</v>
      </c>
      <c r="J25">
        <f t="shared" si="20"/>
        <v>0.9985764859437084</v>
      </c>
      <c r="K25">
        <f t="shared" si="20"/>
        <v>1.3355254203245264E-31</v>
      </c>
    </row>
    <row r="26" spans="2:22" x14ac:dyDescent="0.25">
      <c r="B26" t="s">
        <v>6</v>
      </c>
      <c r="D26">
        <f>MAX(D5:D22)</f>
        <v>-248.60993929</v>
      </c>
    </row>
    <row r="27" spans="2:22" x14ac:dyDescent="0.25">
      <c r="B27" t="s">
        <v>25</v>
      </c>
      <c r="D27" s="1">
        <f>D26-D25</f>
        <v>4.8307300000089981E-3</v>
      </c>
      <c r="G27" t="s">
        <v>24</v>
      </c>
      <c r="H27">
        <f>H24*$F$24</f>
        <v>0</v>
      </c>
      <c r="I27">
        <f t="shared" ref="I27:K27" si="21">I24*$F$24</f>
        <v>-3.5722050593866712E-19</v>
      </c>
      <c r="J27">
        <f t="shared" si="21"/>
        <v>1.7021992981724333E-3</v>
      </c>
      <c r="K27">
        <f t="shared" si="21"/>
        <v>6.2250926402547135E-19</v>
      </c>
    </row>
    <row r="28" spans="2:22" x14ac:dyDescent="0.25">
      <c r="D28" s="4">
        <f>D27*$A$1</f>
        <v>12.683081615023625</v>
      </c>
      <c r="H28">
        <f>$A$1*H27</f>
        <v>0</v>
      </c>
      <c r="I28">
        <f t="shared" ref="I28:K28" si="22">$A$1*I27</f>
        <v>-9.3788243834197049E-16</v>
      </c>
      <c r="J28">
        <f t="shared" si="22"/>
        <v>4.4691242573517238</v>
      </c>
      <c r="K28">
        <f t="shared" si="22"/>
        <v>1.634398072698875E-15</v>
      </c>
      <c r="L28" t="s">
        <v>16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S_dihedraL_12_10_1_7</vt:lpstr>
      <vt:lpstr>R_dihedraL_12_10_1_7</vt:lpstr>
      <vt:lpstr>S_dihedral_8_7_1_3</vt:lpstr>
      <vt:lpstr>R_dihedral_8_7_1_3</vt:lpstr>
      <vt:lpstr>S_dihedral_4_3_1_2</vt:lpstr>
      <vt:lpstr>R_dihedral_4_3_1_2</vt:lpstr>
      <vt:lpstr>chart_12_10_1_7</vt:lpstr>
      <vt:lpstr>chart_8_7_1_3</vt:lpstr>
      <vt:lpstr>chart_4_3_1_2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2023-12-01T01:47:01Z</dcterms:created>
  <dcterms:modified xsi:type="dcterms:W3CDTF">2025-01-20T22:15:03Z</dcterms:modified>
</cp:coreProperties>
</file>