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D234B5BC-5697-4CE5-BF86-5AB7DF5A5CDD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1" l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V3" i="1" s="1"/>
  <c r="U5" i="1"/>
  <c r="U3" i="1" s="1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U3" i="5" s="1"/>
  <c r="V8" i="5"/>
  <c r="U8" i="5"/>
  <c r="V7" i="5"/>
  <c r="U7" i="5"/>
  <c r="V6" i="5"/>
  <c r="U6" i="5"/>
  <c r="V5" i="5"/>
  <c r="V3" i="5" s="1"/>
  <c r="X3" i="5" s="1"/>
  <c r="U5" i="5"/>
  <c r="Z5" i="1"/>
  <c r="Z5" i="5"/>
  <c r="X3" i="1" l="1"/>
  <c r="B23" i="1"/>
  <c r="C23" i="1" s="1"/>
  <c r="B22" i="1"/>
  <c r="B21" i="1"/>
  <c r="B20" i="1"/>
  <c r="B19" i="1"/>
  <c r="B18" i="1"/>
  <c r="B17" i="1"/>
  <c r="B16" i="1"/>
  <c r="B15" i="1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D22" i="5"/>
  <c r="D21" i="5"/>
  <c r="D20" i="5"/>
  <c r="D19" i="5"/>
  <c r="D18" i="5"/>
  <c r="D17" i="5"/>
  <c r="D16" i="5"/>
  <c r="D15" i="5"/>
  <c r="D14" i="5"/>
  <c r="C14" i="5"/>
  <c r="C13" i="5"/>
  <c r="C12" i="5"/>
  <c r="C11" i="5"/>
  <c r="C10" i="5"/>
  <c r="C9" i="5"/>
  <c r="C8" i="5"/>
  <c r="C7" i="5"/>
  <c r="C6" i="5"/>
  <c r="C5" i="5"/>
  <c r="C4" i="5"/>
  <c r="Z19" i="5" l="1"/>
  <c r="Z9" i="5"/>
  <c r="Z21" i="5"/>
  <c r="Z7" i="5"/>
  <c r="Z20" i="5"/>
  <c r="Z8" i="5"/>
  <c r="Z6" i="5"/>
  <c r="Z22" i="5"/>
  <c r="Z18" i="5"/>
  <c r="Z10" i="5"/>
  <c r="Z14" i="5"/>
  <c r="Z15" i="5"/>
  <c r="Z13" i="5"/>
  <c r="Z17" i="5"/>
  <c r="Z11" i="5"/>
  <c r="Z16" i="5"/>
  <c r="Z12" i="5"/>
  <c r="D26" i="5"/>
  <c r="D25" i="5"/>
  <c r="T19" i="5" s="1"/>
  <c r="D24" i="5"/>
  <c r="E20" i="5" s="1"/>
  <c r="T18" i="5" l="1"/>
  <c r="T20" i="5"/>
  <c r="T14" i="5"/>
  <c r="T23" i="5" s="1"/>
  <c r="T22" i="5"/>
  <c r="Z4" i="5"/>
  <c r="T15" i="5"/>
  <c r="T16" i="5"/>
  <c r="T17" i="5"/>
  <c r="T12" i="5"/>
  <c r="T10" i="5"/>
  <c r="T8" i="5"/>
  <c r="T6" i="5"/>
  <c r="T13" i="5"/>
  <c r="T11" i="5"/>
  <c r="T9" i="5"/>
  <c r="T7" i="5"/>
  <c r="T5" i="5"/>
  <c r="T21" i="5"/>
  <c r="D27" i="5"/>
  <c r="D28" i="5" s="1"/>
  <c r="E11" i="5"/>
  <c r="E8" i="5"/>
  <c r="E5" i="5"/>
  <c r="E10" i="5"/>
  <c r="E17" i="5"/>
  <c r="E7" i="5"/>
  <c r="E19" i="5"/>
  <c r="E15" i="5"/>
  <c r="E4" i="5"/>
  <c r="E6" i="5"/>
  <c r="E12" i="5"/>
  <c r="E9" i="5"/>
  <c r="E21" i="5"/>
  <c r="E13" i="5"/>
  <c r="E22" i="5"/>
  <c r="E16" i="5"/>
  <c r="E18" i="5"/>
  <c r="F20" i="5"/>
  <c r="E14" i="5"/>
  <c r="F5" i="5" l="1"/>
  <c r="F14" i="5"/>
  <c r="F12" i="5"/>
  <c r="F6" i="5"/>
  <c r="F11" i="5"/>
  <c r="F22" i="5"/>
  <c r="F8" i="5"/>
  <c r="F9" i="5"/>
  <c r="F19" i="5"/>
  <c r="F13" i="5"/>
  <c r="F21" i="5"/>
  <c r="F15" i="5"/>
  <c r="F18" i="5"/>
  <c r="F7" i="5"/>
  <c r="F17" i="5"/>
  <c r="F16" i="5"/>
  <c r="F10" i="5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2" i="1"/>
  <c r="D21" i="1"/>
  <c r="D20" i="1"/>
  <c r="D19" i="1"/>
  <c r="D18" i="1"/>
  <c r="D17" i="1"/>
  <c r="D16" i="1"/>
  <c r="D15" i="1"/>
  <c r="Z15" i="1" l="1"/>
  <c r="Z13" i="1"/>
  <c r="Z16" i="1"/>
  <c r="Z12" i="1"/>
  <c r="Z17" i="1"/>
  <c r="Z11" i="1"/>
  <c r="Z18" i="1"/>
  <c r="Z10" i="1"/>
  <c r="Z14" i="1"/>
  <c r="Z19" i="1"/>
  <c r="Z9" i="1"/>
  <c r="Z20" i="1"/>
  <c r="Z8" i="1"/>
  <c r="Z21" i="1"/>
  <c r="Z7" i="1"/>
  <c r="Z22" i="1"/>
  <c r="Z6" i="1"/>
  <c r="F3" i="5"/>
  <c r="AA4" i="5" s="1"/>
  <c r="D26" i="1"/>
  <c r="F24" i="5"/>
  <c r="D25" i="1"/>
  <c r="T17" i="1" s="1"/>
  <c r="D24" i="1"/>
  <c r="E17" i="1" s="1"/>
  <c r="F17" i="1" s="1"/>
  <c r="T21" i="1" l="1"/>
  <c r="T16" i="1"/>
  <c r="T19" i="1"/>
  <c r="Z4" i="1"/>
  <c r="T14" i="1"/>
  <c r="T23" i="1" s="1"/>
  <c r="T15" i="1"/>
  <c r="T12" i="1"/>
  <c r="T10" i="1"/>
  <c r="T8" i="1"/>
  <c r="T6" i="1"/>
  <c r="T13" i="1"/>
  <c r="T11" i="1"/>
  <c r="T9" i="1"/>
  <c r="T7" i="1"/>
  <c r="T5" i="1"/>
  <c r="T22" i="1"/>
  <c r="T20" i="1"/>
  <c r="T18" i="1"/>
  <c r="D27" i="1"/>
  <c r="D28" i="1" s="1"/>
  <c r="F25" i="5"/>
  <c r="G20" i="5"/>
  <c r="G6" i="5"/>
  <c r="G13" i="5"/>
  <c r="G16" i="5"/>
  <c r="G5" i="5"/>
  <c r="G22" i="5"/>
  <c r="G7" i="5"/>
  <c r="G17" i="5"/>
  <c r="G11" i="5"/>
  <c r="G21" i="5"/>
  <c r="G10" i="5"/>
  <c r="G15" i="5"/>
  <c r="G8" i="5"/>
  <c r="G9" i="5"/>
  <c r="G19" i="5"/>
  <c r="G18" i="5"/>
  <c r="G14" i="5"/>
  <c r="G12" i="5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1" l="1"/>
  <c r="AA4" i="1" s="1"/>
  <c r="J17" i="5"/>
  <c r="I17" i="5"/>
  <c r="K17" i="5"/>
  <c r="H17" i="5"/>
  <c r="K18" i="5"/>
  <c r="J18" i="5"/>
  <c r="I18" i="5"/>
  <c r="H18" i="5"/>
  <c r="K11" i="5"/>
  <c r="J11" i="5"/>
  <c r="I11" i="5"/>
  <c r="H11" i="5"/>
  <c r="K22" i="5"/>
  <c r="H22" i="5"/>
  <c r="J22" i="5"/>
  <c r="I22" i="5"/>
  <c r="I16" i="5"/>
  <c r="H16" i="5"/>
  <c r="J16" i="5"/>
  <c r="K16" i="5"/>
  <c r="H9" i="5"/>
  <c r="J9" i="5"/>
  <c r="K9" i="5"/>
  <c r="I9" i="5"/>
  <c r="H21" i="5"/>
  <c r="K21" i="5"/>
  <c r="J21" i="5"/>
  <c r="I21" i="5"/>
  <c r="I7" i="5"/>
  <c r="H7" i="5"/>
  <c r="K7" i="5"/>
  <c r="J7" i="5"/>
  <c r="H12" i="5"/>
  <c r="J12" i="5"/>
  <c r="I12" i="5"/>
  <c r="K12" i="5"/>
  <c r="K14" i="5"/>
  <c r="H14" i="5"/>
  <c r="J14" i="5"/>
  <c r="I14" i="5"/>
  <c r="H5" i="5"/>
  <c r="I5" i="5"/>
  <c r="K5" i="5"/>
  <c r="J5" i="5"/>
  <c r="H19" i="5"/>
  <c r="K19" i="5"/>
  <c r="J19" i="5"/>
  <c r="I19" i="5"/>
  <c r="K13" i="5"/>
  <c r="H13" i="5"/>
  <c r="J13" i="5"/>
  <c r="I13" i="5"/>
  <c r="H6" i="5"/>
  <c r="J6" i="5"/>
  <c r="I6" i="5"/>
  <c r="K6" i="5"/>
  <c r="K8" i="5"/>
  <c r="J8" i="5"/>
  <c r="I8" i="5"/>
  <c r="H8" i="5"/>
  <c r="J20" i="5"/>
  <c r="K20" i="5"/>
  <c r="I20" i="5"/>
  <c r="H20" i="5"/>
  <c r="K15" i="5"/>
  <c r="J15" i="5"/>
  <c r="H15" i="5"/>
  <c r="I15" i="5"/>
  <c r="K10" i="5"/>
  <c r="J10" i="5"/>
  <c r="I10" i="5"/>
  <c r="H10" i="5"/>
  <c r="F24" i="1"/>
  <c r="J24" i="5" l="1"/>
  <c r="I24" i="5"/>
  <c r="H24" i="5"/>
  <c r="K24" i="5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20" i="1" l="1"/>
  <c r="H20" i="1"/>
  <c r="J20" i="1"/>
  <c r="K20" i="1"/>
  <c r="K12" i="1"/>
  <c r="J12" i="1"/>
  <c r="I12" i="1"/>
  <c r="H12" i="1"/>
  <c r="H5" i="1"/>
  <c r="K5" i="1"/>
  <c r="J5" i="1"/>
  <c r="I5" i="1"/>
  <c r="H15" i="1"/>
  <c r="K15" i="1"/>
  <c r="J15" i="1"/>
  <c r="I15" i="1"/>
  <c r="K22" i="1"/>
  <c r="J22" i="1"/>
  <c r="I22" i="1"/>
  <c r="H22" i="1"/>
  <c r="K17" i="1"/>
  <c r="J17" i="1"/>
  <c r="I17" i="1"/>
  <c r="H17" i="1"/>
  <c r="J7" i="1"/>
  <c r="K7" i="1"/>
  <c r="I7" i="1"/>
  <c r="H7" i="1"/>
  <c r="H19" i="1"/>
  <c r="K19" i="1"/>
  <c r="J19" i="1"/>
  <c r="I19" i="1"/>
  <c r="I11" i="1"/>
  <c r="H11" i="1"/>
  <c r="K11" i="1"/>
  <c r="J11" i="1"/>
  <c r="K9" i="1"/>
  <c r="J9" i="1"/>
  <c r="I9" i="1"/>
  <c r="H9" i="1"/>
  <c r="H21" i="1"/>
  <c r="I21" i="1"/>
  <c r="K21" i="1"/>
  <c r="J21" i="1"/>
  <c r="J13" i="1"/>
  <c r="I13" i="1"/>
  <c r="H13" i="1"/>
  <c r="K13" i="1"/>
  <c r="I16" i="1"/>
  <c r="H16" i="1"/>
  <c r="K16" i="1"/>
  <c r="J16" i="1"/>
  <c r="K14" i="1"/>
  <c r="J14" i="1"/>
  <c r="I14" i="1"/>
  <c r="H14" i="1"/>
  <c r="H10" i="1"/>
  <c r="I10" i="1"/>
  <c r="K10" i="1"/>
  <c r="J10" i="1"/>
  <c r="I6" i="1"/>
  <c r="H6" i="1"/>
  <c r="K6" i="1"/>
  <c r="J6" i="1"/>
  <c r="K18" i="1"/>
  <c r="J18" i="1"/>
  <c r="I18" i="1"/>
  <c r="H18" i="1"/>
  <c r="I8" i="1"/>
  <c r="J8" i="1"/>
  <c r="H8" i="1"/>
  <c r="K8" i="1"/>
  <c r="I25" i="5"/>
  <c r="I27" i="5"/>
  <c r="I28" i="5" s="1"/>
  <c r="K27" i="5"/>
  <c r="K28" i="5" s="1"/>
  <c r="K25" i="5"/>
  <c r="H27" i="5"/>
  <c r="H28" i="5" s="1"/>
  <c r="H25" i="5"/>
  <c r="J27" i="5"/>
  <c r="J28" i="5" s="1"/>
  <c r="J25" i="5"/>
  <c r="G25" i="5"/>
  <c r="K24" i="1" l="1"/>
  <c r="H24" i="1"/>
  <c r="I24" i="1"/>
  <c r="J24" i="1"/>
  <c r="O21" i="5"/>
  <c r="O5" i="5"/>
  <c r="O19" i="5"/>
  <c r="O10" i="5"/>
  <c r="O11" i="5"/>
  <c r="O8" i="5"/>
  <c r="O22" i="5"/>
  <c r="O18" i="5"/>
  <c r="O12" i="5"/>
  <c r="O23" i="5"/>
  <c r="O15" i="5"/>
  <c r="O7" i="5"/>
  <c r="O20" i="5"/>
  <c r="O6" i="5"/>
  <c r="O13" i="5"/>
  <c r="O14" i="5"/>
  <c r="O17" i="5"/>
  <c r="O16" i="5"/>
  <c r="O9" i="5"/>
  <c r="P11" i="5"/>
  <c r="P21" i="5"/>
  <c r="P13" i="5"/>
  <c r="P7" i="5"/>
  <c r="P20" i="5"/>
  <c r="P23" i="5"/>
  <c r="P6" i="5"/>
  <c r="P12" i="5"/>
  <c r="P19" i="5"/>
  <c r="P14" i="5"/>
  <c r="P9" i="5"/>
  <c r="P15" i="5"/>
  <c r="P17" i="5"/>
  <c r="P5" i="5"/>
  <c r="P22" i="5"/>
  <c r="P10" i="5"/>
  <c r="P16" i="5"/>
  <c r="P8" i="5"/>
  <c r="P18" i="5"/>
  <c r="M14" i="5"/>
  <c r="M18" i="5"/>
  <c r="M10" i="5"/>
  <c r="M23" i="5"/>
  <c r="M16" i="5"/>
  <c r="M19" i="5"/>
  <c r="M15" i="5"/>
  <c r="M7" i="5"/>
  <c r="M17" i="5"/>
  <c r="R17" i="5" s="1"/>
  <c r="M20" i="5"/>
  <c r="M9" i="5"/>
  <c r="M5" i="5"/>
  <c r="M22" i="5"/>
  <c r="M12" i="5"/>
  <c r="M8" i="5"/>
  <c r="M6" i="5"/>
  <c r="M21" i="5"/>
  <c r="M13" i="5"/>
  <c r="M11" i="5"/>
  <c r="R11" i="5" s="1"/>
  <c r="N14" i="5"/>
  <c r="N23" i="5"/>
  <c r="N7" i="5"/>
  <c r="N21" i="5"/>
  <c r="N9" i="5"/>
  <c r="N10" i="5"/>
  <c r="N5" i="5"/>
  <c r="N15" i="5"/>
  <c r="N8" i="5"/>
  <c r="N13" i="5"/>
  <c r="N18" i="5"/>
  <c r="N17" i="5"/>
  <c r="N12" i="5"/>
  <c r="N19" i="5"/>
  <c r="N20" i="5"/>
  <c r="N11" i="5"/>
  <c r="N16" i="5"/>
  <c r="N22" i="5"/>
  <c r="N6" i="5"/>
  <c r="J25" i="1" l="1"/>
  <c r="J27" i="1"/>
  <c r="J28" i="1" s="1"/>
  <c r="I25" i="1"/>
  <c r="I27" i="1"/>
  <c r="I28" i="1" s="1"/>
  <c r="H27" i="1"/>
  <c r="H28" i="1" s="1"/>
  <c r="H25" i="1"/>
  <c r="K27" i="1"/>
  <c r="K28" i="1" s="1"/>
  <c r="K25" i="1"/>
  <c r="R20" i="5"/>
  <c r="R21" i="5"/>
  <c r="R15" i="5"/>
  <c r="R6" i="5"/>
  <c r="R7" i="5"/>
  <c r="R19" i="5"/>
  <c r="R8" i="5"/>
  <c r="R10" i="5"/>
  <c r="R13" i="5"/>
  <c r="R18" i="5"/>
  <c r="R12" i="5"/>
  <c r="R14" i="5"/>
  <c r="R23" i="5" s="1"/>
  <c r="R5" i="5"/>
  <c r="R16" i="5"/>
  <c r="R22" i="5"/>
  <c r="R9" i="5"/>
  <c r="G25" i="1" l="1"/>
  <c r="M20" i="1"/>
  <c r="M5" i="1"/>
  <c r="M8" i="1"/>
  <c r="M23" i="1"/>
  <c r="M21" i="1"/>
  <c r="M15" i="1"/>
  <c r="M6" i="1"/>
  <c r="M7" i="1"/>
  <c r="M9" i="1"/>
  <c r="M17" i="1"/>
  <c r="M12" i="1"/>
  <c r="M16" i="1"/>
  <c r="M14" i="1"/>
  <c r="M22" i="1"/>
  <c r="M10" i="1"/>
  <c r="M11" i="1"/>
  <c r="M19" i="1"/>
  <c r="M13" i="1"/>
  <c r="M18" i="1"/>
  <c r="P16" i="1"/>
  <c r="P19" i="1"/>
  <c r="P20" i="1"/>
  <c r="P10" i="1"/>
  <c r="P11" i="1"/>
  <c r="P9" i="1"/>
  <c r="P7" i="1"/>
  <c r="P17" i="1"/>
  <c r="P8" i="1"/>
  <c r="P21" i="1"/>
  <c r="P15" i="1"/>
  <c r="P22" i="1"/>
  <c r="P5" i="1"/>
  <c r="P23" i="1"/>
  <c r="P13" i="1"/>
  <c r="P12" i="1"/>
  <c r="P18" i="1"/>
  <c r="P6" i="1"/>
  <c r="P14" i="1"/>
  <c r="N11" i="1"/>
  <c r="N7" i="1"/>
  <c r="N13" i="1"/>
  <c r="N12" i="1"/>
  <c r="N18" i="1"/>
  <c r="N20" i="1"/>
  <c r="N23" i="1"/>
  <c r="N9" i="1"/>
  <c r="N17" i="1"/>
  <c r="N14" i="1"/>
  <c r="N6" i="1"/>
  <c r="N19" i="1"/>
  <c r="N15" i="1"/>
  <c r="N16" i="1"/>
  <c r="N8" i="1"/>
  <c r="N22" i="1"/>
  <c r="N21" i="1"/>
  <c r="N5" i="1"/>
  <c r="N10" i="1"/>
  <c r="O21" i="1"/>
  <c r="O16" i="1"/>
  <c r="O9" i="1"/>
  <c r="O18" i="1"/>
  <c r="O22" i="1"/>
  <c r="O17" i="1"/>
  <c r="O5" i="1"/>
  <c r="O19" i="1"/>
  <c r="O7" i="1"/>
  <c r="O10" i="1"/>
  <c r="O13" i="1"/>
  <c r="O15" i="1"/>
  <c r="O8" i="1"/>
  <c r="O14" i="1"/>
  <c r="O11" i="1"/>
  <c r="O12" i="1"/>
  <c r="O20" i="1"/>
  <c r="O23" i="1"/>
  <c r="O6" i="1"/>
  <c r="R17" i="1" l="1"/>
  <c r="R16" i="1"/>
  <c r="R6" i="1"/>
  <c r="R12" i="1"/>
  <c r="R7" i="1"/>
  <c r="R18" i="1"/>
  <c r="R13" i="1"/>
  <c r="R15" i="1"/>
  <c r="R19" i="1"/>
  <c r="R21" i="1"/>
  <c r="R11" i="1"/>
  <c r="R10" i="1"/>
  <c r="R8" i="1"/>
  <c r="R22" i="1"/>
  <c r="R5" i="1"/>
  <c r="R9" i="1"/>
  <c r="R14" i="1"/>
  <c r="R23" i="1" s="1"/>
  <c r="R20" i="1"/>
</calcChain>
</file>

<file path=xl/sharedStrings.xml><?xml version="1.0" encoding="utf-8"?>
<sst xmlns="http://schemas.openxmlformats.org/spreadsheetml/2006/main" count="60" uniqueCount="25">
  <si>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</si>
  <si>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</si>
  <si>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</si>
  <si>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</si>
  <si>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</si>
  <si>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</si>
  <si>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</si>
  <si>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</si>
  <si>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</si>
  <si>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</si>
  <si>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</si>
  <si>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</si>
  <si>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</si>
  <si>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</si>
  <si>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</si>
  <si>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</si>
  <si>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QM</t>
  </si>
  <si>
    <t>kJ/mol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</si>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</sst>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glyoxal</a:t>
            </a:r>
          </a:p>
        </c:rich>
      </c:tx>
      <c:layout>
        <c:manualLayout>
          <c:xMode val="edge"/>
          <c:yMode val="edge"/>
          <c:x val="0.47722863760530249"/>
          <c:y val="4.6416597281280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2.3302549756086472</c:v>
                </c:pt>
                <c:pt idx="2">
                  <c:v>8.5426670466113546</c:v>
                </c:pt>
                <c:pt idx="3">
                  <c:v>16.337420752297994</c:v>
                </c:pt>
                <c:pt idx="4">
                  <c:v>22.613251442317438</c:v>
                </c:pt>
                <c:pt idx="5">
                  <c:v>25.265037288416355</c:v>
                </c:pt>
                <c:pt idx="6">
                  <c:v>24.604230930620183</c:v>
                </c:pt>
                <c:pt idx="7">
                  <c:v>22.689996543038724</c:v>
                </c:pt>
                <c:pt idx="8">
                  <c:v>21.283024209781633</c:v>
                </c:pt>
                <c:pt idx="9">
                  <c:v>20.840928139937787</c:v>
                </c:pt>
                <c:pt idx="10">
                  <c:v>21.283024209781633</c:v>
                </c:pt>
                <c:pt idx="11">
                  <c:v>22.689996543038724</c:v>
                </c:pt>
                <c:pt idx="12">
                  <c:v>24.604230930620183</c:v>
                </c:pt>
                <c:pt idx="13">
                  <c:v>25.265037288416355</c:v>
                </c:pt>
                <c:pt idx="14">
                  <c:v>22.613251442317438</c:v>
                </c:pt>
                <c:pt idx="15">
                  <c:v>16.337420752297994</c:v>
                </c:pt>
                <c:pt idx="16">
                  <c:v>8.5426670466113546</c:v>
                </c:pt>
                <c:pt idx="17">
                  <c:v>2.3302549756086472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7-47C5-AF95-BDEBCC55D2E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opt_angle_no_relax!$T$5:$T$23</c:f>
              <c:numCache>
                <c:formatCode>General</c:formatCode>
                <c:ptCount val="19"/>
                <c:pt idx="0">
                  <c:v>21.019254154963278</c:v>
                </c:pt>
                <c:pt idx="1">
                  <c:v>21.344343564960354</c:v>
                </c:pt>
                <c:pt idx="2">
                  <c:v>22.691277574959415</c:v>
                </c:pt>
                <c:pt idx="3">
                  <c:v>24.735019285005038</c:v>
                </c:pt>
                <c:pt idx="4">
                  <c:v>25.40982529498477</c:v>
                </c:pt>
                <c:pt idx="5">
                  <c:v>22.628449359965813</c:v>
                </c:pt>
                <c:pt idx="6">
                  <c:v>16.382279839981848</c:v>
                </c:pt>
                <c:pt idx="7">
                  <c:v>8.7024297899850183</c:v>
                </c:pt>
                <c:pt idx="8">
                  <c:v>2.4269334349437628</c:v>
                </c:pt>
                <c:pt idx="9">
                  <c:v>0</c:v>
                </c:pt>
                <c:pt idx="10">
                  <c:v>2.4269334349437628</c:v>
                </c:pt>
                <c:pt idx="11">
                  <c:v>8.7024297899850183</c:v>
                </c:pt>
                <c:pt idx="12">
                  <c:v>16.382279839981848</c:v>
                </c:pt>
                <c:pt idx="13">
                  <c:v>22.628449359965813</c:v>
                </c:pt>
                <c:pt idx="14">
                  <c:v>25.40982529498477</c:v>
                </c:pt>
                <c:pt idx="15">
                  <c:v>24.735019285005038</c:v>
                </c:pt>
                <c:pt idx="16">
                  <c:v>22.691277574959415</c:v>
                </c:pt>
                <c:pt idx="17">
                  <c:v>21.344343564960354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7-47C5-AF95-BDEBCC55D2E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0</c:v>
                </c:pt>
                <c:pt idx="1">
                  <c:v>1.5217770270643161</c:v>
                </c:pt>
                <c:pt idx="2">
                  <c:v>6.3909675788518836</c:v>
                </c:pt>
                <c:pt idx="3">
                  <c:v>14.008915164466547</c:v>
                </c:pt>
                <c:pt idx="4">
                  <c:v>21.279927650380287</c:v>
                </c:pt>
                <c:pt idx="5">
                  <c:v>24.680153574158386</c:v>
                </c:pt>
                <c:pt idx="6">
                  <c:v>23.83428234129936</c:v>
                </c:pt>
                <c:pt idx="7">
                  <c:v>21.526005388030093</c:v>
                </c:pt>
                <c:pt idx="8">
                  <c:v>20.175783373328752</c:v>
                </c:pt>
                <c:pt idx="9">
                  <c:v>19.888219580281898</c:v>
                </c:pt>
                <c:pt idx="10">
                  <c:v>20.175783373328752</c:v>
                </c:pt>
                <c:pt idx="11">
                  <c:v>21.526005388030093</c:v>
                </c:pt>
                <c:pt idx="12">
                  <c:v>23.83428234129936</c:v>
                </c:pt>
                <c:pt idx="13">
                  <c:v>24.680153574158386</c:v>
                </c:pt>
                <c:pt idx="14">
                  <c:v>21.279927650380287</c:v>
                </c:pt>
                <c:pt idx="15">
                  <c:v>14.008915164466547</c:v>
                </c:pt>
                <c:pt idx="16">
                  <c:v>6.3909675788518836</c:v>
                </c:pt>
                <c:pt idx="17">
                  <c:v>1.5217770270643161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6-4067-B214-72AD222E5FEA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opt_angle_relax!$T$5:$T$23</c:f>
              <c:numCache>
                <c:formatCode>General</c:formatCode>
                <c:ptCount val="19"/>
                <c:pt idx="0">
                  <c:v>19.940803774978846</c:v>
                </c:pt>
                <c:pt idx="1">
                  <c:v>20.330585504955863</c:v>
                </c:pt>
                <c:pt idx="2">
                  <c:v>21.714512809974948</c:v>
                </c:pt>
                <c:pt idx="3">
                  <c:v>23.850147019937808</c:v>
                </c:pt>
                <c:pt idx="4">
                  <c:v>24.857026270007424</c:v>
                </c:pt>
                <c:pt idx="5">
                  <c:v>21.480659524971387</c:v>
                </c:pt>
                <c:pt idx="6">
                  <c:v>13.986826149937713</c:v>
                </c:pt>
                <c:pt idx="7">
                  <c:v>6.6032900299449437</c:v>
                </c:pt>
                <c:pt idx="8">
                  <c:v>1.7009301749440482</c:v>
                </c:pt>
                <c:pt idx="9">
                  <c:v>0</c:v>
                </c:pt>
                <c:pt idx="10">
                  <c:v>1.7009301749440482</c:v>
                </c:pt>
                <c:pt idx="11">
                  <c:v>6.6032900299449437</c:v>
                </c:pt>
                <c:pt idx="12">
                  <c:v>13.986826149937713</c:v>
                </c:pt>
                <c:pt idx="13">
                  <c:v>21.480659524971387</c:v>
                </c:pt>
                <c:pt idx="14">
                  <c:v>24.857026270007424</c:v>
                </c:pt>
                <c:pt idx="15">
                  <c:v>23.850147019937808</c:v>
                </c:pt>
                <c:pt idx="16">
                  <c:v>21.714512809974948</c:v>
                </c:pt>
                <c:pt idx="17">
                  <c:v>20.330585504955863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6-4067-B214-72AD222E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OCCO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27F011B-B67A-453B-8AC7-6395BD17CF9A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09AF1-AF45-D58F-C585-43DD0B5BF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0.30248</cdr:x>
      <cdr:y>0.62076</cdr:y>
    </cdr:from>
    <cdr:to>
      <cdr:x>0.80766</cdr:x>
      <cdr:y>0.82389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FCF0C43-F1CE-8699-4A43-16E2AAC3B593}"/>
            </a:ext>
          </a:extLst>
        </cdr:cNvPr>
        <cdr:cNvSpPr txBox="1"/>
      </cdr:nvSpPr>
      <cdr:spPr>
        <a:xfrm xmlns:a="http://schemas.openxmlformats.org/drawingml/2006/main">
          <a:off x="2624221" y="3910932"/>
          <a:ext cx="4382832" cy="1279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0.9997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54DC-8B96-4655-903E-006E45AD1036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3">
        <v>2625.5</v>
      </c>
      <c r="R1" t="s">
        <v>14</v>
      </c>
      <c r="T1" t="s">
        <v>16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17</v>
      </c>
      <c r="U2" s="1" t="s">
        <v>21</v>
      </c>
      <c r="V2" s="1" t="s">
        <v>22</v>
      </c>
      <c r="X2" s="1" t="s">
        <v>23</v>
      </c>
      <c r="AA2" s="1" t="s">
        <v>18</v>
      </c>
    </row>
    <row r="3" spans="1:27" x14ac:dyDescent="0.25">
      <c r="F3">
        <f>SUM(F4:F22)</f>
        <v>1.8977149839538807E-4</v>
      </c>
      <c r="U3">
        <f>SUM(U5:U22)</f>
        <v>1308.1424287568836</v>
      </c>
      <c r="V3">
        <f>SUM(V5:V22)</f>
        <v>0.42074963817771616</v>
      </c>
      <c r="X3" s="6">
        <f>1-V3/U3</f>
        <v>0.99967836098812457</v>
      </c>
      <c r="AA3" s="1" t="s">
        <v>19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-227.53611792999999</v>
      </c>
      <c r="E4">
        <f>D4-$D$24</f>
        <v>-6.1149994444633649E-3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-227.52852288</v>
      </c>
      <c r="E5">
        <f t="shared" ref="E5:E22" si="1">D5-$D$24</f>
        <v>1.4800505555285781E-3</v>
      </c>
      <c r="F5">
        <f t="shared" ref="F5:F22" si="2">E5^2</f>
        <v>2.1905496469204528E-6</v>
      </c>
      <c r="G5">
        <f t="shared" ref="G5:G22" si="3">E5/$F$24</f>
        <v>0.45582412761847796</v>
      </c>
      <c r="H5">
        <f>COS(C5)*SQRT(2)*G5</f>
        <v>0.64463266333493607</v>
      </c>
      <c r="I5">
        <f>SQRT(2)*COS(2*C5)*G5</f>
        <v>0.64463266333493607</v>
      </c>
      <c r="J5">
        <f>COS(3*C5)*SQRT(2)*G5</f>
        <v>0.64463266333493607</v>
      </c>
      <c r="K5">
        <f>COS(4*C5)*SQRT(2)*G5</f>
        <v>0.64463266333493607</v>
      </c>
      <c r="M5">
        <f>H$28*(COS($C5)-COS($C$4))</f>
        <v>14.007119126220408</v>
      </c>
      <c r="N5">
        <f>I$28*(COS(2*$C5)-COS(2*$C$4))</f>
        <v>0</v>
      </c>
      <c r="O5">
        <f>J$28*(COS(3*$C5)-COS(3*$C$4))</f>
        <v>5.5975804723994174E-2</v>
      </c>
      <c r="P5">
        <f>K$28*(COS(4*$C5)-COS(4*$C$4))</f>
        <v>0</v>
      </c>
      <c r="R5">
        <f t="shared" ref="R5:R22" si="4">SUM(M5:P5)*SQRT(2)</f>
        <v>19.888219580281898</v>
      </c>
      <c r="T5">
        <f t="shared" ref="T5:T22" si="5">(D5-$D$25)*$A$1</f>
        <v>19.940803774978846</v>
      </c>
      <c r="U5">
        <f>(E5*$A$1)^2</f>
        <v>15.100006901271822</v>
      </c>
      <c r="V5">
        <f>(R5-T5)^2</f>
        <v>2.7650975319265195E-3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-227.52837442000001</v>
      </c>
      <c r="E6">
        <f t="shared" si="1"/>
        <v>1.6285105555198243E-3</v>
      </c>
      <c r="F6">
        <f t="shared" si="2"/>
        <v>2.6520466294394867E-6</v>
      </c>
      <c r="G6">
        <f t="shared" si="3"/>
        <v>0.50154665360211315</v>
      </c>
      <c r="H6">
        <f t="shared" ref="H6:H22" si="6">COS(C6)*SQRT(2)*G6</f>
        <v>0.66651841264895828</v>
      </c>
      <c r="I6">
        <f t="shared" ref="I6:I22" si="7">SQRT(2)*COS(2*C6)*G6</f>
        <v>0.54335078828137695</v>
      </c>
      <c r="J6">
        <f t="shared" ref="J6:J22" si="8">COS(3*C6)*SQRT(2)*G6</f>
        <v>0.35464703984347462</v>
      </c>
      <c r="K6">
        <f t="shared" ref="K6:K22" si="9">COS(4*C6)*SQRT(2)*G6</f>
        <v>0.12316762436758125</v>
      </c>
      <c r="M6">
        <f t="shared" ref="M6:M23" si="10">H$28*(COS($C6)-COS($C$4))</f>
        <v>13.584752803799443</v>
      </c>
      <c r="N6">
        <f t="shared" ref="N6:N23" si="11">I$28*(COS(2*$C6)-COS(2*$C$4))</f>
        <v>1.12849363739516</v>
      </c>
      <c r="O6">
        <f t="shared" ref="O6:O23" si="12">J$28*(COS(3*$C6)-COS(3*$C$4))</f>
        <v>4.1981853542995634E-2</v>
      </c>
      <c r="P6">
        <f t="shared" ref="P6:P23" si="13">K$28*(COS(4*$C6)-COS(4*$C$4))</f>
        <v>-0.48879505570604248</v>
      </c>
      <c r="R6">
        <f t="shared" si="4"/>
        <v>20.175783373328752</v>
      </c>
      <c r="T6">
        <f t="shared" si="5"/>
        <v>20.330585504955863</v>
      </c>
      <c r="U6">
        <f t="shared" ref="U6:U22" si="14">(E6*$A$1)^2</f>
        <v>18.281221091395398</v>
      </c>
      <c r="V6">
        <f t="shared" ref="V6:V22" si="15">(R6-T6)^2</f>
        <v>2.3963699956297428E-2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-227.52784731</v>
      </c>
      <c r="E7">
        <f t="shared" si="1"/>
        <v>2.1556205555270935E-3</v>
      </c>
      <c r="F7">
        <f t="shared" si="2"/>
        <v>4.6466999794109354E-6</v>
      </c>
      <c r="G7">
        <f t="shared" si="3"/>
        <v>0.66388533521997228</v>
      </c>
      <c r="H7">
        <f t="shared" si="6"/>
        <v>0.71922047057737226</v>
      </c>
      <c r="I7">
        <f t="shared" si="7"/>
        <v>0.16303404479773165</v>
      </c>
      <c r="J7">
        <f t="shared" si="8"/>
        <v>-0.46943782246434651</v>
      </c>
      <c r="K7">
        <f t="shared" si="9"/>
        <v>-0.8822545153751038</v>
      </c>
      <c r="M7">
        <f t="shared" si="10"/>
        <v>12.368597448483552</v>
      </c>
      <c r="N7">
        <f t="shared" si="11"/>
        <v>3.9859398348336899</v>
      </c>
      <c r="O7">
        <f t="shared" si="12"/>
        <v>1.399395118099855E-2</v>
      </c>
      <c r="P7">
        <f t="shared" si="13"/>
        <v>-1.1473468527640049</v>
      </c>
      <c r="R7">
        <f t="shared" si="4"/>
        <v>21.526005388030093</v>
      </c>
      <c r="T7">
        <f t="shared" si="5"/>
        <v>21.714512809974948</v>
      </c>
      <c r="U7">
        <f t="shared" si="14"/>
        <v>32.030865794749424</v>
      </c>
      <c r="V7">
        <f t="shared" si="15"/>
        <v>3.5535048128295783E-2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-227.52703389000001</v>
      </c>
      <c r="E8">
        <f t="shared" si="1"/>
        <v>2.9690405555129473E-3</v>
      </c>
      <c r="F8">
        <f t="shared" si="2"/>
        <v>8.8152018202806306E-6</v>
      </c>
      <c r="G8">
        <f t="shared" si="3"/>
        <v>0.91440141421198806</v>
      </c>
      <c r="H8">
        <f t="shared" si="6"/>
        <v>0.64657944071586604</v>
      </c>
      <c r="I8">
        <f t="shared" si="7"/>
        <v>-0.64657944071586559</v>
      </c>
      <c r="J8">
        <f t="shared" si="8"/>
        <v>-1.2931588814317319</v>
      </c>
      <c r="K8">
        <f t="shared" si="9"/>
        <v>-0.64657944071586648</v>
      </c>
      <c r="M8">
        <f t="shared" si="10"/>
        <v>10.505339344665305</v>
      </c>
      <c r="N8">
        <f t="shared" si="11"/>
        <v>7.2353077595570099</v>
      </c>
      <c r="O8">
        <f t="shared" si="12"/>
        <v>0</v>
      </c>
      <c r="P8">
        <f t="shared" si="13"/>
        <v>-0.88726443597475735</v>
      </c>
      <c r="R8">
        <f t="shared" si="4"/>
        <v>23.83428234129936</v>
      </c>
      <c r="T8">
        <f t="shared" si="5"/>
        <v>23.850147019937808</v>
      </c>
      <c r="U8">
        <f t="shared" si="14"/>
        <v>60.765392151449916</v>
      </c>
      <c r="V8">
        <f t="shared" si="15"/>
        <v>2.5168802830120656E-4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-227.52665038999999</v>
      </c>
      <c r="E9">
        <f t="shared" si="1"/>
        <v>3.3525405555394627E-3</v>
      </c>
      <c r="F9">
        <f t="shared" si="2"/>
        <v>1.123952817653685E-5</v>
      </c>
      <c r="G9">
        <f t="shared" si="3"/>
        <v>1.0325112668118153</v>
      </c>
      <c r="H9">
        <f t="shared" si="6"/>
        <v>0.2535595820500901</v>
      </c>
      <c r="I9">
        <f t="shared" si="7"/>
        <v>-1.3721311181223212</v>
      </c>
      <c r="J9">
        <f t="shared" si="8"/>
        <v>-0.730095718414148</v>
      </c>
      <c r="K9">
        <f t="shared" si="9"/>
        <v>1.118571536072231</v>
      </c>
      <c r="M9">
        <f t="shared" si="10"/>
        <v>8.219714918426094</v>
      </c>
      <c r="N9">
        <f t="shared" si="11"/>
        <v>9.3561820468851717</v>
      </c>
      <c r="O9">
        <f t="shared" si="12"/>
        <v>1.3993951180998531E-2</v>
      </c>
      <c r="P9">
        <f t="shared" si="13"/>
        <v>-0.13838696347946691</v>
      </c>
      <c r="R9">
        <f t="shared" si="4"/>
        <v>24.680153574158386</v>
      </c>
      <c r="T9">
        <f t="shared" si="5"/>
        <v>24.857026270007424</v>
      </c>
      <c r="U9">
        <f t="shared" si="14"/>
        <v>77.476880412794685</v>
      </c>
      <c r="V9">
        <f t="shared" si="15"/>
        <v>3.1283950536906413E-2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-227.52793638</v>
      </c>
      <c r="E10">
        <f t="shared" si="1"/>
        <v>2.0665505555257369E-3</v>
      </c>
      <c r="F10">
        <f t="shared" si="2"/>
        <v>4.2706311985437317E-6</v>
      </c>
      <c r="G10">
        <f t="shared" si="3"/>
        <v>0.63645366750028654</v>
      </c>
      <c r="H10">
        <f t="shared" si="6"/>
        <v>-0.15629749632071799</v>
      </c>
      <c r="I10">
        <f t="shared" si="7"/>
        <v>-0.84579985758100884</v>
      </c>
      <c r="J10">
        <f t="shared" si="8"/>
        <v>0.45004070420050091</v>
      </c>
      <c r="K10">
        <f t="shared" si="9"/>
        <v>0.68950236126029085</v>
      </c>
      <c r="M10">
        <f t="shared" si="10"/>
        <v>5.7874042077943146</v>
      </c>
      <c r="N10">
        <f t="shared" si="11"/>
        <v>9.3561820468851717</v>
      </c>
      <c r="O10">
        <f t="shared" si="12"/>
        <v>4.1981853542995634E-2</v>
      </c>
      <c r="P10">
        <f t="shared" si="13"/>
        <v>-0.13838696347946672</v>
      </c>
      <c r="R10">
        <f t="shared" si="4"/>
        <v>21.279927650380287</v>
      </c>
      <c r="T10">
        <f t="shared" si="5"/>
        <v>21.480659524971387</v>
      </c>
      <c r="U10">
        <f t="shared" si="14"/>
        <v>29.438529577019377</v>
      </c>
      <c r="V10">
        <f t="shared" si="15"/>
        <v>4.0293285476856823E-2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-227.53079063000001</v>
      </c>
      <c r="E11">
        <f t="shared" si="1"/>
        <v>-7.8769944448708884E-4</v>
      </c>
      <c r="F11">
        <f t="shared" si="2"/>
        <v>6.2047041484526833E-7</v>
      </c>
      <c r="G11">
        <f t="shared" si="3"/>
        <v>-0.24259469432830066</v>
      </c>
      <c r="H11">
        <f t="shared" si="6"/>
        <v>0.17154035343941901</v>
      </c>
      <c r="I11">
        <f t="shared" si="7"/>
        <v>0.17154035343941926</v>
      </c>
      <c r="J11">
        <f t="shared" si="8"/>
        <v>-0.34308070687883818</v>
      </c>
      <c r="K11">
        <f t="shared" si="9"/>
        <v>0.17154035343941881</v>
      </c>
      <c r="M11">
        <f t="shared" si="10"/>
        <v>3.5017797815551037</v>
      </c>
      <c r="N11">
        <f t="shared" si="11"/>
        <v>7.2353077595570126</v>
      </c>
      <c r="O11">
        <f t="shared" si="12"/>
        <v>5.5975804723994174E-2</v>
      </c>
      <c r="P11">
        <f t="shared" si="13"/>
        <v>-0.88726443597475657</v>
      </c>
      <c r="R11">
        <f t="shared" si="4"/>
        <v>14.008915164466547</v>
      </c>
      <c r="T11">
        <f t="shared" si="5"/>
        <v>13.986826149937713</v>
      </c>
      <c r="U11">
        <f t="shared" si="14"/>
        <v>4.2770578422497501</v>
      </c>
      <c r="V11">
        <f t="shared" si="15"/>
        <v>4.8792456285505644E-4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-227.53360287000001</v>
      </c>
      <c r="E12">
        <f t="shared" si="1"/>
        <v>-3.5999394444843347E-3</v>
      </c>
      <c r="F12">
        <f t="shared" si="2"/>
        <v>1.295956400395418E-5</v>
      </c>
      <c r="G12">
        <f t="shared" si="3"/>
        <v>-1.1087048686491543</v>
      </c>
      <c r="H12">
        <f t="shared" si="6"/>
        <v>1.2011159082118545</v>
      </c>
      <c r="I12">
        <f t="shared" si="7"/>
        <v>-0.27227087214227569</v>
      </c>
      <c r="J12">
        <f t="shared" si="8"/>
        <v>-0.78397273095635833</v>
      </c>
      <c r="K12">
        <f t="shared" si="9"/>
        <v>1.4733867803541312</v>
      </c>
      <c r="M12">
        <f t="shared" si="10"/>
        <v>1.6385216777368556</v>
      </c>
      <c r="N12">
        <f t="shared" si="11"/>
        <v>3.9859398348336921</v>
      </c>
      <c r="O12">
        <f t="shared" si="12"/>
        <v>4.1981853542995641E-2</v>
      </c>
      <c r="P12">
        <f t="shared" si="13"/>
        <v>-1.1473468527640052</v>
      </c>
      <c r="R12">
        <f t="shared" si="4"/>
        <v>6.3909675788518836</v>
      </c>
      <c r="T12">
        <f t="shared" si="5"/>
        <v>6.6032900299449437</v>
      </c>
      <c r="U12">
        <f t="shared" si="14"/>
        <v>89.333517810148152</v>
      </c>
      <c r="V12">
        <f t="shared" si="15"/>
        <v>4.5080823238164917E-2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-227.53547008000001</v>
      </c>
      <c r="E13">
        <f t="shared" si="1"/>
        <v>-5.4671494444846758E-3</v>
      </c>
      <c r="F13">
        <f t="shared" si="2"/>
        <v>2.98897230483291E-5</v>
      </c>
      <c r="G13">
        <f t="shared" si="3"/>
        <v>-1.6837658800121675</v>
      </c>
      <c r="H13">
        <f t="shared" si="6"/>
        <v>2.2376003379906861</v>
      </c>
      <c r="I13">
        <f t="shared" si="7"/>
        <v>-1.8241085083815278</v>
      </c>
      <c r="J13">
        <f t="shared" si="8"/>
        <v>1.1906022716871365</v>
      </c>
      <c r="K13">
        <f t="shared" si="9"/>
        <v>-0.4134918296091567</v>
      </c>
      <c r="M13">
        <f t="shared" si="10"/>
        <v>0.42236632242096533</v>
      </c>
      <c r="N13">
        <f t="shared" si="11"/>
        <v>1.1284936373951611</v>
      </c>
      <c r="O13">
        <f t="shared" si="12"/>
        <v>1.3993951180998566E-2</v>
      </c>
      <c r="P13">
        <f t="shared" si="13"/>
        <v>-0.48879505570604287</v>
      </c>
      <c r="R13">
        <f t="shared" si="4"/>
        <v>1.5217770270643161</v>
      </c>
      <c r="T13">
        <f t="shared" si="5"/>
        <v>1.7009301749440482</v>
      </c>
      <c r="U13">
        <f t="shared" si="14"/>
        <v>206.03734087532533</v>
      </c>
      <c r="V13">
        <f t="shared" si="15"/>
        <v>3.2095850395217167E-2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-227.53611792999999</v>
      </c>
      <c r="E14">
        <f t="shared" si="1"/>
        <v>-6.1149994444633649E-3</v>
      </c>
      <c r="F14">
        <f t="shared" si="2"/>
        <v>3.739321820578726E-5</v>
      </c>
      <c r="G14">
        <f t="shared" si="3"/>
        <v>-1.8832899165154025</v>
      </c>
      <c r="H14">
        <f t="shared" si="6"/>
        <v>2.6633741418165764</v>
      </c>
      <c r="I14">
        <f t="shared" si="7"/>
        <v>-2.6633741418165764</v>
      </c>
      <c r="J14">
        <f t="shared" si="8"/>
        <v>2.6633741418165764</v>
      </c>
      <c r="K14">
        <f t="shared" si="9"/>
        <v>-2.6633741418165764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257.76081074534761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-227.53547008000001</v>
      </c>
      <c r="E15">
        <f t="shared" si="1"/>
        <v>-5.4671494444846758E-3</v>
      </c>
      <c r="F15">
        <f t="shared" si="2"/>
        <v>2.98897230483291E-5</v>
      </c>
      <c r="G15">
        <f t="shared" si="3"/>
        <v>-1.6837658800121675</v>
      </c>
      <c r="H15">
        <f t="shared" si="6"/>
        <v>2.2376003379906861</v>
      </c>
      <c r="I15">
        <f t="shared" si="7"/>
        <v>-1.8241085083815278</v>
      </c>
      <c r="J15">
        <f t="shared" si="8"/>
        <v>1.1906022716871365</v>
      </c>
      <c r="K15">
        <f t="shared" si="9"/>
        <v>-0.4134918296091567</v>
      </c>
      <c r="M15">
        <f t="shared" si="10"/>
        <v>0.42236632242096533</v>
      </c>
      <c r="N15">
        <f t="shared" si="11"/>
        <v>1.1284936373951611</v>
      </c>
      <c r="O15">
        <f t="shared" si="12"/>
        <v>1.3993951180998566E-2</v>
      </c>
      <c r="P15">
        <f t="shared" si="13"/>
        <v>-0.48879505570604287</v>
      </c>
      <c r="R15">
        <f t="shared" si="4"/>
        <v>1.5217770270643161</v>
      </c>
      <c r="T15">
        <f t="shared" si="5"/>
        <v>1.7009301749440482</v>
      </c>
      <c r="U15">
        <f t="shared" si="14"/>
        <v>206.03734087532533</v>
      </c>
      <c r="V15">
        <f t="shared" si="15"/>
        <v>3.2095850395217167E-2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-227.53360287000001</v>
      </c>
      <c r="E16">
        <f t="shared" si="1"/>
        <v>-3.5999394444843347E-3</v>
      </c>
      <c r="F16">
        <f t="shared" si="2"/>
        <v>1.295956400395418E-5</v>
      </c>
      <c r="G16">
        <f t="shared" si="3"/>
        <v>-1.1087048686491543</v>
      </c>
      <c r="H16">
        <f t="shared" si="6"/>
        <v>1.2011159082118545</v>
      </c>
      <c r="I16">
        <f t="shared" si="7"/>
        <v>-0.27227087214227569</v>
      </c>
      <c r="J16">
        <f t="shared" si="8"/>
        <v>-0.78397273095635833</v>
      </c>
      <c r="K16">
        <f t="shared" si="9"/>
        <v>1.4733867803541312</v>
      </c>
      <c r="M16">
        <f t="shared" si="10"/>
        <v>1.6385216777368556</v>
      </c>
      <c r="N16">
        <f t="shared" si="11"/>
        <v>3.9859398348336921</v>
      </c>
      <c r="O16">
        <f t="shared" si="12"/>
        <v>4.1981853542995641E-2</v>
      </c>
      <c r="P16">
        <f t="shared" si="13"/>
        <v>-1.1473468527640052</v>
      </c>
      <c r="R16">
        <f t="shared" si="4"/>
        <v>6.3909675788518836</v>
      </c>
      <c r="T16">
        <f t="shared" si="5"/>
        <v>6.6032900299449437</v>
      </c>
      <c r="U16">
        <f t="shared" si="14"/>
        <v>89.333517810148152</v>
      </c>
      <c r="V16">
        <f t="shared" si="15"/>
        <v>4.5080823238164917E-2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-227.53079063000001</v>
      </c>
      <c r="E17">
        <f t="shared" si="1"/>
        <v>-7.8769944448708884E-4</v>
      </c>
      <c r="F17">
        <f t="shared" si="2"/>
        <v>6.2047041484526833E-7</v>
      </c>
      <c r="G17">
        <f t="shared" si="3"/>
        <v>-0.24259469432830066</v>
      </c>
      <c r="H17">
        <f t="shared" si="6"/>
        <v>0.17154035343941901</v>
      </c>
      <c r="I17">
        <f t="shared" si="7"/>
        <v>0.17154035343941926</v>
      </c>
      <c r="J17">
        <f t="shared" si="8"/>
        <v>-0.34308070687883818</v>
      </c>
      <c r="K17">
        <f t="shared" si="9"/>
        <v>0.17154035343941881</v>
      </c>
      <c r="M17">
        <f t="shared" si="10"/>
        <v>3.5017797815551037</v>
      </c>
      <c r="N17">
        <f t="shared" si="11"/>
        <v>7.2353077595570126</v>
      </c>
      <c r="O17">
        <f t="shared" si="12"/>
        <v>5.5975804723994174E-2</v>
      </c>
      <c r="P17">
        <f t="shared" si="13"/>
        <v>-0.88726443597475657</v>
      </c>
      <c r="R17">
        <f t="shared" si="4"/>
        <v>14.008915164466547</v>
      </c>
      <c r="T17">
        <f t="shared" si="5"/>
        <v>13.986826149937713</v>
      </c>
      <c r="U17">
        <f t="shared" si="14"/>
        <v>4.2770578422497501</v>
      </c>
      <c r="V17">
        <f t="shared" si="15"/>
        <v>4.8792456285505644E-4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-227.52793638</v>
      </c>
      <c r="E18">
        <f t="shared" si="1"/>
        <v>2.0665505555257369E-3</v>
      </c>
      <c r="F18">
        <f t="shared" si="2"/>
        <v>4.2706311985437317E-6</v>
      </c>
      <c r="G18">
        <f t="shared" si="3"/>
        <v>0.63645366750028654</v>
      </c>
      <c r="H18">
        <f t="shared" si="6"/>
        <v>-0.15629749632071799</v>
      </c>
      <c r="I18">
        <f t="shared" si="7"/>
        <v>-0.84579985758100884</v>
      </c>
      <c r="J18">
        <f t="shared" si="8"/>
        <v>0.45004070420050091</v>
      </c>
      <c r="K18">
        <f t="shared" si="9"/>
        <v>0.68950236126029085</v>
      </c>
      <c r="M18">
        <f t="shared" si="10"/>
        <v>5.7874042077943146</v>
      </c>
      <c r="N18">
        <f t="shared" si="11"/>
        <v>9.3561820468851717</v>
      </c>
      <c r="O18">
        <f t="shared" si="12"/>
        <v>4.1981853542995634E-2</v>
      </c>
      <c r="P18">
        <f t="shared" si="13"/>
        <v>-0.13838696347946672</v>
      </c>
      <c r="R18">
        <f t="shared" si="4"/>
        <v>21.279927650380287</v>
      </c>
      <c r="T18">
        <f t="shared" si="5"/>
        <v>21.480659524971387</v>
      </c>
      <c r="U18">
        <f t="shared" si="14"/>
        <v>29.438529577019377</v>
      </c>
      <c r="V18">
        <f t="shared" si="15"/>
        <v>4.0293285476856823E-2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-227.52665038999999</v>
      </c>
      <c r="E19">
        <f t="shared" si="1"/>
        <v>3.3525405555394627E-3</v>
      </c>
      <c r="F19">
        <f t="shared" si="2"/>
        <v>1.123952817653685E-5</v>
      </c>
      <c r="G19">
        <f t="shared" si="3"/>
        <v>1.0325112668118153</v>
      </c>
      <c r="H19">
        <f t="shared" si="6"/>
        <v>0.2535595820500901</v>
      </c>
      <c r="I19">
        <f t="shared" si="7"/>
        <v>-1.3721311181223212</v>
      </c>
      <c r="J19">
        <f t="shared" si="8"/>
        <v>-0.730095718414148</v>
      </c>
      <c r="K19">
        <f t="shared" si="9"/>
        <v>1.118571536072231</v>
      </c>
      <c r="M19">
        <f t="shared" si="10"/>
        <v>8.219714918426094</v>
      </c>
      <c r="N19">
        <f t="shared" si="11"/>
        <v>9.3561820468851717</v>
      </c>
      <c r="O19">
        <f t="shared" si="12"/>
        <v>1.3993951180998531E-2</v>
      </c>
      <c r="P19">
        <f t="shared" si="13"/>
        <v>-0.13838696347946691</v>
      </c>
      <c r="R19">
        <f t="shared" si="4"/>
        <v>24.680153574158386</v>
      </c>
      <c r="T19">
        <f t="shared" si="5"/>
        <v>24.857026270007424</v>
      </c>
      <c r="U19">
        <f t="shared" si="14"/>
        <v>77.476880412794685</v>
      </c>
      <c r="V19">
        <f t="shared" si="15"/>
        <v>3.1283950536906413E-2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-227.52703389000001</v>
      </c>
      <c r="E20">
        <f t="shared" si="1"/>
        <v>2.9690405555129473E-3</v>
      </c>
      <c r="F20">
        <f t="shared" si="2"/>
        <v>8.8152018202806306E-6</v>
      </c>
      <c r="G20">
        <f t="shared" si="3"/>
        <v>0.91440141421198806</v>
      </c>
      <c r="H20">
        <f t="shared" si="6"/>
        <v>0.64657944071586604</v>
      </c>
      <c r="I20">
        <f t="shared" si="7"/>
        <v>-0.64657944071586559</v>
      </c>
      <c r="J20">
        <f t="shared" si="8"/>
        <v>-1.2931588814317319</v>
      </c>
      <c r="K20">
        <f t="shared" si="9"/>
        <v>-0.64657944071586648</v>
      </c>
      <c r="M20">
        <f t="shared" si="10"/>
        <v>10.505339344665305</v>
      </c>
      <c r="N20">
        <f t="shared" si="11"/>
        <v>7.2353077595570099</v>
      </c>
      <c r="O20">
        <f t="shared" si="12"/>
        <v>0</v>
      </c>
      <c r="P20">
        <f t="shared" si="13"/>
        <v>-0.88726443597475735</v>
      </c>
      <c r="R20">
        <f t="shared" si="4"/>
        <v>23.83428234129936</v>
      </c>
      <c r="T20">
        <f t="shared" si="5"/>
        <v>23.850147019937808</v>
      </c>
      <c r="U20">
        <f t="shared" si="14"/>
        <v>60.765392151449916</v>
      </c>
      <c r="V20">
        <f t="shared" si="15"/>
        <v>2.5168802830120656E-4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-227.52784731</v>
      </c>
      <c r="E21">
        <f t="shared" si="1"/>
        <v>2.1556205555270935E-3</v>
      </c>
      <c r="F21">
        <f t="shared" si="2"/>
        <v>4.6466999794109354E-6</v>
      </c>
      <c r="G21">
        <f t="shared" si="3"/>
        <v>0.66388533521997228</v>
      </c>
      <c r="H21">
        <f t="shared" si="6"/>
        <v>0.71922047057737226</v>
      </c>
      <c r="I21">
        <f t="shared" si="7"/>
        <v>0.16303404479773165</v>
      </c>
      <c r="J21">
        <f t="shared" si="8"/>
        <v>-0.46943782246434651</v>
      </c>
      <c r="K21">
        <f t="shared" si="9"/>
        <v>-0.8822545153751038</v>
      </c>
      <c r="M21">
        <f t="shared" si="10"/>
        <v>12.368597448483552</v>
      </c>
      <c r="N21">
        <f t="shared" si="11"/>
        <v>3.9859398348336899</v>
      </c>
      <c r="O21">
        <f t="shared" si="12"/>
        <v>1.399395118099855E-2</v>
      </c>
      <c r="P21">
        <f t="shared" si="13"/>
        <v>-1.1473468527640049</v>
      </c>
      <c r="R21">
        <f t="shared" si="4"/>
        <v>21.526005388030093</v>
      </c>
      <c r="T21">
        <f t="shared" si="5"/>
        <v>21.714512809974948</v>
      </c>
      <c r="U21">
        <f t="shared" si="14"/>
        <v>32.030865794749424</v>
      </c>
      <c r="V21">
        <f t="shared" si="15"/>
        <v>3.5535048128295783E-2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-227.52837442000001</v>
      </c>
      <c r="E22">
        <f t="shared" si="1"/>
        <v>1.6285105555198243E-3</v>
      </c>
      <c r="F22">
        <f t="shared" si="2"/>
        <v>2.6520466294394867E-6</v>
      </c>
      <c r="G22">
        <f t="shared" si="3"/>
        <v>0.50154665360211315</v>
      </c>
      <c r="H22">
        <f t="shared" si="6"/>
        <v>0.66651841264895828</v>
      </c>
      <c r="I22">
        <f t="shared" si="7"/>
        <v>0.54335078828137695</v>
      </c>
      <c r="J22">
        <f t="shared" si="8"/>
        <v>0.35464703984347462</v>
      </c>
      <c r="K22">
        <f t="shared" si="9"/>
        <v>0.12316762436758125</v>
      </c>
      <c r="M22">
        <f t="shared" si="10"/>
        <v>13.584752803799443</v>
      </c>
      <c r="N22">
        <f t="shared" si="11"/>
        <v>1.12849363739516</v>
      </c>
      <c r="O22">
        <f t="shared" si="12"/>
        <v>4.1981853542995634E-2</v>
      </c>
      <c r="P22">
        <f t="shared" si="13"/>
        <v>-0.48879505570604248</v>
      </c>
      <c r="R22">
        <f t="shared" si="4"/>
        <v>20.175783373328752</v>
      </c>
      <c r="T22">
        <f t="shared" si="5"/>
        <v>20.330585504955863</v>
      </c>
      <c r="U22">
        <f t="shared" si="14"/>
        <v>18.281221091395398</v>
      </c>
      <c r="V22">
        <f t="shared" si="15"/>
        <v>2.3963699956297428E-2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-227.53000293055553</v>
      </c>
      <c r="F24">
        <f>SQRT(AVERAGE(F5:F22))</f>
        <v>3.2469772130346102E-3</v>
      </c>
      <c r="G24" t="s">
        <v>10</v>
      </c>
      <c r="H24" s="2">
        <f t="shared" ref="H24:K24" si="17">AVERAGE(H5:H22)</f>
        <v>0.82153782354325378</v>
      </c>
      <c r="I24" s="2">
        <f t="shared" si="17"/>
        <v>-0.56581503885169904</v>
      </c>
      <c r="J24" s="2">
        <f t="shared" si="17"/>
        <v>3.2830620179383732E-3</v>
      </c>
      <c r="K24" s="2">
        <f t="shared" si="17"/>
        <v>6.9385792283634007E-2</v>
      </c>
    </row>
    <row r="25" spans="2:26" x14ac:dyDescent="0.25">
      <c r="B25" t="s">
        <v>5</v>
      </c>
      <c r="D25">
        <f>MIN(D4:D22)</f>
        <v>-227.53611792999999</v>
      </c>
      <c r="F25" s="4">
        <f>F24*$A$1</f>
        <v>8.5249386728223691</v>
      </c>
      <c r="G25" s="2">
        <f>SUM(H25:K25)</f>
        <v>0.99989622036997738</v>
      </c>
      <c r="H25">
        <f t="shared" ref="H25:K25" si="18">H24^2</f>
        <v>0.67492439551218641</v>
      </c>
      <c r="I25">
        <f t="shared" si="18"/>
        <v>0.32014665819074967</v>
      </c>
      <c r="J25">
        <f t="shared" si="18"/>
        <v>1.0778496213629583E-5</v>
      </c>
      <c r="K25">
        <f t="shared" si="18"/>
        <v>4.8143881708276048E-3</v>
      </c>
    </row>
    <row r="26" spans="2:26" x14ac:dyDescent="0.25">
      <c r="B26" t="s">
        <v>6</v>
      </c>
      <c r="D26">
        <f>MAX(D5:D22)</f>
        <v>-227.52665038999999</v>
      </c>
    </row>
    <row r="27" spans="2:26" x14ac:dyDescent="0.25">
      <c r="B27" t="s">
        <v>24</v>
      </c>
      <c r="D27" s="1">
        <f>D26-D25</f>
        <v>9.4675400000028276E-3</v>
      </c>
      <c r="G27" t="s">
        <v>20</v>
      </c>
      <c r="H27">
        <f>H24*$F$24</f>
        <v>2.6675145926909937E-3</v>
      </c>
      <c r="I27">
        <f t="shared" ref="I27:K27" si="19">I24*$F$24</f>
        <v>-1.8371885379437594E-3</v>
      </c>
      <c r="J27">
        <f t="shared" si="19"/>
        <v>1.0660027561225323E-5</v>
      </c>
      <c r="K27">
        <f t="shared" si="19"/>
        <v>2.252940864533123E-4</v>
      </c>
    </row>
    <row r="28" spans="2:26" x14ac:dyDescent="0.25">
      <c r="D28" s="4">
        <f>D27*$A$1</f>
        <v>24.857026270007424</v>
      </c>
      <c r="H28">
        <f>$A$1*H27</f>
        <v>7.0035595631102039</v>
      </c>
      <c r="I28">
        <f t="shared" ref="I28:K28" si="20">$A$1*I27</f>
        <v>-4.8235385063713405</v>
      </c>
      <c r="J28">
        <f t="shared" si="20"/>
        <v>2.7987902361997087E-2</v>
      </c>
      <c r="K28">
        <f t="shared" si="20"/>
        <v>0.59150962398317142</v>
      </c>
      <c r="L28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3">
        <v>2625.5</v>
      </c>
      <c r="R1" t="s">
        <v>14</v>
      </c>
      <c r="T1" t="s">
        <v>16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17</v>
      </c>
      <c r="U2" s="1" t="s">
        <v>21</v>
      </c>
      <c r="V2" s="1" t="s">
        <v>22</v>
      </c>
      <c r="X2" s="1" t="s">
        <v>23</v>
      </c>
      <c r="AA2" s="1" t="s">
        <v>18</v>
      </c>
    </row>
    <row r="3" spans="1:27" x14ac:dyDescent="0.25">
      <c r="F3">
        <f>SUM(F4:F22)</f>
        <v>1.8780970089523591E-4</v>
      </c>
      <c r="U3">
        <f>SUM(U5:U22)</f>
        <v>1294.6192676485098</v>
      </c>
      <c r="V3">
        <f>SUM(V5:V22)</f>
        <v>0.18969024357374142</v>
      </c>
      <c r="X3" s="6">
        <f>1-V3/U3</f>
        <v>0.99985347796969049</v>
      </c>
      <c r="AA3" s="1" t="s">
        <v>19</v>
      </c>
    </row>
    <row r="4" spans="1:27" x14ac:dyDescent="0.25">
      <c r="A4" t="s">
        <v>2</v>
      </c>
      <c r="B4">
        <v>180</v>
      </c>
      <c r="C4">
        <f>B4*PI()/180</f>
        <v>3.1415926535897931</v>
      </c>
      <c r="D4">
        <v>-227.53611792999999</v>
      </c>
      <c r="E4">
        <f>D4-$D$24</f>
        <v>-6.5524105555709866E-3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-227.52811212</v>
      </c>
      <c r="E5">
        <f t="shared" ref="E5:E22" si="1">D5-$D$24</f>
        <v>1.4533994444150267E-3</v>
      </c>
      <c r="F5">
        <f t="shared" ref="F5:F22" si="2">E5^2</f>
        <v>2.1123699450259082E-6</v>
      </c>
      <c r="G5">
        <f t="shared" ref="G5:G22" si="3">E5/$F$24</f>
        <v>0.4499479027588062</v>
      </c>
      <c r="H5">
        <f>COS(C5)*SQRT(2)*G5</f>
        <v>0.63632242644283432</v>
      </c>
      <c r="I5">
        <f>SQRT(2)*COS(2*C5)*G5</f>
        <v>0.63632242644283432</v>
      </c>
      <c r="J5">
        <f>COS(3*C5)*SQRT(2)*G5</f>
        <v>0.63632242644283432</v>
      </c>
      <c r="K5">
        <f>COS(4*C5)*SQRT(2)*G5</f>
        <v>0.63632242644283432</v>
      </c>
      <c r="M5">
        <f>H$28*(COS($C5)-COS($C$4))</f>
        <v>13.721519433230096</v>
      </c>
      <c r="N5">
        <f>I$28*(COS(2*$C5)-COS(2*$C$4))</f>
        <v>0</v>
      </c>
      <c r="O5">
        <f>J$28*(COS(3*$C5)-COS(3*$C$4))</f>
        <v>1.0152421807414529</v>
      </c>
      <c r="P5">
        <f>K$28*(COS(4*$C5)-COS(4*$C$4))</f>
        <v>0</v>
      </c>
      <c r="R5">
        <f t="shared" ref="R5:R22" si="4">SUM(M5:P5)*SQRT(2)</f>
        <v>20.840928139937787</v>
      </c>
      <c r="T5">
        <f t="shared" ref="T5:T22" si="5">(D5-$D$25)*$A$1</f>
        <v>21.019254154963278</v>
      </c>
      <c r="U5">
        <f>(E5*$A$1)^2</f>
        <v>14.561094651642328</v>
      </c>
      <c r="V5">
        <f>(R5-T5)^2</f>
        <v>3.1800167634871424E-2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-227.5279883</v>
      </c>
      <c r="E6">
        <f t="shared" si="1"/>
        <v>1.5772194444139132E-3</v>
      </c>
      <c r="F6">
        <f t="shared" si="2"/>
        <v>2.4876211758373327E-6</v>
      </c>
      <c r="G6">
        <f t="shared" si="3"/>
        <v>0.48828048196349816</v>
      </c>
      <c r="H6">
        <f t="shared" ref="H6:H22" si="6">COS(C6)*SQRT(2)*G6</f>
        <v>0.64888865159085152</v>
      </c>
      <c r="I6">
        <f t="shared" ref="I6:I22" si="7">SQRT(2)*COS(2*C6)*G6</f>
        <v>0.52897887538843225</v>
      </c>
      <c r="J6">
        <f t="shared" ref="J6:J22" si="8">COS(3*C6)*SQRT(2)*G6</f>
        <v>0.34526643991742534</v>
      </c>
      <c r="K6">
        <f t="shared" ref="K6:K22" si="9">COS(4*C6)*SQRT(2)*G6</f>
        <v>0.11990977620241924</v>
      </c>
      <c r="M6">
        <f t="shared" ref="M6:M23" si="10">H$28*(COS($C6)-COS($C$4))</f>
        <v>13.30776499530343</v>
      </c>
      <c r="N6">
        <f t="shared" ref="N6:N23" si="11">I$28*(COS(2*$C6)-COS(2*$C$4))</f>
        <v>1.1590840976815651</v>
      </c>
      <c r="O6">
        <f t="shared" ref="O6:O23" si="12">J$28*(COS(3*$C6)-COS(3*$C$4))</f>
        <v>0.76143163555608973</v>
      </c>
      <c r="P6">
        <f t="shared" ref="P6:P23" si="13">K$28*(COS(4*$C6)-COS(4*$C$4))</f>
        <v>-0.17890998564703031</v>
      </c>
      <c r="R6">
        <f t="shared" si="4"/>
        <v>21.283024209781633</v>
      </c>
      <c r="T6">
        <f t="shared" si="5"/>
        <v>21.344343564960354</v>
      </c>
      <c r="U6">
        <f t="shared" ref="U6:U22" si="14">(E6*$A$1)^2</f>
        <v>17.147795292245988</v>
      </c>
      <c r="V6">
        <f t="shared" ref="V6:V22" si="15">(R6-T6)^2</f>
        <v>3.7600633195341653E-3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-227.52747528</v>
      </c>
      <c r="E7">
        <f t="shared" si="1"/>
        <v>2.0902394444135552E-3</v>
      </c>
      <c r="F7">
        <f t="shared" si="2"/>
        <v>4.3691009349822885E-6</v>
      </c>
      <c r="G7">
        <f t="shared" si="3"/>
        <v>0.64710280294358391</v>
      </c>
      <c r="H7">
        <f t="shared" si="6"/>
        <v>0.70103910683734538</v>
      </c>
      <c r="I7">
        <f t="shared" si="7"/>
        <v>0.15891266423121936</v>
      </c>
      <c r="J7">
        <f t="shared" si="8"/>
        <v>-0.4575707800862302</v>
      </c>
      <c r="K7">
        <f t="shared" si="9"/>
        <v>-0.85995177106856469</v>
      </c>
      <c r="M7">
        <f t="shared" si="10"/>
        <v>12.116406573102539</v>
      </c>
      <c r="N7">
        <f t="shared" si="11"/>
        <v>4.0939880596362048</v>
      </c>
      <c r="O7">
        <f t="shared" si="12"/>
        <v>0.25381054518536333</v>
      </c>
      <c r="P7">
        <f t="shared" si="13"/>
        <v>-0.41995475724210762</v>
      </c>
      <c r="R7">
        <f t="shared" si="4"/>
        <v>22.689996543038724</v>
      </c>
      <c r="T7">
        <f t="shared" si="5"/>
        <v>22.691277574959415</v>
      </c>
      <c r="U7">
        <f t="shared" si="14"/>
        <v>30.11730611234189</v>
      </c>
      <c r="V7">
        <f t="shared" si="15"/>
        <v>1.6410427818283062E-6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-227.52669685999999</v>
      </c>
      <c r="E8">
        <f t="shared" si="1"/>
        <v>2.8686594444309321E-3</v>
      </c>
      <c r="F8">
        <f t="shared" si="2"/>
        <v>8.229207008122785E-6</v>
      </c>
      <c r="G8">
        <f t="shared" si="3"/>
        <v>0.88808847816124503</v>
      </c>
      <c r="H8">
        <f t="shared" si="6"/>
        <v>0.62797338520145762</v>
      </c>
      <c r="I8">
        <f t="shared" si="7"/>
        <v>-0.62797338520145718</v>
      </c>
      <c r="J8">
        <f t="shared" si="8"/>
        <v>-1.255946770402915</v>
      </c>
      <c r="K8">
        <f t="shared" si="9"/>
        <v>-0.62797338520145807</v>
      </c>
      <c r="M8">
        <f t="shared" si="10"/>
        <v>10.291139574922571</v>
      </c>
      <c r="N8">
        <f t="shared" si="11"/>
        <v>7.4314377042410875</v>
      </c>
      <c r="O8">
        <f t="shared" si="12"/>
        <v>0</v>
      </c>
      <c r="P8">
        <f t="shared" si="13"/>
        <v>-0.32475874224233064</v>
      </c>
      <c r="R8">
        <f t="shared" si="4"/>
        <v>24.604230930620183</v>
      </c>
      <c r="T8">
        <f t="shared" si="5"/>
        <v>24.735019285005038</v>
      </c>
      <c r="U8">
        <f t="shared" si="14"/>
        <v>56.725983266044132</v>
      </c>
      <c r="V8">
        <f t="shared" si="15"/>
        <v>1.7105593642698341E-2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-227.52643983999999</v>
      </c>
      <c r="E9">
        <f t="shared" si="1"/>
        <v>3.1256794444232128E-3</v>
      </c>
      <c r="F9">
        <f t="shared" si="2"/>
        <v>9.7698719892898049E-6</v>
      </c>
      <c r="G9">
        <f t="shared" si="3"/>
        <v>0.96765752602897748</v>
      </c>
      <c r="H9">
        <f t="shared" si="6"/>
        <v>0.23763308523029475</v>
      </c>
      <c r="I9">
        <f t="shared" si="7"/>
        <v>-1.2859452926353541</v>
      </c>
      <c r="J9">
        <f t="shared" si="8"/>
        <v>-0.68423719852128884</v>
      </c>
      <c r="K9">
        <f t="shared" si="9"/>
        <v>1.0483122074050593</v>
      </c>
      <c r="M9">
        <f t="shared" si="10"/>
        <v>8.0521181388159384</v>
      </c>
      <c r="N9">
        <f t="shared" si="11"/>
        <v>9.6098032511644078</v>
      </c>
      <c r="O9">
        <f t="shared" si="12"/>
        <v>0.253810545185363</v>
      </c>
      <c r="P9">
        <f t="shared" si="13"/>
        <v>-5.0652741595523194E-2</v>
      </c>
      <c r="R9">
        <f t="shared" si="4"/>
        <v>25.265037288416355</v>
      </c>
      <c r="T9">
        <f t="shared" si="5"/>
        <v>25.40982529498477</v>
      </c>
      <c r="U9">
        <f t="shared" si="14"/>
        <v>67.34617253263994</v>
      </c>
      <c r="V9">
        <f t="shared" si="15"/>
        <v>2.0963566846055468E-2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-227.52749921</v>
      </c>
      <c r="E10">
        <f t="shared" si="1"/>
        <v>2.0663094444159924E-3</v>
      </c>
      <c r="F10">
        <f t="shared" si="2"/>
        <v>4.2696347200827275E-6</v>
      </c>
      <c r="G10">
        <f t="shared" si="3"/>
        <v>0.63969447940713497</v>
      </c>
      <c r="H10">
        <f t="shared" si="6"/>
        <v>-0.15709336067495483</v>
      </c>
      <c r="I10">
        <f t="shared" si="7"/>
        <v>-0.85010665694320753</v>
      </c>
      <c r="J10">
        <f t="shared" si="8"/>
        <v>0.45233230427638355</v>
      </c>
      <c r="K10">
        <f t="shared" si="9"/>
        <v>0.6930132962682527</v>
      </c>
      <c r="M10">
        <f t="shared" si="10"/>
        <v>5.6694012944141594</v>
      </c>
      <c r="N10">
        <f t="shared" si="11"/>
        <v>9.6098032511644078</v>
      </c>
      <c r="O10">
        <f t="shared" si="12"/>
        <v>0.76143163555608973</v>
      </c>
      <c r="P10">
        <f t="shared" si="13"/>
        <v>-5.0652741595523125E-2</v>
      </c>
      <c r="R10">
        <f t="shared" si="4"/>
        <v>22.613251442317438</v>
      </c>
      <c r="T10">
        <f t="shared" si="5"/>
        <v>22.628449359965813</v>
      </c>
      <c r="U10">
        <f t="shared" si="14"/>
        <v>29.43166060161894</v>
      </c>
      <c r="V10">
        <f t="shared" si="15"/>
        <v>2.3097670084680762E-4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-227.52987825</v>
      </c>
      <c r="E11">
        <f t="shared" si="1"/>
        <v>-3.127305555779003E-4</v>
      </c>
      <c r="F11">
        <f t="shared" si="2"/>
        <v>9.7800400392062194E-8</v>
      </c>
      <c r="G11">
        <f t="shared" si="3"/>
        <v>-9.6816094262033622E-2</v>
      </c>
      <c r="H11">
        <f t="shared" si="6"/>
        <v>6.8459316780679944E-2</v>
      </c>
      <c r="I11">
        <f t="shared" si="7"/>
        <v>6.8459316780680041E-2</v>
      </c>
      <c r="J11">
        <f t="shared" si="8"/>
        <v>-0.13691863356135994</v>
      </c>
      <c r="K11">
        <f t="shared" si="9"/>
        <v>6.845931678067986E-2</v>
      </c>
      <c r="M11">
        <f t="shared" si="10"/>
        <v>3.4303798583075253</v>
      </c>
      <c r="N11">
        <f t="shared" si="11"/>
        <v>7.4314377042410911</v>
      </c>
      <c r="O11">
        <f t="shared" si="12"/>
        <v>1.0152421807414529</v>
      </c>
      <c r="P11">
        <f t="shared" si="13"/>
        <v>-0.32475874224233037</v>
      </c>
      <c r="R11">
        <f t="shared" si="4"/>
        <v>16.337420752297994</v>
      </c>
      <c r="T11">
        <f t="shared" si="5"/>
        <v>16.382279839981848</v>
      </c>
      <c r="U11">
        <f t="shared" si="14"/>
        <v>0.67416263445268276</v>
      </c>
      <c r="V11">
        <f t="shared" si="15"/>
        <v>2.012337747827676E-3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-227.53280334999999</v>
      </c>
      <c r="E12">
        <f t="shared" si="1"/>
        <v>-3.2378305555766929E-3</v>
      </c>
      <c r="F12">
        <f t="shared" si="2"/>
        <v>1.0483546706626075E-5</v>
      </c>
      <c r="G12">
        <f t="shared" si="3"/>
        <v>-1.0023776144736847</v>
      </c>
      <c r="H12">
        <f t="shared" si="6"/>
        <v>1.0859262305276161</v>
      </c>
      <c r="I12">
        <f t="shared" si="7"/>
        <v>-0.24615949205776233</v>
      </c>
      <c r="J12">
        <f t="shared" si="8"/>
        <v>-0.70878800850393808</v>
      </c>
      <c r="K12">
        <f t="shared" si="9"/>
        <v>1.3320857225853793</v>
      </c>
      <c r="M12">
        <f t="shared" si="10"/>
        <v>1.6051128601275568</v>
      </c>
      <c r="N12">
        <f t="shared" si="11"/>
        <v>4.0939880596362066</v>
      </c>
      <c r="O12">
        <f t="shared" si="12"/>
        <v>0.76143163555608995</v>
      </c>
      <c r="P12">
        <f t="shared" si="13"/>
        <v>-0.41995475724210768</v>
      </c>
      <c r="R12">
        <f t="shared" si="4"/>
        <v>8.5426670466113546</v>
      </c>
      <c r="T12">
        <f t="shared" si="5"/>
        <v>8.7024297899850183</v>
      </c>
      <c r="U12">
        <f t="shared" si="14"/>
        <v>72.265710956336875</v>
      </c>
      <c r="V12">
        <f t="shared" si="15"/>
        <v>2.5524134170279125E-2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-227.53519356000001</v>
      </c>
      <c r="E13">
        <f t="shared" si="1"/>
        <v>-5.6280405555924062E-3</v>
      </c>
      <c r="F13">
        <f t="shared" si="2"/>
        <v>3.1674840495392884E-5</v>
      </c>
      <c r="G13">
        <f t="shared" si="3"/>
        <v>-1.7423462313552318</v>
      </c>
      <c r="H13">
        <f t="shared" si="6"/>
        <v>2.3154492928370134</v>
      </c>
      <c r="I13">
        <f t="shared" si="7"/>
        <v>-1.8875715578335637</v>
      </c>
      <c r="J13">
        <f t="shared" si="8"/>
        <v>1.2320248353661079</v>
      </c>
      <c r="K13">
        <f t="shared" si="9"/>
        <v>-0.42787773500344811</v>
      </c>
      <c r="M13">
        <f t="shared" si="10"/>
        <v>0.41375443792666788</v>
      </c>
      <c r="N13">
        <f t="shared" si="11"/>
        <v>1.1590840976815662</v>
      </c>
      <c r="O13">
        <f t="shared" si="12"/>
        <v>0.25381054518536361</v>
      </c>
      <c r="P13">
        <f t="shared" si="13"/>
        <v>-0.17890998564703045</v>
      </c>
      <c r="R13">
        <f t="shared" si="4"/>
        <v>2.3302549756086472</v>
      </c>
      <c r="T13">
        <f t="shared" si="5"/>
        <v>2.4269334349437628</v>
      </c>
      <c r="U13">
        <f t="shared" si="14"/>
        <v>218.34260216357711</v>
      </c>
      <c r="V13">
        <f t="shared" si="15"/>
        <v>9.3467244994115892E-3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-227.53611792999999</v>
      </c>
      <c r="E14">
        <f t="shared" si="1"/>
        <v>-6.5524105555709866E-3</v>
      </c>
      <c r="F14">
        <f t="shared" si="2"/>
        <v>4.2934084088758085E-5</v>
      </c>
      <c r="G14">
        <f t="shared" si="3"/>
        <v>-2.0285155597265669</v>
      </c>
      <c r="H14">
        <f t="shared" si="6"/>
        <v>2.8687542160501613</v>
      </c>
      <c r="I14">
        <f t="shared" si="7"/>
        <v>-2.8687542160501613</v>
      </c>
      <c r="J14">
        <f t="shared" si="8"/>
        <v>2.8687542160501613</v>
      </c>
      <c r="K14">
        <f t="shared" si="9"/>
        <v>-2.8687542160501613</v>
      </c>
      <c r="M14">
        <f t="shared" si="10"/>
        <v>0</v>
      </c>
      <c r="N14">
        <f t="shared" si="11"/>
        <v>0</v>
      </c>
      <c r="O14">
        <f t="shared" si="12"/>
        <v>0</v>
      </c>
      <c r="P14">
        <f t="shared" si="13"/>
        <v>0</v>
      </c>
      <c r="R14">
        <f t="shared" si="4"/>
        <v>0</v>
      </c>
      <c r="T14">
        <f t="shared" si="5"/>
        <v>0</v>
      </c>
      <c r="U14">
        <f t="shared" si="14"/>
        <v>295.95538587835267</v>
      </c>
      <c r="V14">
        <f t="shared" si="15"/>
        <v>0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-227.53519356000001</v>
      </c>
      <c r="E15">
        <f t="shared" si="1"/>
        <v>-5.6280405555924062E-3</v>
      </c>
      <c r="F15">
        <f t="shared" si="2"/>
        <v>3.1674840495392884E-5</v>
      </c>
      <c r="G15">
        <f t="shared" si="3"/>
        <v>-1.7423462313552318</v>
      </c>
      <c r="H15">
        <f t="shared" si="6"/>
        <v>2.3154492928370134</v>
      </c>
      <c r="I15">
        <f t="shared" si="7"/>
        <v>-1.8875715578335637</v>
      </c>
      <c r="J15">
        <f t="shared" si="8"/>
        <v>1.2320248353661079</v>
      </c>
      <c r="K15">
        <f t="shared" si="9"/>
        <v>-0.42787773500344811</v>
      </c>
      <c r="M15">
        <f t="shared" si="10"/>
        <v>0.41375443792666788</v>
      </c>
      <c r="N15">
        <f t="shared" si="11"/>
        <v>1.1590840976815662</v>
      </c>
      <c r="O15">
        <f t="shared" si="12"/>
        <v>0.25381054518536361</v>
      </c>
      <c r="P15">
        <f t="shared" si="13"/>
        <v>-0.17890998564703045</v>
      </c>
      <c r="R15">
        <f t="shared" si="4"/>
        <v>2.3302549756086472</v>
      </c>
      <c r="T15">
        <f t="shared" si="5"/>
        <v>2.4269334349437628</v>
      </c>
      <c r="U15">
        <f t="shared" si="14"/>
        <v>218.34260216357711</v>
      </c>
      <c r="V15">
        <f t="shared" si="15"/>
        <v>9.3467244994115892E-3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-227.53280334999999</v>
      </c>
      <c r="E16">
        <f t="shared" si="1"/>
        <v>-3.2378305555766929E-3</v>
      </c>
      <c r="F16">
        <f t="shared" si="2"/>
        <v>1.0483546706626075E-5</v>
      </c>
      <c r="G16">
        <f t="shared" si="3"/>
        <v>-1.0023776144736847</v>
      </c>
      <c r="H16">
        <f t="shared" si="6"/>
        <v>1.0859262305276161</v>
      </c>
      <c r="I16">
        <f t="shared" si="7"/>
        <v>-0.24615949205776233</v>
      </c>
      <c r="J16">
        <f t="shared" si="8"/>
        <v>-0.70878800850393808</v>
      </c>
      <c r="K16">
        <f t="shared" si="9"/>
        <v>1.3320857225853793</v>
      </c>
      <c r="M16">
        <f t="shared" si="10"/>
        <v>1.6051128601275568</v>
      </c>
      <c r="N16">
        <f t="shared" si="11"/>
        <v>4.0939880596362066</v>
      </c>
      <c r="O16">
        <f t="shared" si="12"/>
        <v>0.76143163555608995</v>
      </c>
      <c r="P16">
        <f t="shared" si="13"/>
        <v>-0.41995475724210768</v>
      </c>
      <c r="R16">
        <f t="shared" si="4"/>
        <v>8.5426670466113546</v>
      </c>
      <c r="T16">
        <f t="shared" si="5"/>
        <v>8.7024297899850183</v>
      </c>
      <c r="U16">
        <f t="shared" si="14"/>
        <v>72.265710956336875</v>
      </c>
      <c r="V16">
        <f t="shared" si="15"/>
        <v>2.5524134170279125E-2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-227.52987825</v>
      </c>
      <c r="E17">
        <f t="shared" si="1"/>
        <v>-3.127305555779003E-4</v>
      </c>
      <c r="F17">
        <f t="shared" si="2"/>
        <v>9.7800400392062194E-8</v>
      </c>
      <c r="G17">
        <f t="shared" si="3"/>
        <v>-9.6816094262033622E-2</v>
      </c>
      <c r="H17">
        <f t="shared" si="6"/>
        <v>6.8459316780679944E-2</v>
      </c>
      <c r="I17">
        <f t="shared" si="7"/>
        <v>6.8459316780680041E-2</v>
      </c>
      <c r="J17">
        <f t="shared" si="8"/>
        <v>-0.13691863356135994</v>
      </c>
      <c r="K17">
        <f t="shared" si="9"/>
        <v>6.845931678067986E-2</v>
      </c>
      <c r="M17">
        <f t="shared" si="10"/>
        <v>3.4303798583075253</v>
      </c>
      <c r="N17">
        <f t="shared" si="11"/>
        <v>7.4314377042410911</v>
      </c>
      <c r="O17">
        <f t="shared" si="12"/>
        <v>1.0152421807414529</v>
      </c>
      <c r="P17">
        <f t="shared" si="13"/>
        <v>-0.32475874224233037</v>
      </c>
      <c r="R17">
        <f t="shared" si="4"/>
        <v>16.337420752297994</v>
      </c>
      <c r="T17">
        <f t="shared" si="5"/>
        <v>16.382279839981848</v>
      </c>
      <c r="U17">
        <f t="shared" si="14"/>
        <v>0.67416263445268276</v>
      </c>
      <c r="V17">
        <f t="shared" si="15"/>
        <v>2.012337747827676E-3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-227.52749921</v>
      </c>
      <c r="E18">
        <f t="shared" si="1"/>
        <v>2.0663094444159924E-3</v>
      </c>
      <c r="F18">
        <f t="shared" si="2"/>
        <v>4.2696347200827275E-6</v>
      </c>
      <c r="G18">
        <f t="shared" si="3"/>
        <v>0.63969447940713497</v>
      </c>
      <c r="H18">
        <f t="shared" si="6"/>
        <v>-0.15709336067495483</v>
      </c>
      <c r="I18">
        <f t="shared" si="7"/>
        <v>-0.85010665694320753</v>
      </c>
      <c r="J18">
        <f t="shared" si="8"/>
        <v>0.45233230427638355</v>
      </c>
      <c r="K18">
        <f t="shared" si="9"/>
        <v>0.6930132962682527</v>
      </c>
      <c r="M18">
        <f t="shared" si="10"/>
        <v>5.6694012944141594</v>
      </c>
      <c r="N18">
        <f t="shared" si="11"/>
        <v>9.6098032511644078</v>
      </c>
      <c r="O18">
        <f t="shared" si="12"/>
        <v>0.76143163555608973</v>
      </c>
      <c r="P18">
        <f t="shared" si="13"/>
        <v>-5.0652741595523125E-2</v>
      </c>
      <c r="R18">
        <f t="shared" si="4"/>
        <v>22.613251442317438</v>
      </c>
      <c r="T18">
        <f t="shared" si="5"/>
        <v>22.628449359965813</v>
      </c>
      <c r="U18">
        <f t="shared" si="14"/>
        <v>29.43166060161894</v>
      </c>
      <c r="V18">
        <f t="shared" si="15"/>
        <v>2.3097670084680762E-4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-227.52643983999999</v>
      </c>
      <c r="E19">
        <f t="shared" si="1"/>
        <v>3.1256794444232128E-3</v>
      </c>
      <c r="F19">
        <f t="shared" si="2"/>
        <v>9.7698719892898049E-6</v>
      </c>
      <c r="G19">
        <f t="shared" si="3"/>
        <v>0.96765752602897748</v>
      </c>
      <c r="H19">
        <f t="shared" si="6"/>
        <v>0.23763308523029475</v>
      </c>
      <c r="I19">
        <f t="shared" si="7"/>
        <v>-1.2859452926353541</v>
      </c>
      <c r="J19">
        <f t="shared" si="8"/>
        <v>-0.68423719852128884</v>
      </c>
      <c r="K19">
        <f t="shared" si="9"/>
        <v>1.0483122074050593</v>
      </c>
      <c r="M19">
        <f t="shared" si="10"/>
        <v>8.0521181388159384</v>
      </c>
      <c r="N19">
        <f t="shared" si="11"/>
        <v>9.6098032511644078</v>
      </c>
      <c r="O19">
        <f t="shared" si="12"/>
        <v>0.253810545185363</v>
      </c>
      <c r="P19">
        <f t="shared" si="13"/>
        <v>-5.0652741595523194E-2</v>
      </c>
      <c r="R19">
        <f t="shared" si="4"/>
        <v>25.265037288416355</v>
      </c>
      <c r="T19">
        <f t="shared" si="5"/>
        <v>25.40982529498477</v>
      </c>
      <c r="U19">
        <f t="shared" si="14"/>
        <v>67.34617253263994</v>
      </c>
      <c r="V19">
        <f t="shared" si="15"/>
        <v>2.0963566846055468E-2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-227.52669685999999</v>
      </c>
      <c r="E20">
        <f t="shared" si="1"/>
        <v>2.8686594444309321E-3</v>
      </c>
      <c r="F20">
        <f t="shared" si="2"/>
        <v>8.229207008122785E-6</v>
      </c>
      <c r="G20">
        <f t="shared" si="3"/>
        <v>0.88808847816124503</v>
      </c>
      <c r="H20">
        <f t="shared" si="6"/>
        <v>0.62797338520145762</v>
      </c>
      <c r="I20">
        <f t="shared" si="7"/>
        <v>-0.62797338520145718</v>
      </c>
      <c r="J20">
        <f t="shared" si="8"/>
        <v>-1.255946770402915</v>
      </c>
      <c r="K20">
        <f t="shared" si="9"/>
        <v>-0.62797338520145807</v>
      </c>
      <c r="M20">
        <f t="shared" si="10"/>
        <v>10.291139574922571</v>
      </c>
      <c r="N20">
        <f t="shared" si="11"/>
        <v>7.4314377042410875</v>
      </c>
      <c r="O20">
        <f t="shared" si="12"/>
        <v>0</v>
      </c>
      <c r="P20">
        <f t="shared" si="13"/>
        <v>-0.32475874224233064</v>
      </c>
      <c r="R20">
        <f t="shared" si="4"/>
        <v>24.604230930620183</v>
      </c>
      <c r="T20">
        <f t="shared" si="5"/>
        <v>24.735019285005038</v>
      </c>
      <c r="U20">
        <f t="shared" si="14"/>
        <v>56.725983266044132</v>
      </c>
      <c r="V20">
        <f t="shared" si="15"/>
        <v>1.7105593642698341E-2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-227.52747528</v>
      </c>
      <c r="E21">
        <f t="shared" si="1"/>
        <v>2.0902394444135552E-3</v>
      </c>
      <c r="F21">
        <f t="shared" si="2"/>
        <v>4.3691009349822885E-6</v>
      </c>
      <c r="G21">
        <f t="shared" si="3"/>
        <v>0.64710280294358391</v>
      </c>
      <c r="H21">
        <f t="shared" si="6"/>
        <v>0.70103910683734538</v>
      </c>
      <c r="I21">
        <f t="shared" si="7"/>
        <v>0.15891266423121936</v>
      </c>
      <c r="J21">
        <f t="shared" si="8"/>
        <v>-0.4575707800862302</v>
      </c>
      <c r="K21">
        <f t="shared" si="9"/>
        <v>-0.85995177106856469</v>
      </c>
      <c r="M21">
        <f t="shared" si="10"/>
        <v>12.116406573102539</v>
      </c>
      <c r="N21">
        <f t="shared" si="11"/>
        <v>4.0939880596362048</v>
      </c>
      <c r="O21">
        <f t="shared" si="12"/>
        <v>0.25381054518536333</v>
      </c>
      <c r="P21">
        <f t="shared" si="13"/>
        <v>-0.41995475724210762</v>
      </c>
      <c r="R21">
        <f t="shared" si="4"/>
        <v>22.689996543038724</v>
      </c>
      <c r="T21">
        <f t="shared" si="5"/>
        <v>22.691277574959415</v>
      </c>
      <c r="U21">
        <f t="shared" si="14"/>
        <v>30.11730611234189</v>
      </c>
      <c r="V21">
        <f t="shared" si="15"/>
        <v>1.6410427818283062E-6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-227.5279883</v>
      </c>
      <c r="E22">
        <f t="shared" si="1"/>
        <v>1.5772194444139132E-3</v>
      </c>
      <c r="F22">
        <f t="shared" si="2"/>
        <v>2.4876211758373327E-6</v>
      </c>
      <c r="G22">
        <f t="shared" si="3"/>
        <v>0.48828048196349816</v>
      </c>
      <c r="H22">
        <f t="shared" si="6"/>
        <v>0.64888865159085152</v>
      </c>
      <c r="I22">
        <f t="shared" si="7"/>
        <v>0.52897887538843225</v>
      </c>
      <c r="J22">
        <f t="shared" si="8"/>
        <v>0.34526643991742534</v>
      </c>
      <c r="K22">
        <f t="shared" si="9"/>
        <v>0.11990977620241924</v>
      </c>
      <c r="M22">
        <f t="shared" si="10"/>
        <v>13.30776499530343</v>
      </c>
      <c r="N22">
        <f t="shared" si="11"/>
        <v>1.1590840976815651</v>
      </c>
      <c r="O22">
        <f t="shared" si="12"/>
        <v>0.76143163555608973</v>
      </c>
      <c r="P22">
        <f t="shared" si="13"/>
        <v>-0.17890998564703031</v>
      </c>
      <c r="R22">
        <f t="shared" si="4"/>
        <v>21.283024209781633</v>
      </c>
      <c r="T22">
        <f t="shared" si="5"/>
        <v>21.344343564960354</v>
      </c>
      <c r="U22">
        <f t="shared" si="14"/>
        <v>17.147795292245988</v>
      </c>
      <c r="V22">
        <f t="shared" si="15"/>
        <v>3.7600633195341653E-3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R23">
        <f t="shared" ref="R23:T23" si="16">R14</f>
        <v>0</v>
      </c>
      <c r="T23">
        <f t="shared" si="16"/>
        <v>0</v>
      </c>
    </row>
    <row r="24" spans="2:26" x14ac:dyDescent="0.25">
      <c r="B24" t="s">
        <v>4</v>
      </c>
      <c r="D24">
        <f>AVERAGE(D5:D22)</f>
        <v>-227.52956551944442</v>
      </c>
      <c r="F24">
        <f>SQRT(AVERAGE(F5:F22))</f>
        <v>3.2301505029886071E-3</v>
      </c>
      <c r="G24" t="s">
        <v>10</v>
      </c>
      <c r="H24" s="2">
        <f t="shared" ref="H24:K24" si="17">AVERAGE(H5:H22)</f>
        <v>0.80897933661964461</v>
      </c>
      <c r="I24" s="2">
        <f t="shared" si="17"/>
        <v>-0.58418015811940849</v>
      </c>
      <c r="J24" s="2">
        <f t="shared" si="17"/>
        <v>5.9855612192298041E-2</v>
      </c>
      <c r="K24" s="2">
        <f t="shared" si="17"/>
        <v>2.5529059240517332E-2</v>
      </c>
    </row>
    <row r="25" spans="2:26" x14ac:dyDescent="0.25">
      <c r="B25" t="s">
        <v>5</v>
      </c>
      <c r="D25">
        <f>MIN(D4:D22)</f>
        <v>-227.53611792999999</v>
      </c>
      <c r="F25" s="4">
        <f>F24*$A$1</f>
        <v>8.4807601455965873</v>
      </c>
      <c r="G25" s="2">
        <f>SUM(H25:K25)</f>
        <v>0.99994845139459798</v>
      </c>
      <c r="H25">
        <f t="shared" ref="H25:K25" si="18">H24^2</f>
        <v>0.65444756707756024</v>
      </c>
      <c r="I25">
        <f t="shared" si="18"/>
        <v>0.34126645714041709</v>
      </c>
      <c r="J25">
        <f t="shared" si="18"/>
        <v>3.5826943109147778E-3</v>
      </c>
      <c r="K25">
        <f t="shared" si="18"/>
        <v>6.517328657058433E-4</v>
      </c>
    </row>
    <row r="26" spans="2:26" x14ac:dyDescent="0.25">
      <c r="B26" t="s">
        <v>6</v>
      </c>
      <c r="D26">
        <f>MAX(D5:D22)</f>
        <v>-227.52643983999999</v>
      </c>
    </row>
    <row r="27" spans="2:26" x14ac:dyDescent="0.25">
      <c r="B27" t="s">
        <v>24</v>
      </c>
      <c r="D27" s="1">
        <f>D26-D25</f>
        <v>9.6780899999941994E-3</v>
      </c>
      <c r="G27" t="s">
        <v>20</v>
      </c>
      <c r="H27">
        <f>H24*$F$24</f>
        <v>2.6131250110893347E-3</v>
      </c>
      <c r="I27">
        <f t="shared" ref="I27:K27" si="19">I24*$F$24</f>
        <v>-1.8869898315853715E-3</v>
      </c>
      <c r="J27">
        <f t="shared" si="19"/>
        <v>1.9334263582964251E-4</v>
      </c>
      <c r="K27">
        <f t="shared" si="19"/>
        <v>8.2462703546583009E-5</v>
      </c>
    </row>
    <row r="28" spans="2:26" x14ac:dyDescent="0.25">
      <c r="D28" s="4">
        <f>D27*$A$1</f>
        <v>25.40982529498477</v>
      </c>
      <c r="H28">
        <f>$A$1*H27</f>
        <v>6.860759716615048</v>
      </c>
      <c r="I28">
        <f t="shared" ref="I28:K28" si="20">$A$1*I27</f>
        <v>-4.9542918028273926</v>
      </c>
      <c r="J28">
        <f t="shared" si="20"/>
        <v>0.50762109037072645</v>
      </c>
      <c r="K28">
        <f t="shared" si="20"/>
        <v>0.2165058281615537</v>
      </c>
      <c r="L28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2025-01-20T21:43:14Z</dcterms:modified>
</cp:coreProperties>
</file>