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MANZ.000\NMSU Advanced Dropbox\Thomas Manz\research\papers_in_preparation\dihedral_potentials\ESI_01_17_2024\linear_dihedrals\"/>
    </mc:Choice>
  </mc:AlternateContent>
  <bookViews>
    <workbookView xWindow="-120" yWindow="-120" windowWidth="29040" windowHeight="15840"/>
  </bookViews>
  <sheets>
    <sheet name="CCSD_chart" sheetId="12" r:id="rId1"/>
    <sheet name="ADLD_chart" sheetId="13" r:id="rId2"/>
    <sheet name="ADLD_model" sheetId="1" r:id="rId3"/>
    <sheet name="CCSD" sheetId="8" r:id="rId4"/>
    <sheet name="parity_plot" sheetId="15" r:id="rId5"/>
    <sheet name="parity_plot_data" sheetId="16" r:id="rId6"/>
  </sheets>
  <definedNames>
    <definedName name="solver_adj" localSheetId="2" hidden="1">ADLD_model!$J$2,ADLD_model!$K$2,ADLD_model!$P$2</definedName>
    <definedName name="solver_cvg" localSheetId="2" hidden="1">0.000001</definedName>
    <definedName name="solver_drv" localSheetId="2" hidden="1">2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ADLD_model!$J$32</definedName>
    <definedName name="solver_pre" localSheetId="2" hidden="1">0.000001</definedName>
    <definedName name="solver_rbv" localSheetId="2" hidden="1">2</definedName>
    <definedName name="solver_rlx" localSheetId="2" hidden="1">2</definedName>
    <definedName name="solver_rsd" localSheetId="2" hidden="1">0</definedName>
    <definedName name="solver_scl" localSheetId="2" hidden="1">2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3" i="1" l="1"/>
  <c r="AE43" i="1"/>
  <c r="S44" i="1"/>
  <c r="S45" i="1"/>
  <c r="P34" i="8"/>
  <c r="AB34" i="8"/>
  <c r="P36" i="8"/>
  <c r="V41" i="8"/>
  <c r="Y42" i="1" s="1"/>
  <c r="W41" i="8"/>
  <c r="Z42" i="1" s="1"/>
  <c r="T44" i="8"/>
  <c r="D45" i="8"/>
  <c r="G43" i="1" s="1"/>
  <c r="E45" i="8"/>
  <c r="H43" i="1" s="1"/>
  <c r="P45" i="8"/>
  <c r="Q45" i="8"/>
  <c r="T43" i="1" s="1"/>
  <c r="R45" i="8"/>
  <c r="U43" i="1" s="1"/>
  <c r="S45" i="8"/>
  <c r="V43" i="1" s="1"/>
  <c r="T45" i="8"/>
  <c r="W43" i="1" s="1"/>
  <c r="U45" i="8"/>
  <c r="X43" i="1" s="1"/>
  <c r="V45" i="8"/>
  <c r="Y43" i="1" s="1"/>
  <c r="AB45" i="8"/>
  <c r="Q46" i="8"/>
  <c r="P47" i="8"/>
  <c r="Q47" i="8"/>
  <c r="P48" i="8"/>
  <c r="Q48" i="8"/>
  <c r="T44" i="1" s="1"/>
  <c r="R48" i="8"/>
  <c r="U44" i="1" s="1"/>
  <c r="S48" i="8"/>
  <c r="V44" i="1" s="1"/>
  <c r="T48" i="8"/>
  <c r="W44" i="1" s="1"/>
  <c r="U48" i="8"/>
  <c r="X44" i="1" s="1"/>
  <c r="V48" i="8"/>
  <c r="Y44" i="1" s="1"/>
  <c r="J51" i="8"/>
  <c r="M45" i="1" s="1"/>
  <c r="P51" i="8"/>
  <c r="Q51" i="8"/>
  <c r="T45" i="1" s="1"/>
  <c r="R51" i="8"/>
  <c r="U45" i="1" s="1"/>
  <c r="S51" i="8"/>
  <c r="V45" i="1" s="1"/>
  <c r="T51" i="8"/>
  <c r="W45" i="1" s="1"/>
  <c r="U51" i="8"/>
  <c r="X45" i="1" s="1"/>
  <c r="V51" i="8"/>
  <c r="Y45" i="1" s="1"/>
  <c r="T15" i="8"/>
  <c r="T38" i="8" s="1"/>
  <c r="U15" i="8"/>
  <c r="U38" i="8" s="1"/>
  <c r="V15" i="8"/>
  <c r="V38" i="8" s="1"/>
  <c r="J17" i="8"/>
  <c r="J40" i="8" s="1"/>
  <c r="T12" i="8"/>
  <c r="T35" i="8" s="1"/>
  <c r="U12" i="8"/>
  <c r="U35" i="8" s="1"/>
  <c r="V12" i="8"/>
  <c r="V35" i="8" s="1"/>
  <c r="T13" i="8"/>
  <c r="T36" i="8" s="1"/>
  <c r="U13" i="8"/>
  <c r="U36" i="8" s="1"/>
  <c r="T9" i="8"/>
  <c r="T32" i="8" s="1"/>
  <c r="V9" i="8"/>
  <c r="V32" i="8" s="1"/>
  <c r="T10" i="8"/>
  <c r="T33" i="8" s="1"/>
  <c r="U10" i="8"/>
  <c r="U33" i="8" s="1"/>
  <c r="V10" i="8"/>
  <c r="V33" i="8" s="1"/>
  <c r="P26" i="8"/>
  <c r="Q26" i="8"/>
  <c r="Q49" i="8" s="1"/>
  <c r="R26" i="8"/>
  <c r="R49" i="8" s="1"/>
  <c r="S26" i="8"/>
  <c r="S49" i="8" s="1"/>
  <c r="T26" i="8"/>
  <c r="T49" i="8" s="1"/>
  <c r="U26" i="8"/>
  <c r="U49" i="8" s="1"/>
  <c r="V26" i="8"/>
  <c r="V49" i="8" s="1"/>
  <c r="M27" i="8"/>
  <c r="M9" i="8" s="1"/>
  <c r="M32" i="8" s="1"/>
  <c r="N27" i="8"/>
  <c r="N9" i="8" s="1"/>
  <c r="N32" i="8" s="1"/>
  <c r="P27" i="8"/>
  <c r="Q27" i="8"/>
  <c r="Q50" i="8" s="1"/>
  <c r="R27" i="8"/>
  <c r="R50" i="8" s="1"/>
  <c r="S27" i="8"/>
  <c r="S50" i="8" s="1"/>
  <c r="T27" i="8"/>
  <c r="T50" i="8" s="1"/>
  <c r="U27" i="8"/>
  <c r="U50" i="8" s="1"/>
  <c r="V27" i="8"/>
  <c r="V50" i="8" s="1"/>
  <c r="AB27" i="8"/>
  <c r="K24" i="8"/>
  <c r="K47" i="8" s="1"/>
  <c r="P24" i="8"/>
  <c r="P12" i="8" s="1"/>
  <c r="P35" i="8" s="1"/>
  <c r="Q24" i="8"/>
  <c r="Q12" i="8" s="1"/>
  <c r="Q35" i="8" s="1"/>
  <c r="R24" i="8"/>
  <c r="R47" i="8" s="1"/>
  <c r="S24" i="8"/>
  <c r="T24" i="8"/>
  <c r="T47" i="8" s="1"/>
  <c r="U24" i="8"/>
  <c r="U47" i="8" s="1"/>
  <c r="V24" i="8"/>
  <c r="V47" i="8" s="1"/>
  <c r="O23" i="8"/>
  <c r="O13" i="8" s="1"/>
  <c r="O36" i="8" s="1"/>
  <c r="P23" i="8"/>
  <c r="P13" i="8" s="1"/>
  <c r="Q23" i="8"/>
  <c r="Q13" i="8" s="1"/>
  <c r="Q36" i="8" s="1"/>
  <c r="R23" i="8"/>
  <c r="R13" i="8" s="1"/>
  <c r="R36" i="8" s="1"/>
  <c r="S23" i="8"/>
  <c r="S46" i="8" s="1"/>
  <c r="T23" i="8"/>
  <c r="T46" i="8" s="1"/>
  <c r="U23" i="8"/>
  <c r="U46" i="8" s="1"/>
  <c r="V23" i="8"/>
  <c r="V46" i="8" s="1"/>
  <c r="AB23" i="8"/>
  <c r="AB13" i="8" s="1"/>
  <c r="AB36" i="8" s="1"/>
  <c r="U21" i="8"/>
  <c r="U44" i="8" s="1"/>
  <c r="V21" i="8"/>
  <c r="V44" i="8" s="1"/>
  <c r="X21" i="8"/>
  <c r="P20" i="8"/>
  <c r="T20" i="8"/>
  <c r="T43" i="8" s="1"/>
  <c r="V20" i="8"/>
  <c r="V43" i="8" s="1"/>
  <c r="J19" i="8"/>
  <c r="J42" i="8" s="1"/>
  <c r="K19" i="8"/>
  <c r="K42" i="8" s="1"/>
  <c r="AB19" i="8"/>
  <c r="G14" i="8"/>
  <c r="G37" i="8" s="1"/>
  <c r="O14" i="8"/>
  <c r="O37" i="8" s="1"/>
  <c r="P14" i="8"/>
  <c r="P37" i="8" s="1"/>
  <c r="Q14" i="8"/>
  <c r="Q37" i="8" s="1"/>
  <c r="R14" i="8"/>
  <c r="R37" i="8" s="1"/>
  <c r="S14" i="8"/>
  <c r="S37" i="8" s="1"/>
  <c r="T14" i="8"/>
  <c r="T37" i="8" s="1"/>
  <c r="U14" i="8"/>
  <c r="U37" i="8" s="1"/>
  <c r="V14" i="8"/>
  <c r="V37" i="8" s="1"/>
  <c r="E11" i="8"/>
  <c r="E34" i="8" s="1"/>
  <c r="F11" i="8"/>
  <c r="F34" i="8" s="1"/>
  <c r="G11" i="8"/>
  <c r="G34" i="8" s="1"/>
  <c r="H11" i="8"/>
  <c r="H34" i="8" s="1"/>
  <c r="L11" i="8"/>
  <c r="L34" i="8" s="1"/>
  <c r="M11" i="8"/>
  <c r="M34" i="8" s="1"/>
  <c r="N11" i="8"/>
  <c r="N34" i="8" s="1"/>
  <c r="P11" i="8"/>
  <c r="Q11" i="8"/>
  <c r="Q34" i="8" s="1"/>
  <c r="R11" i="8"/>
  <c r="R34" i="8" s="1"/>
  <c r="S11" i="8"/>
  <c r="S34" i="8" s="1"/>
  <c r="T11" i="8"/>
  <c r="T34" i="8" s="1"/>
  <c r="U11" i="8"/>
  <c r="U34" i="8" s="1"/>
  <c r="V11" i="8"/>
  <c r="V34" i="8" s="1"/>
  <c r="G8" i="8"/>
  <c r="G31" i="8" s="1"/>
  <c r="H8" i="8"/>
  <c r="H31" i="8" s="1"/>
  <c r="J8" i="8"/>
  <c r="J31" i="8" s="1"/>
  <c r="P8" i="8"/>
  <c r="P31" i="8" s="1"/>
  <c r="Q8" i="8"/>
  <c r="Q31" i="8" s="1"/>
  <c r="R8" i="8"/>
  <c r="R31" i="8" s="1"/>
  <c r="S8" i="8"/>
  <c r="S31" i="8" s="1"/>
  <c r="T8" i="8"/>
  <c r="T31" i="8" s="1"/>
  <c r="U8" i="8"/>
  <c r="U31" i="8" s="1"/>
  <c r="V8" i="8"/>
  <c r="V31" i="8" s="1"/>
  <c r="D8" i="8"/>
  <c r="D31" i="8" s="1"/>
  <c r="I28" i="8"/>
  <c r="I51" i="8" s="1"/>
  <c r="L45" i="1" s="1"/>
  <c r="H28" i="8"/>
  <c r="G28" i="8"/>
  <c r="F28" i="8"/>
  <c r="F8" i="8" s="1"/>
  <c r="F31" i="8" s="1"/>
  <c r="E28" i="8"/>
  <c r="D28" i="8"/>
  <c r="I25" i="8"/>
  <c r="I11" i="8" s="1"/>
  <c r="I34" i="8" s="1"/>
  <c r="H25" i="8"/>
  <c r="G25" i="8"/>
  <c r="F25" i="8"/>
  <c r="E25" i="8"/>
  <c r="D25" i="8"/>
  <c r="D26" i="8" s="1"/>
  <c r="D49" i="8" s="1"/>
  <c r="E22" i="8"/>
  <c r="F22" i="8"/>
  <c r="F21" i="8" s="1"/>
  <c r="F15" i="8" s="1"/>
  <c r="F38" i="8" s="1"/>
  <c r="G22" i="8"/>
  <c r="G19" i="8" s="1"/>
  <c r="H22" i="8"/>
  <c r="H19" i="8" s="1"/>
  <c r="I22" i="8"/>
  <c r="I19" i="8" s="1"/>
  <c r="D22" i="8"/>
  <c r="D21" i="8" s="1"/>
  <c r="AB28" i="8"/>
  <c r="AB51" i="8" s="1"/>
  <c r="AE45" i="1" s="1"/>
  <c r="AB25" i="8"/>
  <c r="AB11" i="8" s="1"/>
  <c r="Z25" i="8"/>
  <c r="Y25" i="8"/>
  <c r="X25" i="8"/>
  <c r="X22" i="8"/>
  <c r="X45" i="8" s="1"/>
  <c r="AA43" i="1" s="1"/>
  <c r="AB22" i="8"/>
  <c r="O28" i="8"/>
  <c r="N28" i="8"/>
  <c r="N51" i="8" s="1"/>
  <c r="Q45" i="1" s="1"/>
  <c r="M28" i="8"/>
  <c r="M51" i="8" s="1"/>
  <c r="P45" i="1" s="1"/>
  <c r="L28" i="8"/>
  <c r="L27" i="8" s="1"/>
  <c r="L9" i="8" s="1"/>
  <c r="L32" i="8" s="1"/>
  <c r="K28" i="8"/>
  <c r="K27" i="8" s="1"/>
  <c r="K9" i="8" s="1"/>
  <c r="K32" i="8" s="1"/>
  <c r="J28" i="8"/>
  <c r="O25" i="8"/>
  <c r="O26" i="8" s="1"/>
  <c r="N25" i="8"/>
  <c r="N24" i="8" s="1"/>
  <c r="M25" i="8"/>
  <c r="M24" i="8" s="1"/>
  <c r="L25" i="8"/>
  <c r="K25" i="8"/>
  <c r="J25" i="8"/>
  <c r="J22" i="8"/>
  <c r="J45" i="8" s="1"/>
  <c r="M43" i="1" s="1"/>
  <c r="K22" i="8"/>
  <c r="K45" i="8" s="1"/>
  <c r="N43" i="1" s="1"/>
  <c r="L22" i="8"/>
  <c r="L45" i="8" s="1"/>
  <c r="O43" i="1" s="1"/>
  <c r="M22" i="8"/>
  <c r="M14" i="8" s="1"/>
  <c r="M37" i="8" s="1"/>
  <c r="N22" i="8"/>
  <c r="N21" i="8" s="1"/>
  <c r="O22" i="8"/>
  <c r="O45" i="8" s="1"/>
  <c r="R43" i="1" s="1"/>
  <c r="E18" i="8"/>
  <c r="F18" i="8"/>
  <c r="G18" i="8"/>
  <c r="H18" i="8"/>
  <c r="H41" i="8" s="1"/>
  <c r="K42" i="1" s="1"/>
  <c r="I18" i="8"/>
  <c r="I41" i="8" s="1"/>
  <c r="L42" i="1" s="1"/>
  <c r="J18" i="8"/>
  <c r="J20" i="8" s="1"/>
  <c r="K18" i="8"/>
  <c r="K41" i="8" s="1"/>
  <c r="N42" i="1" s="1"/>
  <c r="L18" i="8"/>
  <c r="L41" i="8" s="1"/>
  <c r="O42" i="1" s="1"/>
  <c r="M18" i="8"/>
  <c r="M41" i="8" s="1"/>
  <c r="P42" i="1" s="1"/>
  <c r="N18" i="8"/>
  <c r="N20" i="8" s="1"/>
  <c r="O18" i="8"/>
  <c r="P18" i="8"/>
  <c r="Q18" i="8"/>
  <c r="Q21" i="8" s="1"/>
  <c r="R18" i="8"/>
  <c r="S18" i="8"/>
  <c r="T18" i="8"/>
  <c r="T21" i="8" s="1"/>
  <c r="U18" i="8"/>
  <c r="U20" i="8" s="1"/>
  <c r="V18" i="8"/>
  <c r="V19" i="8" s="1"/>
  <c r="W18" i="8"/>
  <c r="X18" i="8"/>
  <c r="X41" i="8" s="1"/>
  <c r="AA42" i="1" s="1"/>
  <c r="Y18" i="8"/>
  <c r="Y41" i="8" s="1"/>
  <c r="AB42" i="1" s="1"/>
  <c r="Z18" i="8"/>
  <c r="AA18" i="8"/>
  <c r="AB18" i="8"/>
  <c r="AB41" i="8" s="1"/>
  <c r="AE42" i="1" s="1"/>
  <c r="D18" i="8"/>
  <c r="P7" i="8"/>
  <c r="V17" i="8" l="1"/>
  <c r="V40" i="8" s="1"/>
  <c r="V42" i="8"/>
  <c r="G17" i="8"/>
  <c r="G40" i="8" s="1"/>
  <c r="G42" i="8"/>
  <c r="J43" i="8"/>
  <c r="J16" i="8"/>
  <c r="J39" i="8" s="1"/>
  <c r="U43" i="8"/>
  <c r="U16" i="8"/>
  <c r="U39" i="8" s="1"/>
  <c r="Q15" i="8"/>
  <c r="Q38" i="8" s="1"/>
  <c r="Q44" i="8"/>
  <c r="O10" i="8"/>
  <c r="O33" i="8" s="1"/>
  <c r="O49" i="8"/>
  <c r="N15" i="8"/>
  <c r="N38" i="8" s="1"/>
  <c r="N44" i="8"/>
  <c r="D44" i="8"/>
  <c r="D15" i="8"/>
  <c r="D38" i="8" s="1"/>
  <c r="N16" i="8"/>
  <c r="N39" i="8" s="1"/>
  <c r="N43" i="8"/>
  <c r="I42" i="8"/>
  <c r="I17" i="8"/>
  <c r="I40" i="8" s="1"/>
  <c r="M12" i="8"/>
  <c r="M35" i="8" s="1"/>
  <c r="M47" i="8"/>
  <c r="N12" i="8"/>
  <c r="N35" i="8" s="1"/>
  <c r="N47" i="8"/>
  <c r="H17" i="8"/>
  <c r="H40" i="8" s="1"/>
  <c r="H42" i="8"/>
  <c r="X48" i="8"/>
  <c r="AA44" i="1" s="1"/>
  <c r="O51" i="8"/>
  <c r="R45" i="1" s="1"/>
  <c r="O8" i="8"/>
  <c r="O31" i="8" s="1"/>
  <c r="E23" i="8"/>
  <c r="E14" i="8"/>
  <c r="E37" i="8" s="1"/>
  <c r="D11" i="8"/>
  <c r="D34" i="8" s="1"/>
  <c r="L20" i="8"/>
  <c r="J23" i="8"/>
  <c r="M26" i="8"/>
  <c r="V13" i="8"/>
  <c r="V36" i="8" s="1"/>
  <c r="V16" i="8"/>
  <c r="V39" i="8" s="1"/>
  <c r="O48" i="8"/>
  <c r="R44" i="1" s="1"/>
  <c r="U41" i="8"/>
  <c r="X42" i="1" s="1"/>
  <c r="L23" i="8"/>
  <c r="N14" i="8"/>
  <c r="N37" i="8" s="1"/>
  <c r="Z11" i="8"/>
  <c r="Z34" i="8" s="1"/>
  <c r="X14" i="8"/>
  <c r="X37" i="8" s="1"/>
  <c r="L14" i="8"/>
  <c r="L37" i="8" s="1"/>
  <c r="AB20" i="8"/>
  <c r="K20" i="8"/>
  <c r="O21" i="8"/>
  <c r="F23" i="8"/>
  <c r="I26" i="8"/>
  <c r="N50" i="8"/>
  <c r="AB48" i="8"/>
  <c r="AE44" i="1" s="1"/>
  <c r="N48" i="8"/>
  <c r="Q44" i="1" s="1"/>
  <c r="AB46" i="8"/>
  <c r="T41" i="8"/>
  <c r="W42" i="1" s="1"/>
  <c r="I45" i="8"/>
  <c r="L43" i="1" s="1"/>
  <c r="I23" i="8"/>
  <c r="AB50" i="8"/>
  <c r="AB9" i="8"/>
  <c r="AB32" i="8" s="1"/>
  <c r="G23" i="8"/>
  <c r="G21" i="8"/>
  <c r="Y19" i="8"/>
  <c r="I27" i="8"/>
  <c r="K48" i="8"/>
  <c r="N44" i="1" s="1"/>
  <c r="K26" i="8"/>
  <c r="D24" i="8"/>
  <c r="T16" i="8"/>
  <c r="T39" i="8" s="1"/>
  <c r="M50" i="8"/>
  <c r="M48" i="8"/>
  <c r="P44" i="1" s="1"/>
  <c r="N23" i="8"/>
  <c r="N45" i="8"/>
  <c r="Q43" i="1" s="1"/>
  <c r="AA25" i="8"/>
  <c r="K12" i="8"/>
  <c r="K35" i="8" s="1"/>
  <c r="J48" i="8"/>
  <c r="M44" i="1" s="1"/>
  <c r="J26" i="8"/>
  <c r="J24" i="8"/>
  <c r="AB8" i="8"/>
  <c r="AB31" i="8" s="1"/>
  <c r="U19" i="8"/>
  <c r="L48" i="8"/>
  <c r="O44" i="1" s="1"/>
  <c r="L26" i="8"/>
  <c r="X11" i="8"/>
  <c r="X34" i="8" s="1"/>
  <c r="J14" i="8"/>
  <c r="J37" i="8" s="1"/>
  <c r="T19" i="8"/>
  <c r="I20" i="8"/>
  <c r="L21" i="8"/>
  <c r="AB24" i="8"/>
  <c r="D10" i="8"/>
  <c r="D33" i="8" s="1"/>
  <c r="L50" i="8"/>
  <c r="Z48" i="8"/>
  <c r="AC44" i="1" s="1"/>
  <c r="D48" i="8"/>
  <c r="G44" i="1" s="1"/>
  <c r="R46" i="8"/>
  <c r="J41" i="8"/>
  <c r="M42" i="1" s="1"/>
  <c r="E27" i="8"/>
  <c r="E51" i="8"/>
  <c r="H45" i="1" s="1"/>
  <c r="AB17" i="8"/>
  <c r="AB40" i="8" s="1"/>
  <c r="AB42" i="8"/>
  <c r="M21" i="8"/>
  <c r="M45" i="8"/>
  <c r="P43" i="1" s="1"/>
  <c r="P49" i="8"/>
  <c r="P10" i="8"/>
  <c r="P33" i="8" s="1"/>
  <c r="X19" i="8"/>
  <c r="M20" i="8"/>
  <c r="S47" i="8"/>
  <c r="S12" i="8"/>
  <c r="S35" i="8" s="1"/>
  <c r="W22" i="8"/>
  <c r="W20" i="8" s="1"/>
  <c r="X28" i="8"/>
  <c r="X26" i="8" s="1"/>
  <c r="N8" i="8"/>
  <c r="N31" i="8" s="1"/>
  <c r="K14" i="8"/>
  <c r="K37" i="8" s="1"/>
  <c r="Y28" i="8"/>
  <c r="K11" i="8"/>
  <c r="K34" i="8" s="1"/>
  <c r="S21" i="8"/>
  <c r="S41" i="8"/>
  <c r="V42" i="1" s="1"/>
  <c r="S20" i="8"/>
  <c r="G41" i="8"/>
  <c r="J42" i="1" s="1"/>
  <c r="G20" i="8"/>
  <c r="Z22" i="8"/>
  <c r="Z20" i="8" s="1"/>
  <c r="Z28" i="8"/>
  <c r="Z26" i="8" s="1"/>
  <c r="G48" i="8"/>
  <c r="J44" i="1" s="1"/>
  <c r="G26" i="8"/>
  <c r="L8" i="8"/>
  <c r="L31" i="8" s="1"/>
  <c r="J11" i="8"/>
  <c r="J34" i="8" s="1"/>
  <c r="I14" i="8"/>
  <c r="I37" i="8" s="1"/>
  <c r="S19" i="8"/>
  <c r="X20" i="8"/>
  <c r="H20" i="8"/>
  <c r="K21" i="8"/>
  <c r="K50" i="8"/>
  <c r="Y48" i="8"/>
  <c r="AB44" i="1" s="1"/>
  <c r="F44" i="8"/>
  <c r="O41" i="8"/>
  <c r="R42" i="1" s="1"/>
  <c r="O20" i="8"/>
  <c r="X15" i="8"/>
  <c r="X38" i="8" s="1"/>
  <c r="X44" i="8"/>
  <c r="N41" i="8"/>
  <c r="Q42" i="1" s="1"/>
  <c r="N19" i="8"/>
  <c r="H45" i="8"/>
  <c r="K43" i="1" s="1"/>
  <c r="H23" i="8"/>
  <c r="H21" i="8"/>
  <c r="P16" i="8"/>
  <c r="P39" i="8" s="1"/>
  <c r="P43" i="8"/>
  <c r="M23" i="8"/>
  <c r="G27" i="8"/>
  <c r="G51" i="8"/>
  <c r="J45" i="1" s="1"/>
  <c r="H27" i="8"/>
  <c r="H51" i="8"/>
  <c r="K45" i="1" s="1"/>
  <c r="E8" i="8"/>
  <c r="E31" i="8" s="1"/>
  <c r="X23" i="8"/>
  <c r="K23" i="8"/>
  <c r="AB26" i="8"/>
  <c r="N26" i="8"/>
  <c r="W28" i="8"/>
  <c r="AB21" i="8"/>
  <c r="AB14" i="8"/>
  <c r="AB37" i="8" s="1"/>
  <c r="E48" i="8"/>
  <c r="H44" i="1" s="1"/>
  <c r="E26" i="8"/>
  <c r="E24" i="8"/>
  <c r="Y11" i="8"/>
  <c r="Y34" i="8" s="1"/>
  <c r="AA22" i="8"/>
  <c r="AA20" i="8" s="1"/>
  <c r="F48" i="8"/>
  <c r="I44" i="1" s="1"/>
  <c r="F26" i="8"/>
  <c r="F24" i="8"/>
  <c r="M8" i="8"/>
  <c r="M31" i="8" s="1"/>
  <c r="O7" i="8"/>
  <c r="P30" i="8"/>
  <c r="R21" i="8"/>
  <c r="R41" i="8"/>
  <c r="U42" i="1" s="1"/>
  <c r="R20" i="8"/>
  <c r="R19" i="8"/>
  <c r="F41" i="8"/>
  <c r="I42" i="1" s="1"/>
  <c r="F20" i="8"/>
  <c r="F19" i="8"/>
  <c r="Y22" i="8"/>
  <c r="Y20" i="8" s="1"/>
  <c r="AA28" i="8"/>
  <c r="H48" i="8"/>
  <c r="K44" i="1" s="1"/>
  <c r="H26" i="8"/>
  <c r="H24" i="8"/>
  <c r="K8" i="8"/>
  <c r="K31" i="8" s="1"/>
  <c r="H14" i="8"/>
  <c r="H37" i="8" s="1"/>
  <c r="O19" i="8"/>
  <c r="J21" i="8"/>
  <c r="L24" i="8"/>
  <c r="U9" i="8"/>
  <c r="U32" i="8" s="1"/>
  <c r="P46" i="8"/>
  <c r="I48" i="8"/>
  <c r="L44" i="1" s="1"/>
  <c r="I24" i="8"/>
  <c r="M19" i="8"/>
  <c r="X24" i="8"/>
  <c r="L51" i="8"/>
  <c r="O45" i="1" s="1"/>
  <c r="O46" i="8"/>
  <c r="G45" i="8"/>
  <c r="J43" i="1" s="1"/>
  <c r="AA41" i="8"/>
  <c r="AD42" i="1" s="1"/>
  <c r="Z41" i="8"/>
  <c r="AC42" i="1" s="1"/>
  <c r="Z19" i="8"/>
  <c r="F27" i="8"/>
  <c r="F51" i="8"/>
  <c r="I45" i="1" s="1"/>
  <c r="D41" i="8"/>
  <c r="G42" i="1" s="1"/>
  <c r="D20" i="8"/>
  <c r="D19" i="8"/>
  <c r="Q41" i="8"/>
  <c r="T42" i="1" s="1"/>
  <c r="Q20" i="8"/>
  <c r="Q19" i="8"/>
  <c r="E41" i="8"/>
  <c r="H42" i="1" s="1"/>
  <c r="E20" i="8"/>
  <c r="E19" i="8"/>
  <c r="O24" i="8"/>
  <c r="O11" i="8"/>
  <c r="O34" i="8" s="1"/>
  <c r="I21" i="8"/>
  <c r="P50" i="8"/>
  <c r="P9" i="8"/>
  <c r="P32" i="8" s="1"/>
  <c r="P21" i="8"/>
  <c r="P41" i="8"/>
  <c r="S42" i="1" s="1"/>
  <c r="P19" i="8"/>
  <c r="J27" i="8"/>
  <c r="W25" i="8"/>
  <c r="D23" i="8"/>
  <c r="D14" i="8"/>
  <c r="D37" i="8" s="1"/>
  <c r="D27" i="8"/>
  <c r="D51" i="8"/>
  <c r="G45" i="1" s="1"/>
  <c r="I8" i="8"/>
  <c r="I31" i="8" s="1"/>
  <c r="F14" i="8"/>
  <c r="F37" i="8" s="1"/>
  <c r="L19" i="8"/>
  <c r="E21" i="8"/>
  <c r="G24" i="8"/>
  <c r="O27" i="8"/>
  <c r="K17" i="8"/>
  <c r="K40" i="8" s="1"/>
  <c r="K51" i="8"/>
  <c r="N45" i="1" s="1"/>
  <c r="F45" i="8"/>
  <c r="I43" i="1" s="1"/>
  <c r="S10" i="8"/>
  <c r="S33" i="8" s="1"/>
  <c r="S9" i="8"/>
  <c r="S32" i="8" s="1"/>
  <c r="S13" i="8"/>
  <c r="S36" i="8" s="1"/>
  <c r="R10" i="8"/>
  <c r="R33" i="8" s="1"/>
  <c r="R9" i="8"/>
  <c r="R32" i="8" s="1"/>
  <c r="R12" i="8"/>
  <c r="R35" i="8" s="1"/>
  <c r="Q10" i="8"/>
  <c r="Q33" i="8" s="1"/>
  <c r="Q9" i="8"/>
  <c r="Q32" i="8" s="1"/>
  <c r="T2" i="1"/>
  <c r="U2" i="1" s="1"/>
  <c r="G34" i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T34" i="1" s="1"/>
  <c r="U34" i="1" s="1"/>
  <c r="V34" i="1" s="1"/>
  <c r="W34" i="1" s="1"/>
  <c r="X34" i="1" s="1"/>
  <c r="Y34" i="1" s="1"/>
  <c r="Z34" i="1" s="1"/>
  <c r="AA34" i="1" s="1"/>
  <c r="AB34" i="1" s="1"/>
  <c r="AC34" i="1" s="1"/>
  <c r="AD34" i="1" s="1"/>
  <c r="AE34" i="1" s="1"/>
  <c r="F11" i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Z10" i="8" l="1"/>
  <c r="Z33" i="8" s="1"/>
  <c r="Z49" i="8"/>
  <c r="W43" i="8"/>
  <c r="W16" i="8"/>
  <c r="W39" i="8" s="1"/>
  <c r="AA16" i="8"/>
  <c r="AA39" i="8" s="1"/>
  <c r="AA43" i="8"/>
  <c r="Z16" i="8"/>
  <c r="Z39" i="8" s="1"/>
  <c r="Z43" i="8"/>
  <c r="Y16" i="8"/>
  <c r="Y39" i="8" s="1"/>
  <c r="Y43" i="8"/>
  <c r="X10" i="8"/>
  <c r="X33" i="8" s="1"/>
  <c r="X49" i="8"/>
  <c r="X13" i="8"/>
  <c r="X36" i="8" s="1"/>
  <c r="X46" i="8"/>
  <c r="E13" i="8"/>
  <c r="E36" i="8" s="1"/>
  <c r="E46" i="8"/>
  <c r="J49" i="8"/>
  <c r="J10" i="8"/>
  <c r="J33" i="8" s="1"/>
  <c r="E17" i="8"/>
  <c r="E40" i="8" s="1"/>
  <c r="E42" i="8"/>
  <c r="Y51" i="8"/>
  <c r="AB45" i="1" s="1"/>
  <c r="Y8" i="8"/>
  <c r="Y31" i="8" s="1"/>
  <c r="Y27" i="8"/>
  <c r="M15" i="8"/>
  <c r="M38" i="8" s="1"/>
  <c r="M44" i="8"/>
  <c r="L15" i="8"/>
  <c r="L38" i="8" s="1"/>
  <c r="L44" i="8"/>
  <c r="I50" i="8"/>
  <c r="I9" i="8"/>
  <c r="I32" i="8" s="1"/>
  <c r="Z24" i="8"/>
  <c r="D50" i="8"/>
  <c r="D9" i="8"/>
  <c r="D32" i="8" s="1"/>
  <c r="Z17" i="8"/>
  <c r="Z40" i="8" s="1"/>
  <c r="Z42" i="8"/>
  <c r="F16" i="8"/>
  <c r="F39" i="8" s="1"/>
  <c r="F43" i="8"/>
  <c r="D13" i="8"/>
  <c r="D36" i="8" s="1"/>
  <c r="D46" i="8"/>
  <c r="E16" i="8"/>
  <c r="E39" i="8" s="1"/>
  <c r="E43" i="8"/>
  <c r="J44" i="8"/>
  <c r="J15" i="8"/>
  <c r="J38" i="8" s="1"/>
  <c r="R17" i="8"/>
  <c r="R40" i="8" s="1"/>
  <c r="R42" i="8"/>
  <c r="E12" i="8"/>
  <c r="E35" i="8" s="1"/>
  <c r="E47" i="8"/>
  <c r="H50" i="8"/>
  <c r="H9" i="8"/>
  <c r="H32" i="8" s="1"/>
  <c r="I16" i="8"/>
  <c r="I39" i="8" s="1"/>
  <c r="I43" i="8"/>
  <c r="Y17" i="8"/>
  <c r="Y40" i="8" s="1"/>
  <c r="Y42" i="8"/>
  <c r="I49" i="8"/>
  <c r="I10" i="8"/>
  <c r="I33" i="8" s="1"/>
  <c r="Y24" i="8"/>
  <c r="N17" i="8"/>
  <c r="N40" i="8" s="1"/>
  <c r="N42" i="8"/>
  <c r="S17" i="8"/>
  <c r="S40" i="8" s="1"/>
  <c r="S42" i="8"/>
  <c r="J47" i="8"/>
  <c r="J12" i="8"/>
  <c r="J35" i="8" s="1"/>
  <c r="K49" i="8"/>
  <c r="K10" i="8"/>
  <c r="K33" i="8" s="1"/>
  <c r="O12" i="8"/>
  <c r="O35" i="8" s="1"/>
  <c r="O47" i="8"/>
  <c r="AA45" i="8"/>
  <c r="AD43" i="1" s="1"/>
  <c r="AA21" i="8"/>
  <c r="AA23" i="8"/>
  <c r="AA14" i="8"/>
  <c r="AA37" i="8" s="1"/>
  <c r="AB12" i="8"/>
  <c r="AB35" i="8" s="1"/>
  <c r="AB47" i="8"/>
  <c r="L13" i="8"/>
  <c r="L36" i="8" s="1"/>
  <c r="L46" i="8"/>
  <c r="L12" i="8"/>
  <c r="L35" i="8" s="1"/>
  <c r="L47" i="8"/>
  <c r="W48" i="8"/>
  <c r="Z44" i="1" s="1"/>
  <c r="W26" i="8"/>
  <c r="W24" i="8"/>
  <c r="W11" i="8"/>
  <c r="W34" i="8" s="1"/>
  <c r="O17" i="8"/>
  <c r="O40" i="8" s="1"/>
  <c r="O42" i="8"/>
  <c r="R16" i="8"/>
  <c r="R39" i="8" s="1"/>
  <c r="R43" i="8"/>
  <c r="E49" i="8"/>
  <c r="E10" i="8"/>
  <c r="E33" i="8" s="1"/>
  <c r="O16" i="8"/>
  <c r="O39" i="8" s="1"/>
  <c r="O43" i="8"/>
  <c r="G49" i="8"/>
  <c r="G10" i="8"/>
  <c r="G33" i="8" s="1"/>
  <c r="AA24" i="8"/>
  <c r="AA11" i="8"/>
  <c r="AA34" i="8" s="1"/>
  <c r="AA48" i="8"/>
  <c r="AD44" i="1" s="1"/>
  <c r="AA26" i="8"/>
  <c r="G15" i="8"/>
  <c r="G38" i="8" s="1"/>
  <c r="G44" i="8"/>
  <c r="F50" i="8"/>
  <c r="F9" i="8"/>
  <c r="F32" i="8" s="1"/>
  <c r="G50" i="8"/>
  <c r="G9" i="8"/>
  <c r="G32" i="8" s="1"/>
  <c r="X27" i="8"/>
  <c r="X8" i="8"/>
  <c r="X31" i="8" s="1"/>
  <c r="X51" i="8"/>
  <c r="AA45" i="1" s="1"/>
  <c r="T17" i="8"/>
  <c r="T40" i="8" s="1"/>
  <c r="T42" i="8"/>
  <c r="F13" i="8"/>
  <c r="F36" i="8" s="1"/>
  <c r="F46" i="8"/>
  <c r="O50" i="8"/>
  <c r="O9" i="8"/>
  <c r="O32" i="8" s="1"/>
  <c r="E50" i="8"/>
  <c r="E9" i="8"/>
  <c r="E32" i="8" s="1"/>
  <c r="O15" i="8"/>
  <c r="O38" i="8" s="1"/>
  <c r="O44" i="8"/>
  <c r="M10" i="8"/>
  <c r="M33" i="8" s="1"/>
  <c r="M49" i="8"/>
  <c r="G47" i="8"/>
  <c r="G12" i="8"/>
  <c r="G35" i="8" s="1"/>
  <c r="K43" i="8"/>
  <c r="K16" i="8"/>
  <c r="K39" i="8" s="1"/>
  <c r="J46" i="8"/>
  <c r="J13" i="8"/>
  <c r="J36" i="8" s="1"/>
  <c r="J50" i="8"/>
  <c r="J9" i="8"/>
  <c r="J32" i="8" s="1"/>
  <c r="Q17" i="8"/>
  <c r="Q40" i="8" s="1"/>
  <c r="Q42" i="8"/>
  <c r="P17" i="8"/>
  <c r="P40" i="8" s="1"/>
  <c r="P42" i="8"/>
  <c r="H47" i="8"/>
  <c r="H12" i="8"/>
  <c r="H35" i="8" s="1"/>
  <c r="AB15" i="8"/>
  <c r="AB38" i="8" s="1"/>
  <c r="AB44" i="8"/>
  <c r="Z23" i="8"/>
  <c r="Z45" i="8"/>
  <c r="AC43" i="1" s="1"/>
  <c r="Z21" i="8"/>
  <c r="Z14" i="8"/>
  <c r="Z37" i="8" s="1"/>
  <c r="E15" i="8"/>
  <c r="E38" i="8" s="1"/>
  <c r="E44" i="8"/>
  <c r="P15" i="8"/>
  <c r="P38" i="8" s="1"/>
  <c r="P44" i="8"/>
  <c r="D42" i="8"/>
  <c r="D17" i="8"/>
  <c r="D40" i="8" s="1"/>
  <c r="X12" i="8"/>
  <c r="X35" i="8" s="1"/>
  <c r="X47" i="8"/>
  <c r="H49" i="8"/>
  <c r="H10" i="8"/>
  <c r="H33" i="8" s="1"/>
  <c r="N7" i="8"/>
  <c r="O30" i="8"/>
  <c r="W27" i="8"/>
  <c r="W8" i="8"/>
  <c r="W31" i="8" s="1"/>
  <c r="W51" i="8"/>
  <c r="Z45" i="1" s="1"/>
  <c r="G16" i="8"/>
  <c r="G39" i="8" s="1"/>
  <c r="G43" i="8"/>
  <c r="L10" i="8"/>
  <c r="L33" i="8" s="1"/>
  <c r="L49" i="8"/>
  <c r="I46" i="8"/>
  <c r="I13" i="8"/>
  <c r="I36" i="8" s="1"/>
  <c r="AB16" i="8"/>
  <c r="AB39" i="8" s="1"/>
  <c r="AB43" i="8"/>
  <c r="L16" i="8"/>
  <c r="L39" i="8" s="1"/>
  <c r="L43" i="8"/>
  <c r="AA19" i="8"/>
  <c r="H44" i="8"/>
  <c r="H15" i="8"/>
  <c r="H38" i="8" s="1"/>
  <c r="M16" i="8"/>
  <c r="M39" i="8" s="1"/>
  <c r="M43" i="8"/>
  <c r="W19" i="8"/>
  <c r="F17" i="8"/>
  <c r="F40" i="8" s="1"/>
  <c r="F42" i="8"/>
  <c r="S15" i="8"/>
  <c r="S38" i="8" s="1"/>
  <c r="S44" i="8"/>
  <c r="G46" i="8"/>
  <c r="G13" i="8"/>
  <c r="G36" i="8" s="1"/>
  <c r="Q16" i="8"/>
  <c r="Q39" i="8" s="1"/>
  <c r="Q43" i="8"/>
  <c r="R15" i="8"/>
  <c r="R38" i="8" s="1"/>
  <c r="R44" i="8"/>
  <c r="M13" i="8"/>
  <c r="M36" i="8" s="1"/>
  <c r="M46" i="8"/>
  <c r="Z51" i="8"/>
  <c r="AC45" i="1" s="1"/>
  <c r="Z8" i="8"/>
  <c r="Z31" i="8" s="1"/>
  <c r="Z27" i="8"/>
  <c r="N13" i="8"/>
  <c r="N36" i="8" s="1"/>
  <c r="N46" i="8"/>
  <c r="L17" i="8"/>
  <c r="L40" i="8" s="1"/>
  <c r="L42" i="8"/>
  <c r="D43" i="8"/>
  <c r="D16" i="8"/>
  <c r="D39" i="8" s="1"/>
  <c r="M17" i="8"/>
  <c r="M40" i="8" s="1"/>
  <c r="M42" i="8"/>
  <c r="N10" i="8"/>
  <c r="N33" i="8" s="1"/>
  <c r="N49" i="8"/>
  <c r="K44" i="8"/>
  <c r="K15" i="8"/>
  <c r="K38" i="8" s="1"/>
  <c r="I47" i="8"/>
  <c r="I12" i="8"/>
  <c r="I35" i="8" s="1"/>
  <c r="AA51" i="8"/>
  <c r="AD45" i="1" s="1"/>
  <c r="AA8" i="8"/>
  <c r="AA31" i="8" s="1"/>
  <c r="AA27" i="8"/>
  <c r="F47" i="8"/>
  <c r="F12" i="8"/>
  <c r="F35" i="8" s="1"/>
  <c r="AB49" i="8"/>
  <c r="AB10" i="8"/>
  <c r="AB33" i="8" s="1"/>
  <c r="H46" i="8"/>
  <c r="H13" i="8"/>
  <c r="H36" i="8" s="1"/>
  <c r="H16" i="8"/>
  <c r="H39" i="8" s="1"/>
  <c r="H43" i="8"/>
  <c r="S16" i="8"/>
  <c r="S39" i="8" s="1"/>
  <c r="S43" i="8"/>
  <c r="X17" i="8"/>
  <c r="X40" i="8" s="1"/>
  <c r="X42" i="8"/>
  <c r="U17" i="8"/>
  <c r="U40" i="8" s="1"/>
  <c r="U42" i="8"/>
  <c r="Y26" i="8"/>
  <c r="W45" i="8"/>
  <c r="Z43" i="1" s="1"/>
  <c r="W14" i="8"/>
  <c r="W37" i="8" s="1"/>
  <c r="W23" i="8"/>
  <c r="W21" i="8"/>
  <c r="I44" i="8"/>
  <c r="I15" i="8"/>
  <c r="I38" i="8" s="1"/>
  <c r="Y21" i="8"/>
  <c r="Y45" i="8"/>
  <c r="AB43" i="1" s="1"/>
  <c r="Y23" i="8"/>
  <c r="Y14" i="8"/>
  <c r="Y37" i="8" s="1"/>
  <c r="F49" i="8"/>
  <c r="F10" i="8"/>
  <c r="F33" i="8" s="1"/>
  <c r="K46" i="8"/>
  <c r="K13" i="8"/>
  <c r="K36" i="8" s="1"/>
  <c r="X16" i="8"/>
  <c r="X39" i="8" s="1"/>
  <c r="X43" i="8"/>
  <c r="D12" i="8"/>
  <c r="D35" i="8" s="1"/>
  <c r="D47" i="8"/>
  <c r="V2" i="1"/>
  <c r="W42" i="8" l="1"/>
  <c r="W17" i="8"/>
  <c r="W40" i="8" s="1"/>
  <c r="AA10" i="8"/>
  <c r="AA33" i="8" s="1"/>
  <c r="AA49" i="8"/>
  <c r="Y9" i="8"/>
  <c r="Y32" i="8" s="1"/>
  <c r="Y50" i="8"/>
  <c r="Y10" i="8"/>
  <c r="Y33" i="8" s="1"/>
  <c r="Y49" i="8"/>
  <c r="AA13" i="8"/>
  <c r="AA36" i="8" s="1"/>
  <c r="AA46" i="8"/>
  <c r="AA15" i="8"/>
  <c r="AA38" i="8" s="1"/>
  <c r="AA44" i="8"/>
  <c r="Y12" i="8"/>
  <c r="Y35" i="8" s="1"/>
  <c r="Y47" i="8"/>
  <c r="AA12" i="8"/>
  <c r="AA35" i="8" s="1"/>
  <c r="AA47" i="8"/>
  <c r="W47" i="8"/>
  <c r="W12" i="8"/>
  <c r="W35" i="8" s="1"/>
  <c r="Z12" i="8"/>
  <c r="Z35" i="8" s="1"/>
  <c r="Z47" i="8"/>
  <c r="AA17" i="8"/>
  <c r="AA40" i="8" s="1"/>
  <c r="AA42" i="8"/>
  <c r="X9" i="8"/>
  <c r="X32" i="8" s="1"/>
  <c r="X50" i="8"/>
  <c r="Y15" i="8"/>
  <c r="Y38" i="8" s="1"/>
  <c r="Y44" i="8"/>
  <c r="Z9" i="8"/>
  <c r="Z32" i="8" s="1"/>
  <c r="Z50" i="8"/>
  <c r="W46" i="8"/>
  <c r="W13" i="8"/>
  <c r="W36" i="8" s="1"/>
  <c r="Z13" i="8"/>
  <c r="Z36" i="8" s="1"/>
  <c r="Z46" i="8"/>
  <c r="Y13" i="8"/>
  <c r="Y36" i="8" s="1"/>
  <c r="Y46" i="8"/>
  <c r="W49" i="8"/>
  <c r="W10" i="8"/>
  <c r="W33" i="8" s="1"/>
  <c r="W9" i="8"/>
  <c r="W32" i="8" s="1"/>
  <c r="W50" i="8"/>
  <c r="W44" i="8"/>
  <c r="W15" i="8"/>
  <c r="W38" i="8" s="1"/>
  <c r="AA50" i="8"/>
  <c r="AA9" i="8"/>
  <c r="AA32" i="8" s="1"/>
  <c r="M7" i="8"/>
  <c r="N30" i="8"/>
  <c r="Z15" i="8"/>
  <c r="Z38" i="8" s="1"/>
  <c r="Z44" i="8"/>
  <c r="J40" i="1"/>
  <c r="N2" i="1"/>
  <c r="E10" i="1"/>
  <c r="L7" i="8" l="1"/>
  <c r="M30" i="8"/>
  <c r="A10" i="1"/>
  <c r="C10" i="1"/>
  <c r="B10" i="1" s="1"/>
  <c r="D10" i="1"/>
  <c r="K7" i="8" l="1"/>
  <c r="L30" i="8"/>
  <c r="G9" i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J7" i="8" l="1"/>
  <c r="K30" i="8"/>
  <c r="G8" i="1"/>
  <c r="G10" i="1" s="1"/>
  <c r="E11" i="1"/>
  <c r="A11" i="1" s="1"/>
  <c r="I7" i="8" l="1"/>
  <c r="J30" i="8"/>
  <c r="C11" i="1"/>
  <c r="B11" i="1" s="1"/>
  <c r="D11" i="1"/>
  <c r="E12" i="1"/>
  <c r="A12" i="1" s="1"/>
  <c r="H8" i="1"/>
  <c r="H10" i="1" s="1"/>
  <c r="H11" i="1" l="1"/>
  <c r="G11" i="1"/>
  <c r="I11" i="1"/>
  <c r="H7" i="8"/>
  <c r="I30" i="8"/>
  <c r="D12" i="1"/>
  <c r="C12" i="1"/>
  <c r="B12" i="1" s="1"/>
  <c r="I8" i="1"/>
  <c r="I10" i="1" s="1"/>
  <c r="E13" i="1"/>
  <c r="A13" i="1" s="1"/>
  <c r="G12" i="1" l="1"/>
  <c r="G7" i="8"/>
  <c r="H30" i="8"/>
  <c r="I12" i="1"/>
  <c r="H12" i="1"/>
  <c r="G13" i="1"/>
  <c r="C13" i="1"/>
  <c r="B13" i="1" s="1"/>
  <c r="D13" i="1"/>
  <c r="E14" i="1"/>
  <c r="A14" i="1" s="1"/>
  <c r="J8" i="1"/>
  <c r="J10" i="1" l="1"/>
  <c r="J11" i="1"/>
  <c r="J12" i="1"/>
  <c r="F7" i="8"/>
  <c r="G30" i="8"/>
  <c r="I13" i="1"/>
  <c r="H13" i="1"/>
  <c r="J13" i="1"/>
  <c r="C14" i="1"/>
  <c r="B14" i="1" s="1"/>
  <c r="D14" i="1"/>
  <c r="K8" i="1"/>
  <c r="E15" i="1"/>
  <c r="A15" i="1" s="1"/>
  <c r="H14" i="1" l="1"/>
  <c r="E7" i="8"/>
  <c r="F30" i="8"/>
  <c r="I14" i="1"/>
  <c r="G14" i="1"/>
  <c r="K14" i="1"/>
  <c r="K10" i="1"/>
  <c r="K11" i="1"/>
  <c r="K13" i="1"/>
  <c r="K12" i="1"/>
  <c r="J14" i="1"/>
  <c r="C15" i="1"/>
  <c r="B15" i="1" s="1"/>
  <c r="D15" i="1"/>
  <c r="E16" i="1"/>
  <c r="A16" i="1" s="1"/>
  <c r="L8" i="1"/>
  <c r="L10" i="1" l="1"/>
  <c r="L11" i="1"/>
  <c r="L13" i="1"/>
  <c r="L12" i="1"/>
  <c r="J15" i="1"/>
  <c r="L15" i="1"/>
  <c r="K15" i="1"/>
  <c r="L14" i="1"/>
  <c r="G15" i="1"/>
  <c r="I15" i="1"/>
  <c r="H15" i="1"/>
  <c r="D7" i="8"/>
  <c r="D30" i="8" s="1"/>
  <c r="E30" i="8"/>
  <c r="I16" i="1"/>
  <c r="C16" i="1"/>
  <c r="B16" i="1" s="1"/>
  <c r="D16" i="1"/>
  <c r="M8" i="1"/>
  <c r="E17" i="1"/>
  <c r="A17" i="1" s="1"/>
  <c r="K16" i="1" l="1"/>
  <c r="G16" i="1"/>
  <c r="M10" i="1"/>
  <c r="M11" i="1"/>
  <c r="M12" i="1"/>
  <c r="M13" i="1"/>
  <c r="M14" i="1"/>
  <c r="N16" i="1"/>
  <c r="M15" i="1"/>
  <c r="M16" i="1"/>
  <c r="J16" i="1"/>
  <c r="H16" i="1"/>
  <c r="L16" i="1"/>
  <c r="H17" i="1"/>
  <c r="L17" i="1"/>
  <c r="C17" i="1"/>
  <c r="B17" i="1" s="1"/>
  <c r="D17" i="1"/>
  <c r="E18" i="1"/>
  <c r="A18" i="1" s="1"/>
  <c r="N8" i="1"/>
  <c r="N17" i="1" l="1"/>
  <c r="J17" i="1"/>
  <c r="N10" i="1"/>
  <c r="N11" i="1"/>
  <c r="N12" i="1"/>
  <c r="N13" i="1"/>
  <c r="N14" i="1"/>
  <c r="N15" i="1"/>
  <c r="K17" i="1"/>
  <c r="I17" i="1"/>
  <c r="M17" i="1"/>
  <c r="G17" i="1"/>
  <c r="K18" i="1"/>
  <c r="M18" i="1"/>
  <c r="O18" i="1"/>
  <c r="G18" i="1"/>
  <c r="I18" i="1"/>
  <c r="L18" i="1"/>
  <c r="H18" i="1"/>
  <c r="D18" i="1"/>
  <c r="C18" i="1"/>
  <c r="B18" i="1" s="1"/>
  <c r="O8" i="1"/>
  <c r="O17" i="1" s="1"/>
  <c r="E19" i="1"/>
  <c r="A19" i="1" s="1"/>
  <c r="N18" i="1" l="1"/>
  <c r="O10" i="1"/>
  <c r="O11" i="1"/>
  <c r="O12" i="1"/>
  <c r="O13" i="1"/>
  <c r="O14" i="1"/>
  <c r="O15" i="1"/>
  <c r="O16" i="1"/>
  <c r="J18" i="1"/>
  <c r="M19" i="1"/>
  <c r="H19" i="1"/>
  <c r="L19" i="1"/>
  <c r="J19" i="1"/>
  <c r="D19" i="1"/>
  <c r="C19" i="1"/>
  <c r="B19" i="1" s="1"/>
  <c r="I19" i="1" s="1"/>
  <c r="E20" i="1"/>
  <c r="A20" i="1" s="1"/>
  <c r="P8" i="1"/>
  <c r="P10" i="1" l="1"/>
  <c r="P11" i="1"/>
  <c r="P12" i="1"/>
  <c r="P13" i="1"/>
  <c r="P14" i="1"/>
  <c r="P15" i="1"/>
  <c r="P17" i="1"/>
  <c r="P16" i="1"/>
  <c r="P18" i="1"/>
  <c r="G19" i="1"/>
  <c r="P19" i="1"/>
  <c r="K19" i="1"/>
  <c r="O19" i="1"/>
  <c r="Q19" i="1"/>
  <c r="N19" i="1"/>
  <c r="I20" i="1"/>
  <c r="J20" i="1"/>
  <c r="P20" i="1"/>
  <c r="D20" i="1"/>
  <c r="C20" i="1"/>
  <c r="B20" i="1" s="1"/>
  <c r="H20" i="1" s="1"/>
  <c r="Q8" i="1"/>
  <c r="E21" i="1"/>
  <c r="A21" i="1" s="1"/>
  <c r="O20" i="1" l="1"/>
  <c r="Q20" i="1"/>
  <c r="N20" i="1"/>
  <c r="M20" i="1"/>
  <c r="G20" i="1"/>
  <c r="L20" i="1"/>
  <c r="Q10" i="1"/>
  <c r="Q11" i="1"/>
  <c r="Q12" i="1"/>
  <c r="Q13" i="1"/>
  <c r="Q14" i="1"/>
  <c r="Q15" i="1"/>
  <c r="Q16" i="1"/>
  <c r="Q17" i="1"/>
  <c r="Q18" i="1"/>
  <c r="K20" i="1"/>
  <c r="L21" i="1"/>
  <c r="M21" i="1"/>
  <c r="K21" i="1"/>
  <c r="N21" i="1"/>
  <c r="R21" i="1"/>
  <c r="G21" i="1"/>
  <c r="Q21" i="1"/>
  <c r="H21" i="1"/>
  <c r="D21" i="1"/>
  <c r="C21" i="1"/>
  <c r="B21" i="1" s="1"/>
  <c r="E22" i="1"/>
  <c r="A22" i="1" s="1"/>
  <c r="R8" i="1"/>
  <c r="R10" i="1" l="1"/>
  <c r="R11" i="1"/>
  <c r="R13" i="1"/>
  <c r="R12" i="1"/>
  <c r="R14" i="1"/>
  <c r="R15" i="1"/>
  <c r="R16" i="1"/>
  <c r="R18" i="1"/>
  <c r="R17" i="1"/>
  <c r="R19" i="1"/>
  <c r="R20" i="1"/>
  <c r="R35" i="1" s="1"/>
  <c r="O21" i="1"/>
  <c r="I21" i="1"/>
  <c r="P21" i="1"/>
  <c r="J21" i="1"/>
  <c r="N35" i="1"/>
  <c r="O35" i="1"/>
  <c r="P35" i="1"/>
  <c r="Q35" i="1"/>
  <c r="H35" i="1"/>
  <c r="I35" i="1"/>
  <c r="L35" i="1"/>
  <c r="J35" i="1"/>
  <c r="G35" i="1"/>
  <c r="K35" i="1"/>
  <c r="M35" i="1"/>
  <c r="D22" i="1"/>
  <c r="C22" i="1"/>
  <c r="B22" i="1" s="1"/>
  <c r="S8" i="1"/>
  <c r="E23" i="1"/>
  <c r="A23" i="1" s="1"/>
  <c r="K22" i="1" l="1"/>
  <c r="I22" i="1"/>
  <c r="P22" i="1"/>
  <c r="J22" i="1"/>
  <c r="O22" i="1"/>
  <c r="S22" i="1"/>
  <c r="S10" i="1"/>
  <c r="S11" i="1"/>
  <c r="S12" i="1"/>
  <c r="S13" i="1"/>
  <c r="S14" i="1"/>
  <c r="S15" i="1"/>
  <c r="S16" i="1"/>
  <c r="S17" i="1"/>
  <c r="S18" i="1"/>
  <c r="S19" i="1"/>
  <c r="S21" i="1"/>
  <c r="S20" i="1"/>
  <c r="S35" i="1" s="1"/>
  <c r="L22" i="1"/>
  <c r="R22" i="1"/>
  <c r="Q22" i="1"/>
  <c r="H22" i="1"/>
  <c r="G22" i="1"/>
  <c r="N22" i="1"/>
  <c r="M22" i="1"/>
  <c r="L23" i="1"/>
  <c r="J23" i="1"/>
  <c r="N23" i="1"/>
  <c r="S23" i="1"/>
  <c r="R23" i="1"/>
  <c r="D23" i="1"/>
  <c r="C23" i="1"/>
  <c r="B23" i="1" s="1"/>
  <c r="E24" i="1"/>
  <c r="A24" i="1" s="1"/>
  <c r="T8" i="1"/>
  <c r="M23" i="1" l="1"/>
  <c r="P23" i="1"/>
  <c r="G23" i="1"/>
  <c r="K23" i="1"/>
  <c r="T10" i="1"/>
  <c r="T11" i="1"/>
  <c r="T12" i="1"/>
  <c r="T13" i="1"/>
  <c r="T14" i="1"/>
  <c r="T15" i="1"/>
  <c r="T16" i="1"/>
  <c r="T17" i="1"/>
  <c r="T18" i="1"/>
  <c r="T19" i="1"/>
  <c r="T20" i="1"/>
  <c r="T21" i="1"/>
  <c r="I23" i="1"/>
  <c r="H23" i="1"/>
  <c r="O23" i="1"/>
  <c r="Q23" i="1"/>
  <c r="T23" i="1"/>
  <c r="T22" i="1"/>
  <c r="Q24" i="1"/>
  <c r="J24" i="1"/>
  <c r="I24" i="1"/>
  <c r="P24" i="1"/>
  <c r="T35" i="1"/>
  <c r="D24" i="1"/>
  <c r="C24" i="1"/>
  <c r="B24" i="1" s="1"/>
  <c r="H24" i="1" s="1"/>
  <c r="U8" i="1"/>
  <c r="E25" i="1"/>
  <c r="A25" i="1" s="1"/>
  <c r="G24" i="1" l="1"/>
  <c r="U10" i="1"/>
  <c r="U11" i="1"/>
  <c r="U12" i="1"/>
  <c r="U13" i="1"/>
  <c r="U14" i="1"/>
  <c r="U15" i="1"/>
  <c r="U16" i="1"/>
  <c r="U18" i="1"/>
  <c r="U17" i="1"/>
  <c r="U19" i="1"/>
  <c r="U20" i="1"/>
  <c r="U21" i="1"/>
  <c r="U23" i="1"/>
  <c r="U22" i="1"/>
  <c r="M24" i="1"/>
  <c r="T24" i="1"/>
  <c r="L24" i="1"/>
  <c r="O24" i="1"/>
  <c r="U24" i="1"/>
  <c r="S24" i="1"/>
  <c r="N24" i="1"/>
  <c r="K24" i="1"/>
  <c r="R24" i="1"/>
  <c r="H25" i="1"/>
  <c r="N25" i="1"/>
  <c r="U35" i="1"/>
  <c r="C25" i="1"/>
  <c r="B25" i="1" s="1"/>
  <c r="G25" i="1" s="1"/>
  <c r="D25" i="1"/>
  <c r="E26" i="1"/>
  <c r="A26" i="1" s="1"/>
  <c r="V8" i="1"/>
  <c r="U25" i="1" l="1"/>
  <c r="O25" i="1"/>
  <c r="M25" i="1"/>
  <c r="S25" i="1"/>
  <c r="V25" i="1"/>
  <c r="T25" i="1"/>
  <c r="V10" i="1"/>
  <c r="V11" i="1"/>
  <c r="V13" i="1"/>
  <c r="V12" i="1"/>
  <c r="V14" i="1"/>
  <c r="V15" i="1"/>
  <c r="V16" i="1"/>
  <c r="V17" i="1"/>
  <c r="V18" i="1"/>
  <c r="V19" i="1"/>
  <c r="V20" i="1"/>
  <c r="V35" i="1" s="1"/>
  <c r="V21" i="1"/>
  <c r="V22" i="1"/>
  <c r="V23" i="1"/>
  <c r="V24" i="1"/>
  <c r="Q25" i="1"/>
  <c r="K25" i="1"/>
  <c r="R25" i="1"/>
  <c r="P25" i="1"/>
  <c r="J25" i="1"/>
  <c r="L25" i="1"/>
  <c r="I25" i="1"/>
  <c r="M26" i="1"/>
  <c r="R26" i="1"/>
  <c r="H26" i="1"/>
  <c r="I26" i="1"/>
  <c r="K26" i="1"/>
  <c r="L26" i="1"/>
  <c r="V26" i="1"/>
  <c r="N36" i="1"/>
  <c r="O36" i="1"/>
  <c r="G36" i="1"/>
  <c r="P36" i="1"/>
  <c r="Q36" i="1"/>
  <c r="R36" i="1"/>
  <c r="S36" i="1"/>
  <c r="L36" i="1"/>
  <c r="T36" i="1"/>
  <c r="H36" i="1"/>
  <c r="I36" i="1"/>
  <c r="U36" i="1"/>
  <c r="V36" i="1"/>
  <c r="J36" i="1"/>
  <c r="K36" i="1"/>
  <c r="M36" i="1"/>
  <c r="C26" i="1"/>
  <c r="B26" i="1" s="1"/>
  <c r="D26" i="1"/>
  <c r="W8" i="1"/>
  <c r="E27" i="1"/>
  <c r="A27" i="1" s="1"/>
  <c r="Q26" i="1" l="1"/>
  <c r="W26" i="1"/>
  <c r="N26" i="1"/>
  <c r="U26" i="1"/>
  <c r="W10" i="1"/>
  <c r="W11" i="1"/>
  <c r="W12" i="1"/>
  <c r="W13" i="1"/>
  <c r="W14" i="1"/>
  <c r="W15" i="1"/>
  <c r="W16" i="1"/>
  <c r="W18" i="1"/>
  <c r="W17" i="1"/>
  <c r="W19" i="1"/>
  <c r="W20" i="1"/>
  <c r="W35" i="1" s="1"/>
  <c r="W21" i="1"/>
  <c r="W22" i="1"/>
  <c r="W23" i="1"/>
  <c r="W24" i="1"/>
  <c r="P26" i="1"/>
  <c r="G26" i="1"/>
  <c r="X26" i="1"/>
  <c r="T26" i="1"/>
  <c r="J26" i="1"/>
  <c r="O26" i="1"/>
  <c r="W25" i="1"/>
  <c r="S26" i="1"/>
  <c r="G27" i="1"/>
  <c r="N27" i="1"/>
  <c r="I27" i="1"/>
  <c r="U27" i="1"/>
  <c r="X27" i="1"/>
  <c r="J27" i="1"/>
  <c r="Q27" i="1"/>
  <c r="W27" i="1"/>
  <c r="H27" i="1"/>
  <c r="M27" i="1"/>
  <c r="L27" i="1"/>
  <c r="W36" i="1"/>
  <c r="C27" i="1"/>
  <c r="B27" i="1" s="1"/>
  <c r="T27" i="1" s="1"/>
  <c r="D27" i="1"/>
  <c r="E28" i="1"/>
  <c r="A28" i="1" s="1"/>
  <c r="X8" i="1"/>
  <c r="K27" i="1" l="1"/>
  <c r="O27" i="1"/>
  <c r="X10" i="1"/>
  <c r="X11" i="1"/>
  <c r="X12" i="1"/>
  <c r="X13" i="1"/>
  <c r="X14" i="1"/>
  <c r="X15" i="1"/>
  <c r="X16" i="1"/>
  <c r="X17" i="1"/>
  <c r="X18" i="1"/>
  <c r="X19" i="1"/>
  <c r="X20" i="1"/>
  <c r="X35" i="1" s="1"/>
  <c r="X21" i="1"/>
  <c r="X22" i="1"/>
  <c r="X23" i="1"/>
  <c r="X24" i="1"/>
  <c r="X36" i="1" s="1"/>
  <c r="X25" i="1"/>
  <c r="V27" i="1"/>
  <c r="S27" i="1"/>
  <c r="P27" i="1"/>
  <c r="R27" i="1"/>
  <c r="W28" i="1"/>
  <c r="Y28" i="1"/>
  <c r="C28" i="1"/>
  <c r="B28" i="1" s="1"/>
  <c r="D28" i="1"/>
  <c r="Y8" i="1"/>
  <c r="Y27" i="1" s="1"/>
  <c r="E29" i="1"/>
  <c r="A29" i="1" s="1"/>
  <c r="L28" i="1" l="1"/>
  <c r="K28" i="1"/>
  <c r="I28" i="1"/>
  <c r="U28" i="1"/>
  <c r="R28" i="1"/>
  <c r="S28" i="1"/>
  <c r="Y10" i="1"/>
  <c r="Y11" i="1"/>
  <c r="Y12" i="1"/>
  <c r="Y13" i="1"/>
  <c r="Y15" i="1"/>
  <c r="Y14" i="1"/>
  <c r="Y16" i="1"/>
  <c r="Y17" i="1"/>
  <c r="Y18" i="1"/>
  <c r="Y19" i="1"/>
  <c r="Y20" i="1"/>
  <c r="Y21" i="1"/>
  <c r="Y22" i="1"/>
  <c r="Y23" i="1"/>
  <c r="Y24" i="1"/>
  <c r="Y25" i="1"/>
  <c r="Y26" i="1"/>
  <c r="M28" i="1"/>
  <c r="V28" i="1"/>
  <c r="H28" i="1"/>
  <c r="Q28" i="1"/>
  <c r="J28" i="1"/>
  <c r="G28" i="1"/>
  <c r="N28" i="1"/>
  <c r="X28" i="1"/>
  <c r="T28" i="1"/>
  <c r="P28" i="1"/>
  <c r="O28" i="1"/>
  <c r="P29" i="1"/>
  <c r="O29" i="1"/>
  <c r="T29" i="1"/>
  <c r="I29" i="1"/>
  <c r="U29" i="1"/>
  <c r="Q29" i="1"/>
  <c r="K29" i="1"/>
  <c r="W29" i="1"/>
  <c r="V29" i="1"/>
  <c r="L29" i="1"/>
  <c r="Z29" i="1"/>
  <c r="G29" i="1"/>
  <c r="X29" i="1"/>
  <c r="R29" i="1"/>
  <c r="H29" i="1"/>
  <c r="T37" i="1"/>
  <c r="J37" i="1"/>
  <c r="K37" i="1"/>
  <c r="X37" i="1"/>
  <c r="L37" i="1"/>
  <c r="G37" i="1"/>
  <c r="R37" i="1"/>
  <c r="Y37" i="1"/>
  <c r="M37" i="1"/>
  <c r="O37" i="1"/>
  <c r="P37" i="1"/>
  <c r="Q37" i="1"/>
  <c r="S37" i="1"/>
  <c r="H37" i="1"/>
  <c r="I37" i="1"/>
  <c r="U37" i="1"/>
  <c r="V37" i="1"/>
  <c r="W37" i="1"/>
  <c r="N37" i="1"/>
  <c r="Y35" i="1"/>
  <c r="Y36" i="1"/>
  <c r="C29" i="1"/>
  <c r="B29" i="1" s="1"/>
  <c r="Y29" i="1" s="1"/>
  <c r="D29" i="1"/>
  <c r="E30" i="1"/>
  <c r="A30" i="1" s="1"/>
  <c r="Z8" i="1"/>
  <c r="Z28" i="1" s="1"/>
  <c r="Z10" i="1" l="1"/>
  <c r="Z11" i="1"/>
  <c r="Z12" i="1"/>
  <c r="Z13" i="1"/>
  <c r="Z14" i="1"/>
  <c r="Z15" i="1"/>
  <c r="Z16" i="1"/>
  <c r="Z17" i="1"/>
  <c r="Z18" i="1"/>
  <c r="Z19" i="1"/>
  <c r="Z20" i="1"/>
  <c r="Z35" i="1" s="1"/>
  <c r="Z21" i="1"/>
  <c r="Z22" i="1"/>
  <c r="Z24" i="1"/>
  <c r="Z23" i="1"/>
  <c r="Z25" i="1"/>
  <c r="Z26" i="1"/>
  <c r="Z27" i="1"/>
  <c r="Z37" i="1" s="1"/>
  <c r="M29" i="1"/>
  <c r="N29" i="1"/>
  <c r="S29" i="1"/>
  <c r="J29" i="1"/>
  <c r="X30" i="1"/>
  <c r="Z36" i="1"/>
  <c r="C30" i="1"/>
  <c r="B30" i="1" s="1"/>
  <c r="D30" i="1"/>
  <c r="AA8" i="1"/>
  <c r="P30" i="1" l="1"/>
  <c r="H30" i="1"/>
  <c r="K30" i="1"/>
  <c r="R30" i="1"/>
  <c r="AA10" i="1"/>
  <c r="AA11" i="1"/>
  <c r="AA12" i="1"/>
  <c r="AA13" i="1"/>
  <c r="AA14" i="1"/>
  <c r="AA16" i="1"/>
  <c r="AA15" i="1"/>
  <c r="AA17" i="1"/>
  <c r="AA18" i="1"/>
  <c r="AA19" i="1"/>
  <c r="AA20" i="1"/>
  <c r="AA21" i="1"/>
  <c r="AA22" i="1"/>
  <c r="AA23" i="1"/>
  <c r="AA24" i="1"/>
  <c r="AA36" i="1" s="1"/>
  <c r="AA25" i="1"/>
  <c r="AA26" i="1"/>
  <c r="AA27" i="1"/>
  <c r="AA37" i="1" s="1"/>
  <c r="AA29" i="1"/>
  <c r="AA28" i="1"/>
  <c r="S30" i="1"/>
  <c r="U30" i="1"/>
  <c r="V30" i="1"/>
  <c r="G30" i="1"/>
  <c r="L30" i="1"/>
  <c r="Y30" i="1"/>
  <c r="W30" i="1"/>
  <c r="AA30" i="1"/>
  <c r="J30" i="1"/>
  <c r="T30" i="1"/>
  <c r="N30" i="1"/>
  <c r="I30" i="1"/>
  <c r="M30" i="1"/>
  <c r="O30" i="1"/>
  <c r="Z30" i="1"/>
  <c r="Q30" i="1"/>
  <c r="AA35" i="1"/>
  <c r="AB8" i="1"/>
  <c r="AB10" i="1" l="1"/>
  <c r="AB11" i="1"/>
  <c r="AB12" i="1"/>
  <c r="AB13" i="1"/>
  <c r="AB14" i="1"/>
  <c r="AB15" i="1"/>
  <c r="AB16" i="1"/>
  <c r="AB17" i="1"/>
  <c r="AB18" i="1"/>
  <c r="AB19" i="1"/>
  <c r="AB20" i="1"/>
  <c r="AB35" i="1" s="1"/>
  <c r="AB21" i="1"/>
  <c r="AB23" i="1"/>
  <c r="AB22" i="1"/>
  <c r="AB24" i="1"/>
  <c r="AB25" i="1"/>
  <c r="AB26" i="1"/>
  <c r="AB27" i="1"/>
  <c r="AB28" i="1"/>
  <c r="AB29" i="1"/>
  <c r="AB30" i="1"/>
  <c r="AB38" i="1" s="1"/>
  <c r="N38" i="1"/>
  <c r="L38" i="1"/>
  <c r="Q38" i="1"/>
  <c r="R38" i="1"/>
  <c r="S38" i="1"/>
  <c r="I38" i="1"/>
  <c r="G38" i="1"/>
  <c r="V38" i="1"/>
  <c r="J38" i="1"/>
  <c r="X38" i="1"/>
  <c r="W38" i="1"/>
  <c r="K38" i="1"/>
  <c r="Y38" i="1"/>
  <c r="M38" i="1"/>
  <c r="Z38" i="1"/>
  <c r="U38" i="1"/>
  <c r="O38" i="1"/>
  <c r="AA38" i="1"/>
  <c r="P38" i="1"/>
  <c r="H38" i="1"/>
  <c r="T38" i="1"/>
  <c r="AB36" i="1"/>
  <c r="AB37" i="1"/>
  <c r="AC8" i="1"/>
  <c r="AC10" i="1" l="1"/>
  <c r="AC11" i="1"/>
  <c r="AC12" i="1"/>
  <c r="AC13" i="1"/>
  <c r="AC14" i="1"/>
  <c r="AC15" i="1"/>
  <c r="AC16" i="1"/>
  <c r="AC17" i="1"/>
  <c r="AC18" i="1"/>
  <c r="AC19" i="1"/>
  <c r="AC20" i="1"/>
  <c r="AC35" i="1" s="1"/>
  <c r="AC21" i="1"/>
  <c r="AC22" i="1"/>
  <c r="AC23" i="1"/>
  <c r="AC24" i="1"/>
  <c r="AC25" i="1"/>
  <c r="AC26" i="1"/>
  <c r="AC27" i="1"/>
  <c r="AC28" i="1"/>
  <c r="AC29" i="1"/>
  <c r="AC30" i="1"/>
  <c r="AC36" i="1"/>
  <c r="AC37" i="1"/>
  <c r="AC38" i="1"/>
  <c r="AD8" i="1"/>
  <c r="AD10" i="1" l="1"/>
  <c r="AD11" i="1"/>
  <c r="AD12" i="1"/>
  <c r="AD13" i="1"/>
  <c r="AD14" i="1"/>
  <c r="AD15" i="1"/>
  <c r="AD17" i="1"/>
  <c r="AD16" i="1"/>
  <c r="AD18" i="1"/>
  <c r="AD19" i="1"/>
  <c r="AD20" i="1"/>
  <c r="AD35" i="1" s="1"/>
  <c r="AD21" i="1"/>
  <c r="AD22" i="1"/>
  <c r="AD23" i="1"/>
  <c r="AD24" i="1"/>
  <c r="AD25" i="1"/>
  <c r="AD26" i="1"/>
  <c r="AD27" i="1"/>
  <c r="AD37" i="1" s="1"/>
  <c r="AD28" i="1"/>
  <c r="AD29" i="1"/>
  <c r="AD30" i="1"/>
  <c r="AD38" i="1" s="1"/>
  <c r="AD36" i="1"/>
  <c r="AE8" i="1"/>
  <c r="AE10" i="1" l="1"/>
  <c r="AE11" i="1"/>
  <c r="AE12" i="1"/>
  <c r="AE13" i="1"/>
  <c r="AE14" i="1"/>
  <c r="AE15" i="1"/>
  <c r="AE16" i="1"/>
  <c r="AE18" i="1"/>
  <c r="AE17" i="1"/>
  <c r="AE19" i="1"/>
  <c r="AE20" i="1"/>
  <c r="AE35" i="1" s="1"/>
  <c r="AE21" i="1"/>
  <c r="AE23" i="1"/>
  <c r="AE22" i="1"/>
  <c r="AE24" i="1"/>
  <c r="AE25" i="1"/>
  <c r="AE27" i="1"/>
  <c r="AE37" i="1" s="1"/>
  <c r="AE26" i="1"/>
  <c r="AE28" i="1"/>
  <c r="AE29" i="1"/>
  <c r="AE30" i="1"/>
  <c r="AE38" i="1" s="1"/>
  <c r="AE36" i="1"/>
  <c r="J32" i="1" l="1"/>
  <c r="M32" i="1" s="1"/>
  <c r="Q7" i="8"/>
  <c r="R7" i="8" l="1"/>
  <c r="Q30" i="8"/>
  <c r="S7" i="8" l="1"/>
  <c r="R30" i="8"/>
  <c r="T7" i="8" l="1"/>
  <c r="S30" i="8"/>
  <c r="U7" i="8" l="1"/>
  <c r="T30" i="8"/>
  <c r="V7" i="8" l="1"/>
  <c r="U30" i="8"/>
  <c r="W7" i="8" l="1"/>
  <c r="V30" i="8"/>
  <c r="X7" i="8" l="1"/>
  <c r="W30" i="8"/>
  <c r="Y7" i="8" l="1"/>
  <c r="X30" i="8"/>
  <c r="Z7" i="8" l="1"/>
  <c r="Y30" i="8"/>
  <c r="AA7" i="8" l="1"/>
  <c r="Z30" i="8"/>
  <c r="AB7" i="8" l="1"/>
  <c r="AB30" i="8" s="1"/>
  <c r="AA30" i="8"/>
</calcChain>
</file>

<file path=xl/sharedStrings.xml><?xml version="1.0" encoding="utf-8"?>
<sst xmlns="http://schemas.openxmlformats.org/spreadsheetml/2006/main" count="34" uniqueCount="24">
  <si>
    <t>kJ/mol</t>
  </si>
  <si>
    <t>offset</t>
  </si>
  <si>
    <t>potential</t>
  </si>
  <si>
    <t>deg</t>
  </si>
  <si>
    <t>rad</t>
  </si>
  <si>
    <t>tanh_const</t>
  </si>
  <si>
    <t>k_angle</t>
  </si>
  <si>
    <t>angle</t>
  </si>
  <si>
    <t>bending</t>
  </si>
  <si>
    <t>minimum energy</t>
  </si>
  <si>
    <t>hartree_to_kJpermol</t>
  </si>
  <si>
    <t>f1</t>
  </si>
  <si>
    <t>f2</t>
  </si>
  <si>
    <t>SSE</t>
  </si>
  <si>
    <t>SST</t>
  </si>
  <si>
    <t>r-squared</t>
  </si>
  <si>
    <t>k1_LD2</t>
  </si>
  <si>
    <t>k1_LD1</t>
  </si>
  <si>
    <t>HBC angle</t>
  </si>
  <si>
    <t>CCSD</t>
  </si>
  <si>
    <t>ADLD</t>
  </si>
  <si>
    <t>E-E0 (kJ/mol)</t>
  </si>
  <si>
    <t>dihedral (deg)</t>
  </si>
  <si>
    <t>BCN angle(deg)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</si>
</sst>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>
    <font>
      <sz val="11"/>
      <color theme="1"/>
      <name val="Aptos Narrow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1" fillId="0" borderId="0" xfId="0" applyNumberFormat="1" applyFont="1"/>
    <xf numFmtId="0" fontId="2" fillId="0" borderId="0" xfId="0" applyFont="1"/>
    <xf numFmtId="164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00"/>
      <color rgb="FFE61400"/>
      <color rgb="FFBE3C00"/>
      <color rgb="FFD22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20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boranecarbonitrile (H</a:t>
            </a:r>
            <a:r>
              <a:rPr lang="en-US" sz="2000" b="1" baseline="-25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r>
              <a:rPr lang="en-US" sz="20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BCN)</a:t>
            </a:r>
          </a:p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20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CCSD-computed</a:t>
            </a:r>
            <a:r>
              <a:rPr lang="en-US" sz="20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potential energy surface</a:t>
            </a:r>
            <a:endParaRPr lang="en-US" sz="20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221366559949236"/>
          <c:y val="0.16729698500244197"/>
          <c:w val="0.71489256150673486"/>
          <c:h val="0.7743318998892158"/>
        </c:manualLayout>
      </c:layout>
      <c:surface3DChart>
        <c:wireframe val="0"/>
        <c:ser>
          <c:idx val="0"/>
          <c:order val="0"/>
          <c:spPr>
            <a:solidFill>
              <a:schemeClr val="accent1"/>
            </a:solidFill>
            <a:ln/>
            <a:effectLst/>
            <a:sp3d/>
          </c:spPr>
          <c:val>
            <c:numRef>
              <c:f>CCSD!$D$31:$AB$31</c:f>
              <c:numCache>
                <c:formatCode>General</c:formatCode>
                <c:ptCount val="25"/>
                <c:pt idx="0">
                  <c:v>63.466342775004449</c:v>
                </c:pt>
                <c:pt idx="1">
                  <c:v>61.81681988998583</c:v>
                </c:pt>
                <c:pt idx="2">
                  <c:v>57.430318274983911</c:v>
                </c:pt>
                <c:pt idx="3">
                  <c:v>51.73697403499812</c:v>
                </c:pt>
                <c:pt idx="4">
                  <c:v>46.419706414974698</c:v>
                </c:pt>
                <c:pt idx="5">
                  <c:v>42.852177014997451</c:v>
                </c:pt>
                <c:pt idx="6">
                  <c:v>41.818622684996676</c:v>
                </c:pt>
                <c:pt idx="7">
                  <c:v>42.852177014997451</c:v>
                </c:pt>
                <c:pt idx="8">
                  <c:v>46.419706414974698</c:v>
                </c:pt>
                <c:pt idx="9">
                  <c:v>51.73697403499812</c:v>
                </c:pt>
                <c:pt idx="10">
                  <c:v>57.430318274983911</c:v>
                </c:pt>
                <c:pt idx="11">
                  <c:v>61.81681988998583</c:v>
                </c:pt>
                <c:pt idx="12">
                  <c:v>63.466342775004449</c:v>
                </c:pt>
                <c:pt idx="13">
                  <c:v>61.81681988998583</c:v>
                </c:pt>
                <c:pt idx="14">
                  <c:v>57.430318274983911</c:v>
                </c:pt>
                <c:pt idx="15">
                  <c:v>51.73697403499812</c:v>
                </c:pt>
                <c:pt idx="16">
                  <c:v>46.419706414974698</c:v>
                </c:pt>
                <c:pt idx="17">
                  <c:v>42.852177014997451</c:v>
                </c:pt>
                <c:pt idx="18">
                  <c:v>41.818622684996676</c:v>
                </c:pt>
                <c:pt idx="19">
                  <c:v>42.852177014997451</c:v>
                </c:pt>
                <c:pt idx="20">
                  <c:v>46.419706414974698</c:v>
                </c:pt>
                <c:pt idx="21">
                  <c:v>51.73697403499812</c:v>
                </c:pt>
                <c:pt idx="22">
                  <c:v>57.430318274983911</c:v>
                </c:pt>
                <c:pt idx="23">
                  <c:v>61.81681988998583</c:v>
                </c:pt>
                <c:pt idx="24">
                  <c:v>63.466342775004449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AC-4084-BE69-8DD5BDE21377}"/>
            </c:ext>
          </c:extLst>
        </c:ser>
        <c:ser>
          <c:idx val="1"/>
          <c:order val="1"/>
          <c:spPr>
            <a:solidFill>
              <a:schemeClr val="accent2"/>
            </a:solidFill>
            <a:ln/>
            <a:effectLst/>
            <a:sp3d/>
          </c:spPr>
          <c:val>
            <c:numRef>
              <c:f>CCSD!$D$32:$AB$32</c:f>
              <c:numCache>
                <c:formatCode>General</c:formatCode>
                <c:ptCount val="25"/>
                <c:pt idx="0">
                  <c:v>52.817025970021788</c:v>
                </c:pt>
                <c:pt idx="1">
                  <c:v>51.465086006648306</c:v>
                </c:pt>
                <c:pt idx="2">
                  <c:v>47.861849806664203</c:v>
                </c:pt>
                <c:pt idx="3">
                  <c:v>43.165810493331414</c:v>
                </c:pt>
                <c:pt idx="4">
                  <c:v>38.757639751660825</c:v>
                </c:pt>
                <c:pt idx="5">
                  <c:v>35.784331015007581</c:v>
                </c:pt>
                <c:pt idx="6">
                  <c:v>34.915238005033338</c:v>
                </c:pt>
                <c:pt idx="7">
                  <c:v>35.784331015007581</c:v>
                </c:pt>
                <c:pt idx="8">
                  <c:v>38.757639751660825</c:v>
                </c:pt>
                <c:pt idx="9">
                  <c:v>43.165810493331414</c:v>
                </c:pt>
                <c:pt idx="10">
                  <c:v>47.861849806664203</c:v>
                </c:pt>
                <c:pt idx="11">
                  <c:v>51.465086006648306</c:v>
                </c:pt>
                <c:pt idx="12">
                  <c:v>52.817025970021788</c:v>
                </c:pt>
                <c:pt idx="13">
                  <c:v>51.465086006648306</c:v>
                </c:pt>
                <c:pt idx="14">
                  <c:v>47.861849806664203</c:v>
                </c:pt>
                <c:pt idx="15">
                  <c:v>43.165810493331414</c:v>
                </c:pt>
                <c:pt idx="16">
                  <c:v>38.757639751660825</c:v>
                </c:pt>
                <c:pt idx="17">
                  <c:v>35.784331015007581</c:v>
                </c:pt>
                <c:pt idx="18">
                  <c:v>34.915238005033338</c:v>
                </c:pt>
                <c:pt idx="19">
                  <c:v>35.784331015007581</c:v>
                </c:pt>
                <c:pt idx="20">
                  <c:v>38.757639751660825</c:v>
                </c:pt>
                <c:pt idx="21">
                  <c:v>43.165810493331414</c:v>
                </c:pt>
                <c:pt idx="22">
                  <c:v>47.861849806664203</c:v>
                </c:pt>
                <c:pt idx="23">
                  <c:v>51.465086006648306</c:v>
                </c:pt>
                <c:pt idx="24">
                  <c:v>52.817025970021788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BAC-4084-BE69-8DD5BDE21377}"/>
            </c:ext>
          </c:extLst>
        </c:ser>
        <c:ser>
          <c:idx val="2"/>
          <c:order val="2"/>
          <c:spPr>
            <a:solidFill>
              <a:schemeClr val="accent3"/>
            </a:solidFill>
            <a:ln/>
            <a:effectLst/>
            <a:sp3d/>
          </c:spPr>
          <c:val>
            <c:numRef>
              <c:f>CCSD!$D$33:$AB$33</c:f>
              <c:numCache>
                <c:formatCode>General</c:formatCode>
                <c:ptCount val="25"/>
                <c:pt idx="0">
                  <c:v>42.167709165001817</c:v>
                </c:pt>
                <c:pt idx="1">
                  <c:v>41.113352123348093</c:v>
                </c:pt>
                <c:pt idx="2">
                  <c:v>38.293381338307185</c:v>
                </c:pt>
                <c:pt idx="3">
                  <c:v>34.594646951664707</c:v>
                </c:pt>
                <c:pt idx="4">
                  <c:v>31.095573088346953</c:v>
                </c:pt>
                <c:pt idx="5">
                  <c:v>28.71648501501771</c:v>
                </c:pt>
                <c:pt idx="6">
                  <c:v>28.011853325032689</c:v>
                </c:pt>
                <c:pt idx="7">
                  <c:v>28.71648501501771</c:v>
                </c:pt>
                <c:pt idx="8">
                  <c:v>31.095573088346953</c:v>
                </c:pt>
                <c:pt idx="9">
                  <c:v>34.594646951664707</c:v>
                </c:pt>
                <c:pt idx="10">
                  <c:v>38.293381338307185</c:v>
                </c:pt>
                <c:pt idx="11">
                  <c:v>41.113352123348093</c:v>
                </c:pt>
                <c:pt idx="12">
                  <c:v>42.167709165001817</c:v>
                </c:pt>
                <c:pt idx="13">
                  <c:v>41.113352123348093</c:v>
                </c:pt>
                <c:pt idx="14">
                  <c:v>38.293381338307185</c:v>
                </c:pt>
                <c:pt idx="15">
                  <c:v>34.594646951664707</c:v>
                </c:pt>
                <c:pt idx="16">
                  <c:v>31.095573088346953</c:v>
                </c:pt>
                <c:pt idx="17">
                  <c:v>28.71648501501771</c:v>
                </c:pt>
                <c:pt idx="18">
                  <c:v>28.011853325032689</c:v>
                </c:pt>
                <c:pt idx="19">
                  <c:v>28.71648501501771</c:v>
                </c:pt>
                <c:pt idx="20">
                  <c:v>31.095573088346953</c:v>
                </c:pt>
                <c:pt idx="21">
                  <c:v>34.594646951664707</c:v>
                </c:pt>
                <c:pt idx="22">
                  <c:v>38.293381338307185</c:v>
                </c:pt>
                <c:pt idx="23">
                  <c:v>41.113352123348093</c:v>
                </c:pt>
                <c:pt idx="24">
                  <c:v>42.167709165001817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BAC-4084-BE69-8DD5BDE21377}"/>
            </c:ext>
          </c:extLst>
        </c:ser>
        <c:ser>
          <c:idx val="3"/>
          <c:order val="3"/>
          <c:spPr>
            <a:solidFill>
              <a:schemeClr val="accent4"/>
            </a:solidFill>
            <a:ln/>
            <a:effectLst/>
            <a:sp3d/>
          </c:spPr>
          <c:val>
            <c:numRef>
              <c:f>CCSD!$D$34:$AB$34</c:f>
              <c:numCache>
                <c:formatCode>General</c:formatCode>
                <c:ptCount val="25"/>
                <c:pt idx="0">
                  <c:v>31.518392359981846</c:v>
                </c:pt>
                <c:pt idx="1">
                  <c:v>30.761618239973259</c:v>
                </c:pt>
                <c:pt idx="2">
                  <c:v>28.724912869987477</c:v>
                </c:pt>
                <c:pt idx="3">
                  <c:v>26.023483409998001</c:v>
                </c:pt>
                <c:pt idx="4">
                  <c:v>23.43350642499577</c:v>
                </c:pt>
                <c:pt idx="5">
                  <c:v>21.648639014990529</c:v>
                </c:pt>
                <c:pt idx="6">
                  <c:v>21.10846864499473</c:v>
                </c:pt>
                <c:pt idx="7">
                  <c:v>21.648639014990529</c:v>
                </c:pt>
                <c:pt idx="8">
                  <c:v>23.43350642499577</c:v>
                </c:pt>
                <c:pt idx="9">
                  <c:v>26.023483409998001</c:v>
                </c:pt>
                <c:pt idx="10">
                  <c:v>28.724912869987477</c:v>
                </c:pt>
                <c:pt idx="11">
                  <c:v>30.761618239973259</c:v>
                </c:pt>
                <c:pt idx="12">
                  <c:v>31.518392359981846</c:v>
                </c:pt>
                <c:pt idx="13">
                  <c:v>30.761618239973259</c:v>
                </c:pt>
                <c:pt idx="14">
                  <c:v>28.724912869987477</c:v>
                </c:pt>
                <c:pt idx="15">
                  <c:v>26.023483409998001</c:v>
                </c:pt>
                <c:pt idx="16">
                  <c:v>23.43350642499577</c:v>
                </c:pt>
                <c:pt idx="17">
                  <c:v>21.648639014990529</c:v>
                </c:pt>
                <c:pt idx="18">
                  <c:v>21.10846864499473</c:v>
                </c:pt>
                <c:pt idx="19">
                  <c:v>21.648639014990529</c:v>
                </c:pt>
                <c:pt idx="20">
                  <c:v>23.43350642499577</c:v>
                </c:pt>
                <c:pt idx="21">
                  <c:v>26.023483409998001</c:v>
                </c:pt>
                <c:pt idx="22">
                  <c:v>28.724912869987477</c:v>
                </c:pt>
                <c:pt idx="23">
                  <c:v>30.761618239973259</c:v>
                </c:pt>
                <c:pt idx="24">
                  <c:v>31.518392359981846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BAC-4084-BE69-8DD5BDE21377}"/>
            </c:ext>
          </c:extLst>
        </c:ser>
        <c:ser>
          <c:idx val="4"/>
          <c:order val="4"/>
          <c:spPr>
            <a:solidFill>
              <a:schemeClr val="accent5"/>
            </a:solidFill>
            <a:ln/>
            <a:effectLst/>
            <a:sp3d/>
          </c:spPr>
          <c:val>
            <c:numRef>
              <c:f>CCSD!$D$35:$AB$35</c:f>
              <c:numCache>
                <c:formatCode>General</c:formatCode>
                <c:ptCount val="25"/>
                <c:pt idx="0">
                  <c:v>24.46558172333809</c:v>
                </c:pt>
                <c:pt idx="1">
                  <c:v>23.883333339997293</c:v>
                </c:pt>
                <c:pt idx="2">
                  <c:v>22.314693358325691</c:v>
                </c:pt>
                <c:pt idx="3">
                  <c:v>20.229897580001136</c:v>
                </c:pt>
                <c:pt idx="4">
                  <c:v>18.225302075004429</c:v>
                </c:pt>
                <c:pt idx="5">
                  <c:v>16.838355445015353</c:v>
                </c:pt>
                <c:pt idx="6">
                  <c:v>16.413575800034167</c:v>
                </c:pt>
                <c:pt idx="7">
                  <c:v>16.838355445015353</c:v>
                </c:pt>
                <c:pt idx="8">
                  <c:v>18.225302075004429</c:v>
                </c:pt>
                <c:pt idx="9">
                  <c:v>20.229897580001136</c:v>
                </c:pt>
                <c:pt idx="10">
                  <c:v>22.314693358325691</c:v>
                </c:pt>
                <c:pt idx="11">
                  <c:v>23.883333339997293</c:v>
                </c:pt>
                <c:pt idx="12">
                  <c:v>24.46558172333809</c:v>
                </c:pt>
                <c:pt idx="13">
                  <c:v>23.883333339997293</c:v>
                </c:pt>
                <c:pt idx="14">
                  <c:v>22.314693358325691</c:v>
                </c:pt>
                <c:pt idx="15">
                  <c:v>20.229897580001136</c:v>
                </c:pt>
                <c:pt idx="16">
                  <c:v>18.225302075004429</c:v>
                </c:pt>
                <c:pt idx="17">
                  <c:v>16.838355445015353</c:v>
                </c:pt>
                <c:pt idx="18">
                  <c:v>16.413575800034167</c:v>
                </c:pt>
                <c:pt idx="19">
                  <c:v>16.838355445015353</c:v>
                </c:pt>
                <c:pt idx="20">
                  <c:v>18.225302075004429</c:v>
                </c:pt>
                <c:pt idx="21">
                  <c:v>20.229897580001136</c:v>
                </c:pt>
                <c:pt idx="22">
                  <c:v>22.314693358325691</c:v>
                </c:pt>
                <c:pt idx="23">
                  <c:v>23.883333339997293</c:v>
                </c:pt>
                <c:pt idx="24">
                  <c:v>24.46558172333809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BAC-4084-BE69-8DD5BDE21377}"/>
            </c:ext>
          </c:extLst>
        </c:ser>
        <c:ser>
          <c:idx val="5"/>
          <c:order val="5"/>
          <c:spPr>
            <a:solidFill>
              <a:schemeClr val="accent6"/>
            </a:solidFill>
            <a:ln/>
            <a:effectLst/>
            <a:sp3d/>
          </c:spPr>
          <c:val>
            <c:numRef>
              <c:f>CCSD!$D$36:$AB$36</c:f>
              <c:numCache>
                <c:formatCode>General</c:formatCode>
                <c:ptCount val="25"/>
                <c:pt idx="0">
                  <c:v>17.412771086657024</c:v>
                </c:pt>
                <c:pt idx="1">
                  <c:v>17.005048440021326</c:v>
                </c:pt>
                <c:pt idx="2">
                  <c:v>15.904473846663905</c:v>
                </c:pt>
                <c:pt idx="3">
                  <c:v>14.436311750004272</c:v>
                </c:pt>
                <c:pt idx="4">
                  <c:v>13.017097725013087</c:v>
                </c:pt>
                <c:pt idx="5">
                  <c:v>12.028071875002865</c:v>
                </c:pt>
                <c:pt idx="6">
                  <c:v>11.718682955036293</c:v>
                </c:pt>
                <c:pt idx="7">
                  <c:v>12.028071875002865</c:v>
                </c:pt>
                <c:pt idx="8">
                  <c:v>13.017097725013087</c:v>
                </c:pt>
                <c:pt idx="9">
                  <c:v>14.436311750004272</c:v>
                </c:pt>
                <c:pt idx="10">
                  <c:v>15.904473846663905</c:v>
                </c:pt>
                <c:pt idx="11">
                  <c:v>17.005048440021326</c:v>
                </c:pt>
                <c:pt idx="12">
                  <c:v>17.412771086657024</c:v>
                </c:pt>
                <c:pt idx="13">
                  <c:v>17.005048440021326</c:v>
                </c:pt>
                <c:pt idx="14">
                  <c:v>15.904473846663905</c:v>
                </c:pt>
                <c:pt idx="15">
                  <c:v>14.436311750004272</c:v>
                </c:pt>
                <c:pt idx="16">
                  <c:v>13.017097725013087</c:v>
                </c:pt>
                <c:pt idx="17">
                  <c:v>12.028071875002865</c:v>
                </c:pt>
                <c:pt idx="18">
                  <c:v>11.718682955036293</c:v>
                </c:pt>
                <c:pt idx="19">
                  <c:v>12.028071875002865</c:v>
                </c:pt>
                <c:pt idx="20">
                  <c:v>13.017097725013087</c:v>
                </c:pt>
                <c:pt idx="21">
                  <c:v>14.436311750004272</c:v>
                </c:pt>
                <c:pt idx="22">
                  <c:v>15.904473846663905</c:v>
                </c:pt>
                <c:pt idx="23">
                  <c:v>17.005048440021326</c:v>
                </c:pt>
                <c:pt idx="24">
                  <c:v>17.412771086657024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BAC-4084-BE69-8DD5BDE21377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/>
            <a:effectLst/>
            <a:sp3d/>
          </c:spPr>
          <c:val>
            <c:numRef>
              <c:f>CCSD!$D$37:$AB$37</c:f>
              <c:numCache>
                <c:formatCode>General</c:formatCode>
                <c:ptCount val="25"/>
                <c:pt idx="0">
                  <c:v>10.359960449975958</c:v>
                </c:pt>
                <c:pt idx="1">
                  <c:v>10.126763539970739</c:v>
                </c:pt>
                <c:pt idx="2">
                  <c:v>9.4942543350021182</c:v>
                </c:pt>
                <c:pt idx="3">
                  <c:v>8.642725919970097</c:v>
                </c:pt>
                <c:pt idx="4">
                  <c:v>7.8088933749844358</c:v>
                </c:pt>
                <c:pt idx="5">
                  <c:v>7.2177883049903784</c:v>
                </c:pt>
                <c:pt idx="6">
                  <c:v>7.0237901100011086</c:v>
                </c:pt>
                <c:pt idx="7">
                  <c:v>7.2177883049903784</c:v>
                </c:pt>
                <c:pt idx="8">
                  <c:v>7.8088933749844358</c:v>
                </c:pt>
                <c:pt idx="9">
                  <c:v>8.642725919970097</c:v>
                </c:pt>
                <c:pt idx="10">
                  <c:v>9.4942543350021182</c:v>
                </c:pt>
                <c:pt idx="11">
                  <c:v>10.126763539970739</c:v>
                </c:pt>
                <c:pt idx="12">
                  <c:v>10.359960449975958</c:v>
                </c:pt>
                <c:pt idx="13">
                  <c:v>10.126763539970739</c:v>
                </c:pt>
                <c:pt idx="14">
                  <c:v>9.4942543350021182</c:v>
                </c:pt>
                <c:pt idx="15">
                  <c:v>8.642725919970097</c:v>
                </c:pt>
                <c:pt idx="16">
                  <c:v>7.8088933749844358</c:v>
                </c:pt>
                <c:pt idx="17">
                  <c:v>7.2177883049903784</c:v>
                </c:pt>
                <c:pt idx="18">
                  <c:v>7.0237901100011086</c:v>
                </c:pt>
                <c:pt idx="19">
                  <c:v>7.2177883049903784</c:v>
                </c:pt>
                <c:pt idx="20">
                  <c:v>7.8088933749844358</c:v>
                </c:pt>
                <c:pt idx="21">
                  <c:v>8.642725919970097</c:v>
                </c:pt>
                <c:pt idx="22">
                  <c:v>9.4942543350021182</c:v>
                </c:pt>
                <c:pt idx="23">
                  <c:v>10.126763539970739</c:v>
                </c:pt>
                <c:pt idx="24">
                  <c:v>10.359960449975958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5BAC-4084-BE69-8DD5BDE21377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/>
            <a:effectLst/>
            <a:sp3d/>
          </c:spPr>
          <c:val>
            <c:numRef>
              <c:f>CCSD!$D$38:$AB$38</c:f>
              <c:numCache>
                <c:formatCode>General</c:formatCode>
                <c:ptCount val="25"/>
                <c:pt idx="0">
                  <c:v>7.7699703374633131</c:v>
                </c:pt>
                <c:pt idx="1">
                  <c:v>7.5950726549780541</c:v>
                </c:pt>
                <c:pt idx="2">
                  <c:v>7.1206907512609163</c:v>
                </c:pt>
                <c:pt idx="3">
                  <c:v>6.4820444399869004</c:v>
                </c:pt>
                <c:pt idx="4">
                  <c:v>5.8566700312196716</c:v>
                </c:pt>
                <c:pt idx="5">
                  <c:v>5.4133412287241285</c:v>
                </c:pt>
                <c:pt idx="6">
                  <c:v>5.2678425824915038</c:v>
                </c:pt>
                <c:pt idx="7">
                  <c:v>5.4133412287241285</c:v>
                </c:pt>
                <c:pt idx="8">
                  <c:v>5.8566700312196716</c:v>
                </c:pt>
                <c:pt idx="9">
                  <c:v>6.4820444399869004</c:v>
                </c:pt>
                <c:pt idx="10">
                  <c:v>7.1206907512609163</c:v>
                </c:pt>
                <c:pt idx="11">
                  <c:v>7.5950726549780541</c:v>
                </c:pt>
                <c:pt idx="12">
                  <c:v>7.7699703374633131</c:v>
                </c:pt>
                <c:pt idx="13">
                  <c:v>7.5950726549780541</c:v>
                </c:pt>
                <c:pt idx="14">
                  <c:v>7.1206907512609163</c:v>
                </c:pt>
                <c:pt idx="15">
                  <c:v>6.4820444399869004</c:v>
                </c:pt>
                <c:pt idx="16">
                  <c:v>5.8566700312196716</c:v>
                </c:pt>
                <c:pt idx="17">
                  <c:v>5.4133412287241285</c:v>
                </c:pt>
                <c:pt idx="18">
                  <c:v>5.2678425824915038</c:v>
                </c:pt>
                <c:pt idx="19">
                  <c:v>5.4133412287241285</c:v>
                </c:pt>
                <c:pt idx="20">
                  <c:v>5.8566700312196716</c:v>
                </c:pt>
                <c:pt idx="21">
                  <c:v>6.4820444399869004</c:v>
                </c:pt>
                <c:pt idx="22">
                  <c:v>7.1206907512609163</c:v>
                </c:pt>
                <c:pt idx="23">
                  <c:v>7.5950726549780541</c:v>
                </c:pt>
                <c:pt idx="24">
                  <c:v>7.7699703374633131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5BAC-4084-BE69-8DD5BDE21377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/>
            <a:effectLst/>
            <a:sp3d/>
          </c:spPr>
          <c:val>
            <c:numRef>
              <c:f>CCSD!$D$39:$AB$39</c:f>
              <c:numCache>
                <c:formatCode>General</c:formatCode>
                <c:ptCount val="25"/>
                <c:pt idx="0">
                  <c:v>5.1799802249879789</c:v>
                </c:pt>
                <c:pt idx="1">
                  <c:v>5.0633817699853694</c:v>
                </c:pt>
                <c:pt idx="2">
                  <c:v>4.7471271674824038</c:v>
                </c:pt>
                <c:pt idx="3">
                  <c:v>4.3213629599663932</c:v>
                </c:pt>
                <c:pt idx="4">
                  <c:v>3.9044466874922179</c:v>
                </c:pt>
                <c:pt idx="5">
                  <c:v>3.6088941524951892</c:v>
                </c:pt>
                <c:pt idx="6">
                  <c:v>3.5118950550192096</c:v>
                </c:pt>
                <c:pt idx="7">
                  <c:v>3.6088941524951892</c:v>
                </c:pt>
                <c:pt idx="8">
                  <c:v>3.9044466874922179</c:v>
                </c:pt>
                <c:pt idx="9">
                  <c:v>4.3213629599663932</c:v>
                </c:pt>
                <c:pt idx="10">
                  <c:v>4.7471271674824038</c:v>
                </c:pt>
                <c:pt idx="11">
                  <c:v>5.0633817699853694</c:v>
                </c:pt>
                <c:pt idx="12">
                  <c:v>5.1799802249879789</c:v>
                </c:pt>
                <c:pt idx="13">
                  <c:v>5.0633817699853694</c:v>
                </c:pt>
                <c:pt idx="14">
                  <c:v>4.7471271674824038</c:v>
                </c:pt>
                <c:pt idx="15">
                  <c:v>4.3213629599663932</c:v>
                </c:pt>
                <c:pt idx="16">
                  <c:v>3.9044466874922179</c:v>
                </c:pt>
                <c:pt idx="17">
                  <c:v>3.6088941524951892</c:v>
                </c:pt>
                <c:pt idx="18">
                  <c:v>3.5118950550192096</c:v>
                </c:pt>
                <c:pt idx="19">
                  <c:v>3.6088941524951892</c:v>
                </c:pt>
                <c:pt idx="20">
                  <c:v>3.9044466874922179</c:v>
                </c:pt>
                <c:pt idx="21">
                  <c:v>4.3213629599663932</c:v>
                </c:pt>
                <c:pt idx="22">
                  <c:v>4.7471271674824038</c:v>
                </c:pt>
                <c:pt idx="23">
                  <c:v>5.0633817699853694</c:v>
                </c:pt>
                <c:pt idx="24">
                  <c:v>5.1799802249879789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5BAC-4084-BE69-8DD5BDE21377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/>
            <a:effectLst/>
            <a:sp3d/>
          </c:spPr>
          <c:val>
            <c:numRef>
              <c:f>CCSD!$D$40:$AB$40</c:f>
              <c:numCache>
                <c:formatCode>General</c:formatCode>
                <c:ptCount val="25"/>
                <c:pt idx="0">
                  <c:v>2.5899901124753342</c:v>
                </c:pt>
                <c:pt idx="1">
                  <c:v>2.5316908849926847</c:v>
                </c:pt>
                <c:pt idx="2">
                  <c:v>2.3735635837412019</c:v>
                </c:pt>
                <c:pt idx="3">
                  <c:v>2.1606814799831966</c:v>
                </c:pt>
                <c:pt idx="4">
                  <c:v>1.9522233437274537</c:v>
                </c:pt>
                <c:pt idx="5">
                  <c:v>1.8044470762289393</c:v>
                </c:pt>
                <c:pt idx="6">
                  <c:v>1.7559475275096048</c:v>
                </c:pt>
                <c:pt idx="7">
                  <c:v>1.8044470762289393</c:v>
                </c:pt>
                <c:pt idx="8">
                  <c:v>1.9522233437274537</c:v>
                </c:pt>
                <c:pt idx="9">
                  <c:v>2.1606814799831966</c:v>
                </c:pt>
                <c:pt idx="10">
                  <c:v>2.3735635837412019</c:v>
                </c:pt>
                <c:pt idx="11">
                  <c:v>2.5316908849926847</c:v>
                </c:pt>
                <c:pt idx="12">
                  <c:v>2.5899901124753342</c:v>
                </c:pt>
                <c:pt idx="13">
                  <c:v>2.5316908849926847</c:v>
                </c:pt>
                <c:pt idx="14">
                  <c:v>2.3735635837412019</c:v>
                </c:pt>
                <c:pt idx="15">
                  <c:v>2.1606814799831966</c:v>
                </c:pt>
                <c:pt idx="16">
                  <c:v>1.9522233437274537</c:v>
                </c:pt>
                <c:pt idx="17">
                  <c:v>1.8044470762289393</c:v>
                </c:pt>
                <c:pt idx="18">
                  <c:v>1.7559475275096048</c:v>
                </c:pt>
                <c:pt idx="19">
                  <c:v>1.8044470762289393</c:v>
                </c:pt>
                <c:pt idx="20">
                  <c:v>1.9522233437274537</c:v>
                </c:pt>
                <c:pt idx="21">
                  <c:v>2.1606814799831966</c:v>
                </c:pt>
                <c:pt idx="22">
                  <c:v>2.3735635837412019</c:v>
                </c:pt>
                <c:pt idx="23">
                  <c:v>2.5316908849926847</c:v>
                </c:pt>
                <c:pt idx="24">
                  <c:v>2.5899901124753342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5BAC-4084-BE69-8DD5BDE21377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/>
            <a:effectLst/>
            <a:sp3d/>
          </c:spPr>
          <c:val>
            <c:numRef>
              <c:f>CCSD!$D$41:$AB$41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5BAC-4084-BE69-8DD5BDE21377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/>
            <a:effectLst/>
            <a:sp3d/>
          </c:spPr>
          <c:val>
            <c:numRef>
              <c:f>CCSD!$D$42:$AB$42</c:f>
              <c:numCache>
                <c:formatCode>General</c:formatCode>
                <c:ptCount val="25"/>
                <c:pt idx="0">
                  <c:v>2.5899901124753342</c:v>
                </c:pt>
                <c:pt idx="1">
                  <c:v>2.5316908849926847</c:v>
                </c:pt>
                <c:pt idx="2">
                  <c:v>2.3735635837412019</c:v>
                </c:pt>
                <c:pt idx="3">
                  <c:v>2.1606814799831966</c:v>
                </c:pt>
                <c:pt idx="4">
                  <c:v>1.9522233437274537</c:v>
                </c:pt>
                <c:pt idx="5">
                  <c:v>1.8044470762289393</c:v>
                </c:pt>
                <c:pt idx="6">
                  <c:v>1.7559475275096048</c:v>
                </c:pt>
                <c:pt idx="7">
                  <c:v>1.8044470762289393</c:v>
                </c:pt>
                <c:pt idx="8">
                  <c:v>1.9522233437274537</c:v>
                </c:pt>
                <c:pt idx="9">
                  <c:v>2.1606814799831966</c:v>
                </c:pt>
                <c:pt idx="10">
                  <c:v>2.3735635837412019</c:v>
                </c:pt>
                <c:pt idx="11">
                  <c:v>2.5316908849926847</c:v>
                </c:pt>
                <c:pt idx="12">
                  <c:v>2.5899901124753342</c:v>
                </c:pt>
                <c:pt idx="13">
                  <c:v>2.5316908849926847</c:v>
                </c:pt>
                <c:pt idx="14">
                  <c:v>2.3735635837412019</c:v>
                </c:pt>
                <c:pt idx="15">
                  <c:v>2.1606814799831966</c:v>
                </c:pt>
                <c:pt idx="16">
                  <c:v>1.9522233437274537</c:v>
                </c:pt>
                <c:pt idx="17">
                  <c:v>1.8044470762289393</c:v>
                </c:pt>
                <c:pt idx="18">
                  <c:v>1.7559475275096048</c:v>
                </c:pt>
                <c:pt idx="19">
                  <c:v>1.8044470762289393</c:v>
                </c:pt>
                <c:pt idx="20">
                  <c:v>1.9522233437274537</c:v>
                </c:pt>
                <c:pt idx="21">
                  <c:v>2.1606814799831966</c:v>
                </c:pt>
                <c:pt idx="22">
                  <c:v>2.3735635837412019</c:v>
                </c:pt>
                <c:pt idx="23">
                  <c:v>2.5316908849926847</c:v>
                </c:pt>
                <c:pt idx="24">
                  <c:v>2.5899901124753342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5BAC-4084-BE69-8DD5BDE21377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CCSD!$D$43:$AB$43</c:f>
              <c:numCache>
                <c:formatCode>General</c:formatCode>
                <c:ptCount val="25"/>
                <c:pt idx="0">
                  <c:v>5.1799802249879789</c:v>
                </c:pt>
                <c:pt idx="1">
                  <c:v>5.0633817699853694</c:v>
                </c:pt>
                <c:pt idx="2">
                  <c:v>4.7471271674824038</c:v>
                </c:pt>
                <c:pt idx="3">
                  <c:v>4.3213629599663932</c:v>
                </c:pt>
                <c:pt idx="4">
                  <c:v>3.9044466874922179</c:v>
                </c:pt>
                <c:pt idx="5">
                  <c:v>3.6088941524951892</c:v>
                </c:pt>
                <c:pt idx="6">
                  <c:v>3.5118950550192096</c:v>
                </c:pt>
                <c:pt idx="7">
                  <c:v>3.6088941524951892</c:v>
                </c:pt>
                <c:pt idx="8">
                  <c:v>3.9044466874922179</c:v>
                </c:pt>
                <c:pt idx="9">
                  <c:v>4.3213629599663932</c:v>
                </c:pt>
                <c:pt idx="10">
                  <c:v>4.7471271674824038</c:v>
                </c:pt>
                <c:pt idx="11">
                  <c:v>5.0633817699853694</c:v>
                </c:pt>
                <c:pt idx="12">
                  <c:v>5.1799802249879789</c:v>
                </c:pt>
                <c:pt idx="13">
                  <c:v>5.0633817699853694</c:v>
                </c:pt>
                <c:pt idx="14">
                  <c:v>4.7471271674824038</c:v>
                </c:pt>
                <c:pt idx="15">
                  <c:v>4.3213629599663932</c:v>
                </c:pt>
                <c:pt idx="16">
                  <c:v>3.9044466874922179</c:v>
                </c:pt>
                <c:pt idx="17">
                  <c:v>3.6088941524951892</c:v>
                </c:pt>
                <c:pt idx="18">
                  <c:v>3.5118950550192096</c:v>
                </c:pt>
                <c:pt idx="19">
                  <c:v>3.6088941524951892</c:v>
                </c:pt>
                <c:pt idx="20">
                  <c:v>3.9044466874922179</c:v>
                </c:pt>
                <c:pt idx="21">
                  <c:v>4.3213629599663932</c:v>
                </c:pt>
                <c:pt idx="22">
                  <c:v>4.7471271674824038</c:v>
                </c:pt>
                <c:pt idx="23">
                  <c:v>5.0633817699853694</c:v>
                </c:pt>
                <c:pt idx="24">
                  <c:v>5.1799802249879789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BAC-4084-BE69-8DD5BDE21377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CCSD!$D$44:$AB$44</c:f>
              <c:numCache>
                <c:formatCode>General</c:formatCode>
                <c:ptCount val="25"/>
                <c:pt idx="0">
                  <c:v>7.7699703374633131</c:v>
                </c:pt>
                <c:pt idx="1">
                  <c:v>7.5950726549780541</c:v>
                </c:pt>
                <c:pt idx="2">
                  <c:v>7.1206907512609163</c:v>
                </c:pt>
                <c:pt idx="3">
                  <c:v>6.4820444399869004</c:v>
                </c:pt>
                <c:pt idx="4">
                  <c:v>5.8566700312196716</c:v>
                </c:pt>
                <c:pt idx="5">
                  <c:v>5.4133412287241285</c:v>
                </c:pt>
                <c:pt idx="6">
                  <c:v>5.2678425824915038</c:v>
                </c:pt>
                <c:pt idx="7">
                  <c:v>5.4133412287241285</c:v>
                </c:pt>
                <c:pt idx="8">
                  <c:v>5.8566700312196716</c:v>
                </c:pt>
                <c:pt idx="9">
                  <c:v>6.4820444399869004</c:v>
                </c:pt>
                <c:pt idx="10">
                  <c:v>7.1206907512609163</c:v>
                </c:pt>
                <c:pt idx="11">
                  <c:v>7.5950726549780541</c:v>
                </c:pt>
                <c:pt idx="12">
                  <c:v>7.7699703374633131</c:v>
                </c:pt>
                <c:pt idx="13">
                  <c:v>7.5950726549780541</c:v>
                </c:pt>
                <c:pt idx="14">
                  <c:v>7.1206907512609163</c:v>
                </c:pt>
                <c:pt idx="15">
                  <c:v>6.4820444399869004</c:v>
                </c:pt>
                <c:pt idx="16">
                  <c:v>5.8566700312196716</c:v>
                </c:pt>
                <c:pt idx="17">
                  <c:v>5.4133412287241285</c:v>
                </c:pt>
                <c:pt idx="18">
                  <c:v>5.2678425824915038</c:v>
                </c:pt>
                <c:pt idx="19">
                  <c:v>5.4133412287241285</c:v>
                </c:pt>
                <c:pt idx="20">
                  <c:v>5.8566700312196716</c:v>
                </c:pt>
                <c:pt idx="21">
                  <c:v>6.4820444399869004</c:v>
                </c:pt>
                <c:pt idx="22">
                  <c:v>7.1206907512609163</c:v>
                </c:pt>
                <c:pt idx="23">
                  <c:v>7.5950726549780541</c:v>
                </c:pt>
                <c:pt idx="24">
                  <c:v>7.7699703374633131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5BAC-4084-BE69-8DD5BDE21377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CCSD!$D$45:$AB$45</c:f>
              <c:numCache>
                <c:formatCode>General</c:formatCode>
                <c:ptCount val="25"/>
                <c:pt idx="0">
                  <c:v>10.359960449975958</c:v>
                </c:pt>
                <c:pt idx="1">
                  <c:v>10.126763539970739</c:v>
                </c:pt>
                <c:pt idx="2">
                  <c:v>9.4942543350021182</c:v>
                </c:pt>
                <c:pt idx="3">
                  <c:v>8.642725919970097</c:v>
                </c:pt>
                <c:pt idx="4">
                  <c:v>7.8088933749844358</c:v>
                </c:pt>
                <c:pt idx="5">
                  <c:v>7.2177883049903784</c:v>
                </c:pt>
                <c:pt idx="6">
                  <c:v>7.0237901100011086</c:v>
                </c:pt>
                <c:pt idx="7">
                  <c:v>7.2177883049903784</c:v>
                </c:pt>
                <c:pt idx="8">
                  <c:v>7.8088933749844358</c:v>
                </c:pt>
                <c:pt idx="9">
                  <c:v>8.642725919970097</c:v>
                </c:pt>
                <c:pt idx="10">
                  <c:v>9.4942543350021182</c:v>
                </c:pt>
                <c:pt idx="11">
                  <c:v>10.126763539970739</c:v>
                </c:pt>
                <c:pt idx="12">
                  <c:v>10.359960449975958</c:v>
                </c:pt>
                <c:pt idx="13">
                  <c:v>10.126763539970739</c:v>
                </c:pt>
                <c:pt idx="14">
                  <c:v>9.4942543350021182</c:v>
                </c:pt>
                <c:pt idx="15">
                  <c:v>8.642725919970097</c:v>
                </c:pt>
                <c:pt idx="16">
                  <c:v>7.8088933749844358</c:v>
                </c:pt>
                <c:pt idx="17">
                  <c:v>7.2177883049903784</c:v>
                </c:pt>
                <c:pt idx="18">
                  <c:v>7.0237901100011086</c:v>
                </c:pt>
                <c:pt idx="19">
                  <c:v>7.2177883049903784</c:v>
                </c:pt>
                <c:pt idx="20">
                  <c:v>7.8088933749844358</c:v>
                </c:pt>
                <c:pt idx="21">
                  <c:v>8.642725919970097</c:v>
                </c:pt>
                <c:pt idx="22">
                  <c:v>9.4942543350021182</c:v>
                </c:pt>
                <c:pt idx="23">
                  <c:v>10.126763539970739</c:v>
                </c:pt>
                <c:pt idx="24">
                  <c:v>10.359960449975958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5BAC-4084-BE69-8DD5BDE21377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CCSD!$D$46:$AB$46</c:f>
              <c:numCache>
                <c:formatCode>General</c:formatCode>
                <c:ptCount val="25"/>
                <c:pt idx="0">
                  <c:v>17.412771086657024</c:v>
                </c:pt>
                <c:pt idx="1">
                  <c:v>17.005048440021326</c:v>
                </c:pt>
                <c:pt idx="2">
                  <c:v>15.904473846663905</c:v>
                </c:pt>
                <c:pt idx="3">
                  <c:v>14.436311750004272</c:v>
                </c:pt>
                <c:pt idx="4">
                  <c:v>13.017097725013087</c:v>
                </c:pt>
                <c:pt idx="5">
                  <c:v>12.028071875002865</c:v>
                </c:pt>
                <c:pt idx="6">
                  <c:v>11.718682955036293</c:v>
                </c:pt>
                <c:pt idx="7">
                  <c:v>12.028071875002865</c:v>
                </c:pt>
                <c:pt idx="8">
                  <c:v>13.017097725013087</c:v>
                </c:pt>
                <c:pt idx="9">
                  <c:v>14.436311750004272</c:v>
                </c:pt>
                <c:pt idx="10">
                  <c:v>15.904473846663905</c:v>
                </c:pt>
                <c:pt idx="11">
                  <c:v>17.005048440021326</c:v>
                </c:pt>
                <c:pt idx="12">
                  <c:v>17.412771086657024</c:v>
                </c:pt>
                <c:pt idx="13">
                  <c:v>17.005048440021326</c:v>
                </c:pt>
                <c:pt idx="14">
                  <c:v>15.904473846663905</c:v>
                </c:pt>
                <c:pt idx="15">
                  <c:v>14.436311750004272</c:v>
                </c:pt>
                <c:pt idx="16">
                  <c:v>13.017097725013087</c:v>
                </c:pt>
                <c:pt idx="17">
                  <c:v>12.028071875002865</c:v>
                </c:pt>
                <c:pt idx="18">
                  <c:v>11.718682955036293</c:v>
                </c:pt>
                <c:pt idx="19">
                  <c:v>12.028071875002865</c:v>
                </c:pt>
                <c:pt idx="20">
                  <c:v>13.017097725013087</c:v>
                </c:pt>
                <c:pt idx="21">
                  <c:v>14.436311750004272</c:v>
                </c:pt>
                <c:pt idx="22">
                  <c:v>15.904473846663905</c:v>
                </c:pt>
                <c:pt idx="23">
                  <c:v>17.005048440021326</c:v>
                </c:pt>
                <c:pt idx="24">
                  <c:v>17.412771086657024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5BAC-4084-BE69-8DD5BDE21377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CCSD!$D$47:$AB$47</c:f>
              <c:numCache>
                <c:formatCode>General</c:formatCode>
                <c:ptCount val="25"/>
                <c:pt idx="0">
                  <c:v>24.46558172333809</c:v>
                </c:pt>
                <c:pt idx="1">
                  <c:v>23.883333339997293</c:v>
                </c:pt>
                <c:pt idx="2">
                  <c:v>22.314693358325691</c:v>
                </c:pt>
                <c:pt idx="3">
                  <c:v>20.229897580001136</c:v>
                </c:pt>
                <c:pt idx="4">
                  <c:v>18.225302075004429</c:v>
                </c:pt>
                <c:pt idx="5">
                  <c:v>16.838355445015353</c:v>
                </c:pt>
                <c:pt idx="6">
                  <c:v>16.413575800034167</c:v>
                </c:pt>
                <c:pt idx="7">
                  <c:v>16.838355445015353</c:v>
                </c:pt>
                <c:pt idx="8">
                  <c:v>18.225302075004429</c:v>
                </c:pt>
                <c:pt idx="9">
                  <c:v>20.229897580001136</c:v>
                </c:pt>
                <c:pt idx="10">
                  <c:v>22.314693358325691</c:v>
                </c:pt>
                <c:pt idx="11">
                  <c:v>23.883333339997293</c:v>
                </c:pt>
                <c:pt idx="12">
                  <c:v>24.46558172333809</c:v>
                </c:pt>
                <c:pt idx="13">
                  <c:v>23.883333339997293</c:v>
                </c:pt>
                <c:pt idx="14">
                  <c:v>22.314693358325691</c:v>
                </c:pt>
                <c:pt idx="15">
                  <c:v>20.229897580001136</c:v>
                </c:pt>
                <c:pt idx="16">
                  <c:v>18.225302075004429</c:v>
                </c:pt>
                <c:pt idx="17">
                  <c:v>16.838355445015353</c:v>
                </c:pt>
                <c:pt idx="18">
                  <c:v>16.413575800034167</c:v>
                </c:pt>
                <c:pt idx="19">
                  <c:v>16.838355445015353</c:v>
                </c:pt>
                <c:pt idx="20">
                  <c:v>18.225302075004429</c:v>
                </c:pt>
                <c:pt idx="21">
                  <c:v>20.229897580001136</c:v>
                </c:pt>
                <c:pt idx="22">
                  <c:v>22.314693358325691</c:v>
                </c:pt>
                <c:pt idx="23">
                  <c:v>23.883333339997293</c:v>
                </c:pt>
                <c:pt idx="24">
                  <c:v>24.46558172333809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5BAC-4084-BE69-8DD5BDE21377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CCSD!$D$48:$AB$48</c:f>
              <c:numCache>
                <c:formatCode>General</c:formatCode>
                <c:ptCount val="25"/>
                <c:pt idx="0">
                  <c:v>31.518392359981846</c:v>
                </c:pt>
                <c:pt idx="1">
                  <c:v>30.761618239973259</c:v>
                </c:pt>
                <c:pt idx="2">
                  <c:v>28.724912869987477</c:v>
                </c:pt>
                <c:pt idx="3">
                  <c:v>26.023483409998001</c:v>
                </c:pt>
                <c:pt idx="4">
                  <c:v>23.43350642499577</c:v>
                </c:pt>
                <c:pt idx="5">
                  <c:v>21.648639014990529</c:v>
                </c:pt>
                <c:pt idx="6">
                  <c:v>21.10846864499473</c:v>
                </c:pt>
                <c:pt idx="7">
                  <c:v>21.648639014990529</c:v>
                </c:pt>
                <c:pt idx="8">
                  <c:v>23.43350642499577</c:v>
                </c:pt>
                <c:pt idx="9">
                  <c:v>26.023483409998001</c:v>
                </c:pt>
                <c:pt idx="10">
                  <c:v>28.724912869987477</c:v>
                </c:pt>
                <c:pt idx="11">
                  <c:v>30.761618239973259</c:v>
                </c:pt>
                <c:pt idx="12">
                  <c:v>31.518392359981846</c:v>
                </c:pt>
                <c:pt idx="13">
                  <c:v>30.761618239973259</c:v>
                </c:pt>
                <c:pt idx="14">
                  <c:v>28.724912869987477</c:v>
                </c:pt>
                <c:pt idx="15">
                  <c:v>26.023483409998001</c:v>
                </c:pt>
                <c:pt idx="16">
                  <c:v>23.43350642499577</c:v>
                </c:pt>
                <c:pt idx="17">
                  <c:v>21.648639014990529</c:v>
                </c:pt>
                <c:pt idx="18">
                  <c:v>21.10846864499473</c:v>
                </c:pt>
                <c:pt idx="19">
                  <c:v>21.648639014990529</c:v>
                </c:pt>
                <c:pt idx="20">
                  <c:v>23.43350642499577</c:v>
                </c:pt>
                <c:pt idx="21">
                  <c:v>26.023483409998001</c:v>
                </c:pt>
                <c:pt idx="22">
                  <c:v>28.724912869987477</c:v>
                </c:pt>
                <c:pt idx="23">
                  <c:v>30.761618239973259</c:v>
                </c:pt>
                <c:pt idx="24">
                  <c:v>31.518392359981846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5BAC-4084-BE69-8DD5BDE21377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/>
            <a:effectLst/>
            <a:sp3d/>
          </c:spPr>
          <c:val>
            <c:numRef>
              <c:f>CCSD!$D$49:$AB$49</c:f>
              <c:numCache>
                <c:formatCode>General</c:formatCode>
                <c:ptCount val="25"/>
                <c:pt idx="0">
                  <c:v>42.167709165001817</c:v>
                </c:pt>
                <c:pt idx="1">
                  <c:v>41.113352123348093</c:v>
                </c:pt>
                <c:pt idx="2">
                  <c:v>38.293381338307185</c:v>
                </c:pt>
                <c:pt idx="3">
                  <c:v>34.594646951664707</c:v>
                </c:pt>
                <c:pt idx="4">
                  <c:v>31.095573088346953</c:v>
                </c:pt>
                <c:pt idx="5">
                  <c:v>28.71648501501771</c:v>
                </c:pt>
                <c:pt idx="6">
                  <c:v>28.011853325032689</c:v>
                </c:pt>
                <c:pt idx="7">
                  <c:v>28.71648501501771</c:v>
                </c:pt>
                <c:pt idx="8">
                  <c:v>31.095573088346953</c:v>
                </c:pt>
                <c:pt idx="9">
                  <c:v>34.594646951664707</c:v>
                </c:pt>
                <c:pt idx="10">
                  <c:v>38.293381338307185</c:v>
                </c:pt>
                <c:pt idx="11">
                  <c:v>41.113352123348093</c:v>
                </c:pt>
                <c:pt idx="12">
                  <c:v>42.167709165001817</c:v>
                </c:pt>
                <c:pt idx="13">
                  <c:v>41.113352123348093</c:v>
                </c:pt>
                <c:pt idx="14">
                  <c:v>38.293381338307185</c:v>
                </c:pt>
                <c:pt idx="15">
                  <c:v>34.594646951664707</c:v>
                </c:pt>
                <c:pt idx="16">
                  <c:v>31.095573088346953</c:v>
                </c:pt>
                <c:pt idx="17">
                  <c:v>28.71648501501771</c:v>
                </c:pt>
                <c:pt idx="18">
                  <c:v>28.011853325032689</c:v>
                </c:pt>
                <c:pt idx="19">
                  <c:v>28.71648501501771</c:v>
                </c:pt>
                <c:pt idx="20">
                  <c:v>31.095573088346953</c:v>
                </c:pt>
                <c:pt idx="21">
                  <c:v>34.594646951664707</c:v>
                </c:pt>
                <c:pt idx="22">
                  <c:v>38.293381338307185</c:v>
                </c:pt>
                <c:pt idx="23">
                  <c:v>41.113352123348093</c:v>
                </c:pt>
                <c:pt idx="24">
                  <c:v>42.167709165001817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5BAC-4084-BE69-8DD5BDE21377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/>
            <a:effectLst/>
            <a:sp3d/>
          </c:spPr>
          <c:val>
            <c:numRef>
              <c:f>CCSD!$D$50:$AB$50</c:f>
              <c:numCache>
                <c:formatCode>General</c:formatCode>
                <c:ptCount val="25"/>
                <c:pt idx="0">
                  <c:v>52.817025970021788</c:v>
                </c:pt>
                <c:pt idx="1">
                  <c:v>51.465086006648306</c:v>
                </c:pt>
                <c:pt idx="2">
                  <c:v>47.861849806664203</c:v>
                </c:pt>
                <c:pt idx="3">
                  <c:v>43.165810493331414</c:v>
                </c:pt>
                <c:pt idx="4">
                  <c:v>38.757639751660825</c:v>
                </c:pt>
                <c:pt idx="5">
                  <c:v>35.784331015007581</c:v>
                </c:pt>
                <c:pt idx="6">
                  <c:v>34.915238005033338</c:v>
                </c:pt>
                <c:pt idx="7">
                  <c:v>35.784331015007581</c:v>
                </c:pt>
                <c:pt idx="8">
                  <c:v>38.757639751660825</c:v>
                </c:pt>
                <c:pt idx="9">
                  <c:v>43.165810493331414</c:v>
                </c:pt>
                <c:pt idx="10">
                  <c:v>47.861849806664203</c:v>
                </c:pt>
                <c:pt idx="11">
                  <c:v>51.465086006648306</c:v>
                </c:pt>
                <c:pt idx="12">
                  <c:v>52.817025970021788</c:v>
                </c:pt>
                <c:pt idx="13">
                  <c:v>51.465086006648306</c:v>
                </c:pt>
                <c:pt idx="14">
                  <c:v>47.861849806664203</c:v>
                </c:pt>
                <c:pt idx="15">
                  <c:v>43.165810493331414</c:v>
                </c:pt>
                <c:pt idx="16">
                  <c:v>38.757639751660825</c:v>
                </c:pt>
                <c:pt idx="17">
                  <c:v>35.784331015007581</c:v>
                </c:pt>
                <c:pt idx="18">
                  <c:v>34.915238005033338</c:v>
                </c:pt>
                <c:pt idx="19">
                  <c:v>35.784331015007581</c:v>
                </c:pt>
                <c:pt idx="20">
                  <c:v>38.757639751660825</c:v>
                </c:pt>
                <c:pt idx="21">
                  <c:v>43.165810493331414</c:v>
                </c:pt>
                <c:pt idx="22">
                  <c:v>47.861849806664203</c:v>
                </c:pt>
                <c:pt idx="23">
                  <c:v>51.465086006648306</c:v>
                </c:pt>
                <c:pt idx="24">
                  <c:v>52.817025970021788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5BAC-4084-BE69-8DD5BDE21377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/>
            <a:effectLst/>
            <a:sp3d/>
          </c:spPr>
          <c:val>
            <c:numRef>
              <c:f>CCSD!$D$51:$AB$51</c:f>
              <c:numCache>
                <c:formatCode>General</c:formatCode>
                <c:ptCount val="25"/>
                <c:pt idx="0">
                  <c:v>63.466342775004449</c:v>
                </c:pt>
                <c:pt idx="1">
                  <c:v>61.81681988998583</c:v>
                </c:pt>
                <c:pt idx="2">
                  <c:v>57.430318274983911</c:v>
                </c:pt>
                <c:pt idx="3">
                  <c:v>51.73697403499812</c:v>
                </c:pt>
                <c:pt idx="4">
                  <c:v>46.419706414974698</c:v>
                </c:pt>
                <c:pt idx="5">
                  <c:v>42.852177014997451</c:v>
                </c:pt>
                <c:pt idx="6">
                  <c:v>41.818622684996676</c:v>
                </c:pt>
                <c:pt idx="7">
                  <c:v>42.852177014997451</c:v>
                </c:pt>
                <c:pt idx="8">
                  <c:v>46.419706414974698</c:v>
                </c:pt>
                <c:pt idx="9">
                  <c:v>51.73697403499812</c:v>
                </c:pt>
                <c:pt idx="10">
                  <c:v>57.430318274983911</c:v>
                </c:pt>
                <c:pt idx="11">
                  <c:v>61.81681988998583</c:v>
                </c:pt>
                <c:pt idx="12">
                  <c:v>63.466342775004449</c:v>
                </c:pt>
                <c:pt idx="13">
                  <c:v>61.81681988998583</c:v>
                </c:pt>
                <c:pt idx="14">
                  <c:v>57.430318274983911</c:v>
                </c:pt>
                <c:pt idx="15">
                  <c:v>51.73697403499812</c:v>
                </c:pt>
                <c:pt idx="16">
                  <c:v>46.419706414974698</c:v>
                </c:pt>
                <c:pt idx="17">
                  <c:v>42.852177014997451</c:v>
                </c:pt>
                <c:pt idx="18">
                  <c:v>41.818622684996676</c:v>
                </c:pt>
                <c:pt idx="19">
                  <c:v>42.852177014997451</c:v>
                </c:pt>
                <c:pt idx="20">
                  <c:v>46.419706414974698</c:v>
                </c:pt>
                <c:pt idx="21">
                  <c:v>51.73697403499812</c:v>
                </c:pt>
                <c:pt idx="22">
                  <c:v>57.430318274983911</c:v>
                </c:pt>
                <c:pt idx="23">
                  <c:v>61.81681988998583</c:v>
                </c:pt>
                <c:pt idx="24">
                  <c:v>63.466342775004449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5BAC-4084-BE69-8DD5BDE21377}"/>
            </c:ext>
          </c:extLst>
        </c:ser>
        <c:bandFmts>
          <c:bandFmt>
            <c:idx val="0"/>
            <c:spPr>
              <a:solidFill>
                <a:schemeClr val="accent1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chemeClr val="accent3"/>
              </a:solidFill>
              <a:ln/>
              <a:effectLst/>
              <a:sp3d/>
            </c:spPr>
          </c:bandFmt>
          <c:bandFmt>
            <c:idx val="3"/>
            <c:spPr>
              <a:solidFill>
                <a:schemeClr val="accent4"/>
              </a:solidFill>
              <a:ln/>
              <a:effectLst/>
              <a:sp3d/>
            </c:spPr>
          </c:bandFmt>
          <c:bandFmt>
            <c:idx val="4"/>
            <c:spPr>
              <a:solidFill>
                <a:schemeClr val="accent5"/>
              </a:solidFill>
              <a:ln/>
              <a:effectLst/>
              <a:sp3d/>
            </c:spPr>
          </c:bandFmt>
          <c:bandFmt>
            <c:idx val="5"/>
            <c:spPr>
              <a:solidFill>
                <a:schemeClr val="accent6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1">
                  <a:lumMod val="60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2">
                  <a:lumMod val="60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3">
                  <a:lumMod val="60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4">
                  <a:lumMod val="60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lumMod val="60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6">
                  <a:lumMod val="60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1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2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3">
                  <a:lumMod val="80000"/>
                  <a:lumOff val="20000"/>
                </a:schemeClr>
              </a:solidFill>
              <a:ln/>
              <a:effectLst/>
              <a:sp3d/>
            </c:spPr>
          </c:bandFmt>
        </c:bandFmts>
        <c:axId val="584356840"/>
        <c:axId val="584362328"/>
        <c:axId val="587294576"/>
      </c:surface3DChart>
      <c:catAx>
        <c:axId val="584356840"/>
        <c:scaling>
          <c:orientation val="minMax"/>
        </c:scaling>
        <c:delete val="1"/>
        <c:axPos val="b"/>
        <c:majorTickMark val="out"/>
        <c:minorTickMark val="none"/>
        <c:tickLblPos val="nextTo"/>
        <c:crossAx val="584362328"/>
        <c:crosses val="autoZero"/>
        <c:auto val="1"/>
        <c:lblAlgn val="ctr"/>
        <c:lblOffset val="100"/>
        <c:noMultiLvlLbl val="0"/>
      </c:catAx>
      <c:valAx>
        <c:axId val="584362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2400" b="1" i="0" kern="120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E-E</a:t>
                </a:r>
                <a:r>
                  <a:rPr lang="en-US" sz="2400" b="1" i="0" kern="1200" baseline="-2500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opt</a:t>
                </a:r>
                <a:r>
                  <a:rPr lang="en-US" sz="2400" b="1" i="0" kern="120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 (kJ/mol)</a:t>
                </a:r>
                <a:endParaRPr lang="en-US" sz="2400">
                  <a:solidFill>
                    <a:schemeClr val="tx1"/>
                  </a:solidFill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4356840"/>
        <c:crosses val="autoZero"/>
        <c:crossBetween val="midCat"/>
      </c:valAx>
      <c:serAx>
        <c:axId val="587294576"/>
        <c:scaling>
          <c:orientation val="minMax"/>
        </c:scaling>
        <c:delete val="1"/>
        <c:axPos val="b"/>
        <c:majorTickMark val="out"/>
        <c:minorTickMark val="none"/>
        <c:tickLblPos val="nextTo"/>
        <c:crossAx val="584362328"/>
        <c:crosses val="autoZero"/>
      </c:serAx>
    </c:plotArea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noFill/>
    </a:ln>
  </c:spPr>
  <c:txPr>
    <a:bodyPr/>
    <a:lstStyle/>
    <a:p>
      <a:pPr>
        <a:defRPr/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2000" b="1" i="0" kern="1200" spc="0" baseline="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boranecarbonitrile (H</a:t>
            </a:r>
            <a:r>
              <a:rPr lang="en-US" sz="2000" b="1" i="0" kern="1200" spc="0" baseline="-2500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r>
              <a:rPr lang="en-US" sz="2000" b="1" i="0" kern="1200" spc="0" baseline="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BCN)</a:t>
            </a:r>
            <a:endParaRPr lang="en-US" sz="2000">
              <a:effectLst/>
            </a:endParaRPr>
          </a:p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2000" b="1" i="0" kern="1200" spc="0" baseline="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ADLD model potential energy surface</a:t>
            </a:r>
            <a:endParaRPr lang="en-US" sz="20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939321046407662"/>
          <c:y val="0.18141700517389941"/>
          <c:w val="0.72503902396815778"/>
          <c:h val="0.77634904562799545"/>
        </c:manualLayout>
      </c:layout>
      <c:surface3DChart>
        <c:wireframe val="0"/>
        <c:ser>
          <c:idx val="0"/>
          <c:order val="0"/>
          <c:spPr>
            <a:solidFill>
              <a:schemeClr val="accent1"/>
            </a:solidFill>
            <a:ln/>
            <a:effectLst/>
            <a:sp3d/>
          </c:spPr>
          <c:val>
            <c:numRef>
              <c:f>ADLD_model!$G$10:$AE$10</c:f>
              <c:numCache>
                <c:formatCode>General</c:formatCode>
                <c:ptCount val="25"/>
                <c:pt idx="0">
                  <c:v>64.449943985987602</c:v>
                </c:pt>
                <c:pt idx="1">
                  <c:v>62.991661077762657</c:v>
                </c:pt>
                <c:pt idx="2">
                  <c:v>59.007558080682806</c:v>
                </c:pt>
                <c:pt idx="3">
                  <c:v>53.565172175378002</c:v>
                </c:pt>
                <c:pt idx="4">
                  <c:v>48.122786270073192</c:v>
                </c:pt>
                <c:pt idx="5">
                  <c:v>44.138683272993347</c:v>
                </c:pt>
                <c:pt idx="6">
                  <c:v>42.680400364768396</c:v>
                </c:pt>
                <c:pt idx="7">
                  <c:v>44.138683272993347</c:v>
                </c:pt>
                <c:pt idx="8">
                  <c:v>48.122786270073206</c:v>
                </c:pt>
                <c:pt idx="9">
                  <c:v>53.565172175378002</c:v>
                </c:pt>
                <c:pt idx="10">
                  <c:v>59.007558080682806</c:v>
                </c:pt>
                <c:pt idx="11">
                  <c:v>62.991661077762657</c:v>
                </c:pt>
                <c:pt idx="12">
                  <c:v>64.449943985987602</c:v>
                </c:pt>
                <c:pt idx="13">
                  <c:v>62.991661077762657</c:v>
                </c:pt>
                <c:pt idx="14">
                  <c:v>59.007558080682806</c:v>
                </c:pt>
                <c:pt idx="15">
                  <c:v>53.565172175378002</c:v>
                </c:pt>
                <c:pt idx="16">
                  <c:v>48.122786270073206</c:v>
                </c:pt>
                <c:pt idx="17">
                  <c:v>44.138683272993347</c:v>
                </c:pt>
                <c:pt idx="18">
                  <c:v>42.680400364768396</c:v>
                </c:pt>
                <c:pt idx="19">
                  <c:v>44.138683272993347</c:v>
                </c:pt>
                <c:pt idx="20">
                  <c:v>48.122786270073192</c:v>
                </c:pt>
                <c:pt idx="21">
                  <c:v>53.565172175378002</c:v>
                </c:pt>
                <c:pt idx="22">
                  <c:v>59.007558080682806</c:v>
                </c:pt>
                <c:pt idx="23">
                  <c:v>62.991661077762657</c:v>
                </c:pt>
                <c:pt idx="24">
                  <c:v>64.449943985987602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38A-47B4-8259-0E0B05A76D7F}"/>
            </c:ext>
          </c:extLst>
        </c:ser>
        <c:ser>
          <c:idx val="1"/>
          <c:order val="1"/>
          <c:spPr>
            <a:solidFill>
              <a:schemeClr val="accent2"/>
            </a:solidFill>
            <a:ln/>
            <a:effectLst/>
            <a:sp3d/>
          </c:spPr>
          <c:val>
            <c:numRef>
              <c:f>ADLD_model!$G$11:$AE$11</c:f>
              <c:numCache>
                <c:formatCode>General</c:formatCode>
                <c:ptCount val="25"/>
                <c:pt idx="0">
                  <c:v>49.927811577874145</c:v>
                </c:pt>
                <c:pt idx="1">
                  <c:v>48.839206456385327</c:v>
                </c:pt>
                <c:pt idx="2">
                  <c:v>45.865081955098177</c:v>
                </c:pt>
                <c:pt idx="3">
                  <c:v>41.802352332322201</c:v>
                </c:pt>
                <c:pt idx="4">
                  <c:v>37.739622709546232</c:v>
                </c:pt>
                <c:pt idx="5">
                  <c:v>34.765498208259082</c:v>
                </c:pt>
                <c:pt idx="6">
                  <c:v>33.676893086770264</c:v>
                </c:pt>
                <c:pt idx="7">
                  <c:v>34.765498208259082</c:v>
                </c:pt>
                <c:pt idx="8">
                  <c:v>37.739622709546239</c:v>
                </c:pt>
                <c:pt idx="9">
                  <c:v>41.802352332322201</c:v>
                </c:pt>
                <c:pt idx="10">
                  <c:v>45.865081955098177</c:v>
                </c:pt>
                <c:pt idx="11">
                  <c:v>48.839206456385327</c:v>
                </c:pt>
                <c:pt idx="12">
                  <c:v>49.927811577874145</c:v>
                </c:pt>
                <c:pt idx="13">
                  <c:v>48.839206456385327</c:v>
                </c:pt>
                <c:pt idx="14">
                  <c:v>45.865081955098177</c:v>
                </c:pt>
                <c:pt idx="15">
                  <c:v>41.802352332322201</c:v>
                </c:pt>
                <c:pt idx="16">
                  <c:v>37.739622709546239</c:v>
                </c:pt>
                <c:pt idx="17">
                  <c:v>34.765498208259082</c:v>
                </c:pt>
                <c:pt idx="18">
                  <c:v>33.676893086770264</c:v>
                </c:pt>
                <c:pt idx="19">
                  <c:v>34.765498208259082</c:v>
                </c:pt>
                <c:pt idx="20">
                  <c:v>37.739622709546232</c:v>
                </c:pt>
                <c:pt idx="21">
                  <c:v>41.802352332322201</c:v>
                </c:pt>
                <c:pt idx="22">
                  <c:v>45.865081955098177</c:v>
                </c:pt>
                <c:pt idx="23">
                  <c:v>48.839206456385327</c:v>
                </c:pt>
                <c:pt idx="24">
                  <c:v>49.927811577874145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38A-47B4-8259-0E0B05A76D7F}"/>
            </c:ext>
          </c:extLst>
        </c:ser>
        <c:ser>
          <c:idx val="2"/>
          <c:order val="2"/>
          <c:spPr>
            <a:solidFill>
              <a:schemeClr val="accent3"/>
            </a:solidFill>
            <a:ln/>
            <a:effectLst/>
            <a:sp3d/>
          </c:spPr>
          <c:val>
            <c:numRef>
              <c:f>ADLD_model!$G$12:$AE$12</c:f>
              <c:numCache>
                <c:formatCode>General</c:formatCode>
                <c:ptCount val="25"/>
                <c:pt idx="0">
                  <c:v>37.762632938597797</c:v>
                </c:pt>
                <c:pt idx="1">
                  <c:v>36.974853488699452</c:v>
                </c:pt>
                <c:pt idx="2">
                  <c:v>34.822600006418533</c:v>
                </c:pt>
                <c:pt idx="3">
                  <c:v>31.882567074239269</c:v>
                </c:pt>
                <c:pt idx="4">
                  <c:v>28.942534142060001</c:v>
                </c:pt>
                <c:pt idx="5">
                  <c:v>26.790280659779082</c:v>
                </c:pt>
                <c:pt idx="6">
                  <c:v>26.002501209880741</c:v>
                </c:pt>
                <c:pt idx="7">
                  <c:v>26.790280659779082</c:v>
                </c:pt>
                <c:pt idx="8">
                  <c:v>28.942534142060005</c:v>
                </c:pt>
                <c:pt idx="9">
                  <c:v>31.882567074239269</c:v>
                </c:pt>
                <c:pt idx="10">
                  <c:v>34.822600006418533</c:v>
                </c:pt>
                <c:pt idx="11">
                  <c:v>36.974853488699452</c:v>
                </c:pt>
                <c:pt idx="12">
                  <c:v>37.762632938597797</c:v>
                </c:pt>
                <c:pt idx="13">
                  <c:v>36.974853488699452</c:v>
                </c:pt>
                <c:pt idx="14">
                  <c:v>34.822600006418533</c:v>
                </c:pt>
                <c:pt idx="15">
                  <c:v>31.882567074239269</c:v>
                </c:pt>
                <c:pt idx="16">
                  <c:v>28.942534142060005</c:v>
                </c:pt>
                <c:pt idx="17">
                  <c:v>26.790280659779082</c:v>
                </c:pt>
                <c:pt idx="18">
                  <c:v>26.002501209880741</c:v>
                </c:pt>
                <c:pt idx="19">
                  <c:v>26.790280659779082</c:v>
                </c:pt>
                <c:pt idx="20">
                  <c:v>28.942534142060001</c:v>
                </c:pt>
                <c:pt idx="21">
                  <c:v>31.882567074239269</c:v>
                </c:pt>
                <c:pt idx="22">
                  <c:v>34.822600006418533</c:v>
                </c:pt>
                <c:pt idx="23">
                  <c:v>36.974853488699452</c:v>
                </c:pt>
                <c:pt idx="24">
                  <c:v>37.762632938597797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38A-47B4-8259-0E0B05A76D7F}"/>
            </c:ext>
          </c:extLst>
        </c:ser>
        <c:ser>
          <c:idx val="3"/>
          <c:order val="3"/>
          <c:spPr>
            <a:solidFill>
              <a:schemeClr val="accent4"/>
            </a:solidFill>
            <a:ln/>
            <a:effectLst/>
            <a:sp3d/>
          </c:spPr>
          <c:val>
            <c:numRef>
              <c:f>ADLD_model!$G$13:$AE$13</c:f>
              <c:numCache>
                <c:formatCode>General</c:formatCode>
                <c:ptCount val="25"/>
                <c:pt idx="0">
                  <c:v>27.737081237580202</c:v>
                </c:pt>
                <c:pt idx="1">
                  <c:v>27.186184142839409</c:v>
                </c:pt>
                <c:pt idx="2">
                  <c:v>25.681105290265489</c:v>
                </c:pt>
                <c:pt idx="3">
                  <c:v>23.625129342950771</c:v>
                </c:pt>
                <c:pt idx="4">
                  <c:v>21.569153395636057</c:v>
                </c:pt>
                <c:pt idx="5">
                  <c:v>20.064074543062134</c:v>
                </c:pt>
                <c:pt idx="6">
                  <c:v>19.513177448321343</c:v>
                </c:pt>
                <c:pt idx="7">
                  <c:v>20.064074543062134</c:v>
                </c:pt>
                <c:pt idx="8">
                  <c:v>21.569153395636057</c:v>
                </c:pt>
                <c:pt idx="9">
                  <c:v>23.625129342950771</c:v>
                </c:pt>
                <c:pt idx="10">
                  <c:v>25.681105290265489</c:v>
                </c:pt>
                <c:pt idx="11">
                  <c:v>27.186184142839412</c:v>
                </c:pt>
                <c:pt idx="12">
                  <c:v>27.737081237580202</c:v>
                </c:pt>
                <c:pt idx="13">
                  <c:v>27.186184142839412</c:v>
                </c:pt>
                <c:pt idx="14">
                  <c:v>25.681105290265489</c:v>
                </c:pt>
                <c:pt idx="15">
                  <c:v>23.625129342950771</c:v>
                </c:pt>
                <c:pt idx="16">
                  <c:v>21.569153395636057</c:v>
                </c:pt>
                <c:pt idx="17">
                  <c:v>20.064074543062134</c:v>
                </c:pt>
                <c:pt idx="18">
                  <c:v>19.513177448321343</c:v>
                </c:pt>
                <c:pt idx="19">
                  <c:v>20.064074543062134</c:v>
                </c:pt>
                <c:pt idx="20">
                  <c:v>21.569153395636057</c:v>
                </c:pt>
                <c:pt idx="21">
                  <c:v>23.625129342950771</c:v>
                </c:pt>
                <c:pt idx="22">
                  <c:v>25.681105290265489</c:v>
                </c:pt>
                <c:pt idx="23">
                  <c:v>27.186184142839409</c:v>
                </c:pt>
                <c:pt idx="24">
                  <c:v>27.737081237580202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38A-47B4-8259-0E0B05A76D7F}"/>
            </c:ext>
          </c:extLst>
        </c:ser>
        <c:ser>
          <c:idx val="4"/>
          <c:order val="4"/>
          <c:spPr>
            <a:solidFill>
              <a:schemeClr val="accent5"/>
            </a:solidFill>
            <a:ln/>
            <a:effectLst/>
            <a:sp3d/>
          </c:spPr>
          <c:val>
            <c:numRef>
              <c:f>ADLD_model!$G$14:$AE$14</c:f>
              <c:numCache>
                <c:formatCode>General</c:formatCode>
                <c:ptCount val="25"/>
                <c:pt idx="0">
                  <c:v>19.616835552591603</c:v>
                </c:pt>
                <c:pt idx="1">
                  <c:v>19.246775784137149</c:v>
                </c:pt>
                <c:pt idx="2">
                  <c:v>18.235753694882412</c:v>
                </c:pt>
                <c:pt idx="3">
                  <c:v>16.854671837173218</c:v>
                </c:pt>
                <c:pt idx="4">
                  <c:v>15.473589979464023</c:v>
                </c:pt>
                <c:pt idx="5">
                  <c:v>14.462567890209286</c:v>
                </c:pt>
                <c:pt idx="6">
                  <c:v>14.092508121754832</c:v>
                </c:pt>
                <c:pt idx="7">
                  <c:v>14.462567890209286</c:v>
                </c:pt>
                <c:pt idx="8">
                  <c:v>15.473589979464027</c:v>
                </c:pt>
                <c:pt idx="9">
                  <c:v>16.854671837173218</c:v>
                </c:pt>
                <c:pt idx="10">
                  <c:v>18.235753694882412</c:v>
                </c:pt>
                <c:pt idx="11">
                  <c:v>19.246775784137149</c:v>
                </c:pt>
                <c:pt idx="12">
                  <c:v>19.616835552591603</c:v>
                </c:pt>
                <c:pt idx="13">
                  <c:v>19.246775784137149</c:v>
                </c:pt>
                <c:pt idx="14">
                  <c:v>18.235753694882412</c:v>
                </c:pt>
                <c:pt idx="15">
                  <c:v>16.854671837173218</c:v>
                </c:pt>
                <c:pt idx="16">
                  <c:v>15.473589979464027</c:v>
                </c:pt>
                <c:pt idx="17">
                  <c:v>14.462567890209286</c:v>
                </c:pt>
                <c:pt idx="18">
                  <c:v>14.092508121754832</c:v>
                </c:pt>
                <c:pt idx="19">
                  <c:v>14.462567890209286</c:v>
                </c:pt>
                <c:pt idx="20">
                  <c:v>15.473589979464023</c:v>
                </c:pt>
                <c:pt idx="21">
                  <c:v>16.854671837173218</c:v>
                </c:pt>
                <c:pt idx="22">
                  <c:v>18.235753694882412</c:v>
                </c:pt>
                <c:pt idx="23">
                  <c:v>19.246775784137149</c:v>
                </c:pt>
                <c:pt idx="24">
                  <c:v>19.616835552591603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38A-47B4-8259-0E0B05A76D7F}"/>
            </c:ext>
          </c:extLst>
        </c:ser>
        <c:ser>
          <c:idx val="5"/>
          <c:order val="5"/>
          <c:spPr>
            <a:solidFill>
              <a:schemeClr val="accent6"/>
            </a:solidFill>
            <a:ln/>
            <a:effectLst/>
            <a:sp3d/>
          </c:spPr>
          <c:val>
            <c:numRef>
              <c:f>ADLD_model!$G$15:$AE$15</c:f>
              <c:numCache>
                <c:formatCode>General</c:formatCode>
                <c:ptCount val="25"/>
                <c:pt idx="0">
                  <c:v>13.171954898573771</c:v>
                </c:pt>
                <c:pt idx="1">
                  <c:v>12.935830052883727</c:v>
                </c:pt>
                <c:pt idx="2">
                  <c:v>12.29072497752917</c:v>
                </c:pt>
                <c:pt idx="3">
                  <c:v>11.409495056484566</c:v>
                </c:pt>
                <c:pt idx="4">
                  <c:v>10.528265135439964</c:v>
                </c:pt>
                <c:pt idx="5">
                  <c:v>9.8831600600854053</c:v>
                </c:pt>
                <c:pt idx="6">
                  <c:v>9.6470352143953626</c:v>
                </c:pt>
                <c:pt idx="7">
                  <c:v>9.8831600600854053</c:v>
                </c:pt>
                <c:pt idx="8">
                  <c:v>10.528265135439966</c:v>
                </c:pt>
                <c:pt idx="9">
                  <c:v>11.409495056484566</c:v>
                </c:pt>
                <c:pt idx="10">
                  <c:v>12.29072497752917</c:v>
                </c:pt>
                <c:pt idx="11">
                  <c:v>12.935830052883727</c:v>
                </c:pt>
                <c:pt idx="12">
                  <c:v>13.171954898573771</c:v>
                </c:pt>
                <c:pt idx="13">
                  <c:v>12.935830052883727</c:v>
                </c:pt>
                <c:pt idx="14">
                  <c:v>12.29072497752917</c:v>
                </c:pt>
                <c:pt idx="15">
                  <c:v>11.409495056484566</c:v>
                </c:pt>
                <c:pt idx="16">
                  <c:v>10.528265135439966</c:v>
                </c:pt>
                <c:pt idx="17">
                  <c:v>9.8831600600854053</c:v>
                </c:pt>
                <c:pt idx="18">
                  <c:v>9.6470352143953626</c:v>
                </c:pt>
                <c:pt idx="19">
                  <c:v>9.8831600600854053</c:v>
                </c:pt>
                <c:pt idx="20">
                  <c:v>10.528265135439964</c:v>
                </c:pt>
                <c:pt idx="21">
                  <c:v>11.409495056484566</c:v>
                </c:pt>
                <c:pt idx="22">
                  <c:v>12.29072497752917</c:v>
                </c:pt>
                <c:pt idx="23">
                  <c:v>12.935830052883727</c:v>
                </c:pt>
                <c:pt idx="24">
                  <c:v>13.171954898573771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38A-47B4-8259-0E0B05A76D7F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/>
            <a:effectLst/>
            <a:sp3d/>
          </c:spPr>
          <c:val>
            <c:numRef>
              <c:f>ADLD_model!$G$16:$AE$16</c:f>
              <c:numCache>
                <c:formatCode>General</c:formatCode>
                <c:ptCount val="25"/>
                <c:pt idx="0">
                  <c:v>8.1937898442509702</c:v>
                </c:pt>
                <c:pt idx="1">
                  <c:v>8.0537123592258073</c:v>
                </c:pt>
                <c:pt idx="2">
                  <c:v>7.6710135531405914</c:v>
                </c:pt>
                <c:pt idx="3">
                  <c:v>7.1482372620302108</c:v>
                </c:pt>
                <c:pt idx="4">
                  <c:v>6.6254609709198311</c:v>
                </c:pt>
                <c:pt idx="5">
                  <c:v>6.2427621648346152</c:v>
                </c:pt>
                <c:pt idx="6">
                  <c:v>6.1026846798094514</c:v>
                </c:pt>
                <c:pt idx="7">
                  <c:v>6.2427621648346152</c:v>
                </c:pt>
                <c:pt idx="8">
                  <c:v>6.6254609709198311</c:v>
                </c:pt>
                <c:pt idx="9">
                  <c:v>7.1482372620302108</c:v>
                </c:pt>
                <c:pt idx="10">
                  <c:v>7.6710135531405914</c:v>
                </c:pt>
                <c:pt idx="11">
                  <c:v>8.0537123592258073</c:v>
                </c:pt>
                <c:pt idx="12">
                  <c:v>8.1937898442509702</c:v>
                </c:pt>
                <c:pt idx="13">
                  <c:v>8.0537123592258073</c:v>
                </c:pt>
                <c:pt idx="14">
                  <c:v>7.6710135531405914</c:v>
                </c:pt>
                <c:pt idx="15">
                  <c:v>7.1482372620302108</c:v>
                </c:pt>
                <c:pt idx="16">
                  <c:v>6.6254609709198311</c:v>
                </c:pt>
                <c:pt idx="17">
                  <c:v>6.2427621648346152</c:v>
                </c:pt>
                <c:pt idx="18">
                  <c:v>6.1026846798094514</c:v>
                </c:pt>
                <c:pt idx="19">
                  <c:v>6.2427621648346152</c:v>
                </c:pt>
                <c:pt idx="20">
                  <c:v>6.6254609709198311</c:v>
                </c:pt>
                <c:pt idx="21">
                  <c:v>7.1482372620302108</c:v>
                </c:pt>
                <c:pt idx="22">
                  <c:v>7.6710135531405914</c:v>
                </c:pt>
                <c:pt idx="23">
                  <c:v>8.0537123592258073</c:v>
                </c:pt>
                <c:pt idx="24">
                  <c:v>8.1937898442509702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C38A-47B4-8259-0E0B05A76D7F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/>
            <a:effectLst/>
            <a:sp3d/>
          </c:spPr>
          <c:val>
            <c:numRef>
              <c:f>ADLD_model!$G$17:$AE$17</c:f>
              <c:numCache>
                <c:formatCode>General</c:formatCode>
                <c:ptCount val="25"/>
                <c:pt idx="0">
                  <c:v>4.5059739382716337</c:v>
                </c:pt>
                <c:pt idx="1">
                  <c:v>4.4320255295387945</c:v>
                </c:pt>
                <c:pt idx="2">
                  <c:v>4.2299947197418106</c:v>
                </c:pt>
                <c:pt idx="3">
                  <c:v>3.9540155012119875</c:v>
                </c:pt>
                <c:pt idx="4">
                  <c:v>3.6780362826821644</c:v>
                </c:pt>
                <c:pt idx="5">
                  <c:v>3.4760054728851801</c:v>
                </c:pt>
                <c:pt idx="6">
                  <c:v>3.4020570641523418</c:v>
                </c:pt>
                <c:pt idx="7">
                  <c:v>3.4760054728851801</c:v>
                </c:pt>
                <c:pt idx="8">
                  <c:v>3.6780362826821649</c:v>
                </c:pt>
                <c:pt idx="9">
                  <c:v>3.9540155012119875</c:v>
                </c:pt>
                <c:pt idx="10">
                  <c:v>4.2299947197418106</c:v>
                </c:pt>
                <c:pt idx="11">
                  <c:v>4.4320255295387945</c:v>
                </c:pt>
                <c:pt idx="12">
                  <c:v>4.5059739382716337</c:v>
                </c:pt>
                <c:pt idx="13">
                  <c:v>4.4320255295387945</c:v>
                </c:pt>
                <c:pt idx="14">
                  <c:v>4.2299947197418106</c:v>
                </c:pt>
                <c:pt idx="15">
                  <c:v>3.9540155012119875</c:v>
                </c:pt>
                <c:pt idx="16">
                  <c:v>3.6780362826821649</c:v>
                </c:pt>
                <c:pt idx="17">
                  <c:v>3.4760054728851801</c:v>
                </c:pt>
                <c:pt idx="18">
                  <c:v>3.4020570641523418</c:v>
                </c:pt>
                <c:pt idx="19">
                  <c:v>3.4760054728851801</c:v>
                </c:pt>
                <c:pt idx="20">
                  <c:v>3.6780362826821644</c:v>
                </c:pt>
                <c:pt idx="21">
                  <c:v>3.9540155012119875</c:v>
                </c:pt>
                <c:pt idx="22">
                  <c:v>4.2299947197418106</c:v>
                </c:pt>
                <c:pt idx="23">
                  <c:v>4.4320255295387945</c:v>
                </c:pt>
                <c:pt idx="24">
                  <c:v>4.5059739382716337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C38A-47B4-8259-0E0B05A76D7F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/>
            <a:effectLst/>
            <a:sp3d/>
          </c:spPr>
          <c:val>
            <c:numRef>
              <c:f>ADLD_model!$G$18:$AE$18</c:f>
              <c:numCache>
                <c:formatCode>General</c:formatCode>
                <c:ptCount val="25"/>
                <c:pt idx="0">
                  <c:v>1.9701001542984162</c:v>
                </c:pt>
                <c:pt idx="1">
                  <c:v>1.9387705040985392</c:v>
                </c:pt>
                <c:pt idx="2">
                  <c:v>1.8531763079691144</c:v>
                </c:pt>
                <c:pt idx="3">
                  <c:v>1.7362524616398123</c:v>
                </c:pt>
                <c:pt idx="4">
                  <c:v>1.6193286153105104</c:v>
                </c:pt>
                <c:pt idx="5">
                  <c:v>1.5337344191810858</c:v>
                </c:pt>
                <c:pt idx="6">
                  <c:v>1.5024047689812086</c:v>
                </c:pt>
                <c:pt idx="7">
                  <c:v>1.5337344191810858</c:v>
                </c:pt>
                <c:pt idx="8">
                  <c:v>1.6193286153105104</c:v>
                </c:pt>
                <c:pt idx="9">
                  <c:v>1.7362524616398125</c:v>
                </c:pt>
                <c:pt idx="10">
                  <c:v>1.8531763079691144</c:v>
                </c:pt>
                <c:pt idx="11">
                  <c:v>1.9387705040985392</c:v>
                </c:pt>
                <c:pt idx="12">
                  <c:v>1.9701001542984162</c:v>
                </c:pt>
                <c:pt idx="13">
                  <c:v>1.9387705040985392</c:v>
                </c:pt>
                <c:pt idx="14">
                  <c:v>1.8531763079691144</c:v>
                </c:pt>
                <c:pt idx="15">
                  <c:v>1.7362524616398125</c:v>
                </c:pt>
                <c:pt idx="16">
                  <c:v>1.6193286153105104</c:v>
                </c:pt>
                <c:pt idx="17">
                  <c:v>1.5337344191810858</c:v>
                </c:pt>
                <c:pt idx="18">
                  <c:v>1.5024047689812086</c:v>
                </c:pt>
                <c:pt idx="19">
                  <c:v>1.5337344191810858</c:v>
                </c:pt>
                <c:pt idx="20">
                  <c:v>1.6193286153105104</c:v>
                </c:pt>
                <c:pt idx="21">
                  <c:v>1.7362524616398123</c:v>
                </c:pt>
                <c:pt idx="22">
                  <c:v>1.8531763079691144</c:v>
                </c:pt>
                <c:pt idx="23">
                  <c:v>1.9387705040985392</c:v>
                </c:pt>
                <c:pt idx="24">
                  <c:v>1.9701001542984162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C38A-47B4-8259-0E0B05A76D7F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/>
            <a:effectLst/>
            <a:sp3d/>
          </c:spPr>
          <c:val>
            <c:numRef>
              <c:f>ADLD_model!$G$19:$AE$19</c:f>
              <c:numCache>
                <c:formatCode>General</c:formatCode>
                <c:ptCount val="25"/>
                <c:pt idx="0">
                  <c:v>0.48766260992335758</c:v>
                </c:pt>
                <c:pt idx="1">
                  <c:v>0.48006008391519411</c:v>
                </c:pt>
                <c:pt idx="2">
                  <c:v>0.45928959659502777</c:v>
                </c:pt>
                <c:pt idx="3">
                  <c:v>0.43091658326669785</c:v>
                </c:pt>
                <c:pt idx="4">
                  <c:v>0.40254356993836798</c:v>
                </c:pt>
                <c:pt idx="5">
                  <c:v>0.38177308261820159</c:v>
                </c:pt>
                <c:pt idx="6">
                  <c:v>0.37417055661003812</c:v>
                </c:pt>
                <c:pt idx="7">
                  <c:v>0.38177308261820159</c:v>
                </c:pt>
                <c:pt idx="8">
                  <c:v>0.40254356993836804</c:v>
                </c:pt>
                <c:pt idx="9">
                  <c:v>0.43091658326669785</c:v>
                </c:pt>
                <c:pt idx="10">
                  <c:v>0.45928959659502777</c:v>
                </c:pt>
                <c:pt idx="11">
                  <c:v>0.48006008391519411</c:v>
                </c:pt>
                <c:pt idx="12">
                  <c:v>0.48766260992335758</c:v>
                </c:pt>
                <c:pt idx="13">
                  <c:v>0.48006008391519411</c:v>
                </c:pt>
                <c:pt idx="14">
                  <c:v>0.45928959659502777</c:v>
                </c:pt>
                <c:pt idx="15">
                  <c:v>0.43091658326669785</c:v>
                </c:pt>
                <c:pt idx="16">
                  <c:v>0.40254356993836804</c:v>
                </c:pt>
                <c:pt idx="17">
                  <c:v>0.38177308261820159</c:v>
                </c:pt>
                <c:pt idx="18">
                  <c:v>0.37417055661003812</c:v>
                </c:pt>
                <c:pt idx="19">
                  <c:v>0.38177308261820159</c:v>
                </c:pt>
                <c:pt idx="20">
                  <c:v>0.40254356993836798</c:v>
                </c:pt>
                <c:pt idx="21">
                  <c:v>0.43091658326669785</c:v>
                </c:pt>
                <c:pt idx="22">
                  <c:v>0.45928959659502777</c:v>
                </c:pt>
                <c:pt idx="23">
                  <c:v>0.48006008391519411</c:v>
                </c:pt>
                <c:pt idx="24">
                  <c:v>0.48766260992335758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C38A-47B4-8259-0E0B05A76D7F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/>
            <a:effectLst/>
            <a:sp3d/>
          </c:spPr>
          <c:val>
            <c:numRef>
              <c:f>ADLD_model!$G$20:$AE$20</c:f>
              <c:numCache>
                <c:formatCode>General</c:formatCode>
                <c:ptCount val="25"/>
                <c:pt idx="0">
                  <c:v>2.2143999766743974E-31</c:v>
                </c:pt>
                <c:pt idx="1">
                  <c:v>2.0660633053070469E-31</c:v>
                </c:pt>
                <c:pt idx="2">
                  <c:v>1.6607999825057985E-31</c:v>
                </c:pt>
                <c:pt idx="3">
                  <c:v>1.1071999883371987E-31</c:v>
                </c:pt>
                <c:pt idx="4">
                  <c:v>5.5359999416859912E-32</c:v>
                </c:pt>
                <c:pt idx="5">
                  <c:v>1.4833667136735076E-32</c:v>
                </c:pt>
                <c:pt idx="6">
                  <c:v>2.1895288505075267E-47</c:v>
                </c:pt>
                <c:pt idx="7">
                  <c:v>1.4833667136735054E-32</c:v>
                </c:pt>
                <c:pt idx="8">
                  <c:v>5.5359999416859978E-32</c:v>
                </c:pt>
                <c:pt idx="9">
                  <c:v>1.1071999883371989E-31</c:v>
                </c:pt>
                <c:pt idx="10">
                  <c:v>1.6607999825057985E-31</c:v>
                </c:pt>
                <c:pt idx="11">
                  <c:v>2.0660633053070474E-31</c:v>
                </c:pt>
                <c:pt idx="12">
                  <c:v>2.2143999766743974E-31</c:v>
                </c:pt>
                <c:pt idx="13">
                  <c:v>2.0660633053070474E-31</c:v>
                </c:pt>
                <c:pt idx="14">
                  <c:v>1.6607999825057985E-31</c:v>
                </c:pt>
                <c:pt idx="15">
                  <c:v>1.1071999883371989E-31</c:v>
                </c:pt>
                <c:pt idx="16">
                  <c:v>5.5359999416859978E-32</c:v>
                </c:pt>
                <c:pt idx="17">
                  <c:v>1.4833667136735054E-32</c:v>
                </c:pt>
                <c:pt idx="18">
                  <c:v>2.1895288505075267E-47</c:v>
                </c:pt>
                <c:pt idx="19">
                  <c:v>1.4833667136735076E-32</c:v>
                </c:pt>
                <c:pt idx="20">
                  <c:v>5.5359999416859912E-32</c:v>
                </c:pt>
                <c:pt idx="21">
                  <c:v>1.1071999883371987E-31</c:v>
                </c:pt>
                <c:pt idx="22">
                  <c:v>1.6607999825057985E-31</c:v>
                </c:pt>
                <c:pt idx="23">
                  <c:v>2.0660633053070469E-31</c:v>
                </c:pt>
                <c:pt idx="24">
                  <c:v>2.2143999766743974E-31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C38A-47B4-8259-0E0B05A76D7F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/>
            <a:effectLst/>
            <a:sp3d/>
          </c:spPr>
          <c:val>
            <c:numRef>
              <c:f>ADLD_model!$G$21:$AE$21</c:f>
              <c:numCache>
                <c:formatCode>General</c:formatCode>
                <c:ptCount val="25"/>
                <c:pt idx="0">
                  <c:v>0.48766260992335336</c:v>
                </c:pt>
                <c:pt idx="1">
                  <c:v>0.48006008391518973</c:v>
                </c:pt>
                <c:pt idx="2">
                  <c:v>0.45928959659502305</c:v>
                </c:pt>
                <c:pt idx="3">
                  <c:v>0.43091658326669274</c:v>
                </c:pt>
                <c:pt idx="4">
                  <c:v>0.40254356993836238</c:v>
                </c:pt>
                <c:pt idx="5">
                  <c:v>0.3817730826181957</c:v>
                </c:pt>
                <c:pt idx="6">
                  <c:v>0.37417055661003212</c:v>
                </c:pt>
                <c:pt idx="7">
                  <c:v>0.3817730826181957</c:v>
                </c:pt>
                <c:pt idx="8">
                  <c:v>0.40254356993836243</c:v>
                </c:pt>
                <c:pt idx="9">
                  <c:v>0.43091658326669274</c:v>
                </c:pt>
                <c:pt idx="10">
                  <c:v>0.45928959659502305</c:v>
                </c:pt>
                <c:pt idx="11">
                  <c:v>0.48006008391518978</c:v>
                </c:pt>
                <c:pt idx="12">
                  <c:v>0.48766260992335336</c:v>
                </c:pt>
                <c:pt idx="13">
                  <c:v>0.48006008391518978</c:v>
                </c:pt>
                <c:pt idx="14">
                  <c:v>0.45928959659502305</c:v>
                </c:pt>
                <c:pt idx="15">
                  <c:v>0.43091658326669274</c:v>
                </c:pt>
                <c:pt idx="16">
                  <c:v>0.40254356993836243</c:v>
                </c:pt>
                <c:pt idx="17">
                  <c:v>0.3817730826181957</c:v>
                </c:pt>
                <c:pt idx="18">
                  <c:v>0.37417055661003212</c:v>
                </c:pt>
                <c:pt idx="19">
                  <c:v>0.3817730826181957</c:v>
                </c:pt>
                <c:pt idx="20">
                  <c:v>0.40254356993836238</c:v>
                </c:pt>
                <c:pt idx="21">
                  <c:v>0.43091658326669274</c:v>
                </c:pt>
                <c:pt idx="22">
                  <c:v>0.45928959659502305</c:v>
                </c:pt>
                <c:pt idx="23">
                  <c:v>0.48006008391518973</c:v>
                </c:pt>
                <c:pt idx="24">
                  <c:v>0.48766260992335336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C38A-47B4-8259-0E0B05A76D7F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ADLD_model!$G$22:$AE$22</c:f>
              <c:numCache>
                <c:formatCode>General</c:formatCode>
                <c:ptCount val="25"/>
                <c:pt idx="0">
                  <c:v>1.9701001542984184</c:v>
                </c:pt>
                <c:pt idx="1">
                  <c:v>1.9387705040985415</c:v>
                </c:pt>
                <c:pt idx="2">
                  <c:v>1.8531763079691168</c:v>
                </c:pt>
                <c:pt idx="3">
                  <c:v>1.7362524616398152</c:v>
                </c:pt>
                <c:pt idx="4">
                  <c:v>1.6193286153105135</c:v>
                </c:pt>
                <c:pt idx="5">
                  <c:v>1.5337344191810889</c:v>
                </c:pt>
                <c:pt idx="6">
                  <c:v>1.5024047689812119</c:v>
                </c:pt>
                <c:pt idx="7">
                  <c:v>1.5337344191810889</c:v>
                </c:pt>
                <c:pt idx="8">
                  <c:v>1.6193286153105135</c:v>
                </c:pt>
                <c:pt idx="9">
                  <c:v>1.7362524616398152</c:v>
                </c:pt>
                <c:pt idx="10">
                  <c:v>1.8531763079691168</c:v>
                </c:pt>
                <c:pt idx="11">
                  <c:v>1.9387705040985415</c:v>
                </c:pt>
                <c:pt idx="12">
                  <c:v>1.9701001542984184</c:v>
                </c:pt>
                <c:pt idx="13">
                  <c:v>1.9387705040985415</c:v>
                </c:pt>
                <c:pt idx="14">
                  <c:v>1.8531763079691168</c:v>
                </c:pt>
                <c:pt idx="15">
                  <c:v>1.7362524616398152</c:v>
                </c:pt>
                <c:pt idx="16">
                  <c:v>1.6193286153105135</c:v>
                </c:pt>
                <c:pt idx="17">
                  <c:v>1.5337344191810889</c:v>
                </c:pt>
                <c:pt idx="18">
                  <c:v>1.5024047689812119</c:v>
                </c:pt>
                <c:pt idx="19">
                  <c:v>1.5337344191810889</c:v>
                </c:pt>
                <c:pt idx="20">
                  <c:v>1.6193286153105135</c:v>
                </c:pt>
                <c:pt idx="21">
                  <c:v>1.7362524616398152</c:v>
                </c:pt>
                <c:pt idx="22">
                  <c:v>1.8531763079691168</c:v>
                </c:pt>
                <c:pt idx="23">
                  <c:v>1.9387705040985415</c:v>
                </c:pt>
                <c:pt idx="24">
                  <c:v>1.9701001542984184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C38A-47B4-8259-0E0B05A76D7F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ADLD_model!$G$23:$AE$23</c:f>
              <c:numCache>
                <c:formatCode>General</c:formatCode>
                <c:ptCount val="25"/>
                <c:pt idx="0">
                  <c:v>4.5059739382716657</c:v>
                </c:pt>
                <c:pt idx="1">
                  <c:v>4.4320255295388264</c:v>
                </c:pt>
                <c:pt idx="2">
                  <c:v>4.2299947197418408</c:v>
                </c:pt>
                <c:pt idx="3">
                  <c:v>3.9540155012120164</c:v>
                </c:pt>
                <c:pt idx="4">
                  <c:v>3.678036282682192</c:v>
                </c:pt>
                <c:pt idx="5">
                  <c:v>3.4760054728852068</c:v>
                </c:pt>
                <c:pt idx="6">
                  <c:v>3.402057064152368</c:v>
                </c:pt>
                <c:pt idx="7">
                  <c:v>3.4760054728852068</c:v>
                </c:pt>
                <c:pt idx="8">
                  <c:v>3.6780362826821924</c:v>
                </c:pt>
                <c:pt idx="9">
                  <c:v>3.9540155012120168</c:v>
                </c:pt>
                <c:pt idx="10">
                  <c:v>4.2299947197418408</c:v>
                </c:pt>
                <c:pt idx="11">
                  <c:v>4.4320255295388264</c:v>
                </c:pt>
                <c:pt idx="12">
                  <c:v>4.5059739382716657</c:v>
                </c:pt>
                <c:pt idx="13">
                  <c:v>4.4320255295388264</c:v>
                </c:pt>
                <c:pt idx="14">
                  <c:v>4.2299947197418408</c:v>
                </c:pt>
                <c:pt idx="15">
                  <c:v>3.9540155012120168</c:v>
                </c:pt>
                <c:pt idx="16">
                  <c:v>3.6780362826821924</c:v>
                </c:pt>
                <c:pt idx="17">
                  <c:v>3.4760054728852068</c:v>
                </c:pt>
                <c:pt idx="18">
                  <c:v>3.402057064152368</c:v>
                </c:pt>
                <c:pt idx="19">
                  <c:v>3.4760054728852068</c:v>
                </c:pt>
                <c:pt idx="20">
                  <c:v>3.678036282682192</c:v>
                </c:pt>
                <c:pt idx="21">
                  <c:v>3.9540155012120164</c:v>
                </c:pt>
                <c:pt idx="22">
                  <c:v>4.2299947197418408</c:v>
                </c:pt>
                <c:pt idx="23">
                  <c:v>4.4320255295388264</c:v>
                </c:pt>
                <c:pt idx="24">
                  <c:v>4.5059739382716657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C38A-47B4-8259-0E0B05A76D7F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ADLD_model!$G$24:$AE$24</c:f>
              <c:numCache>
                <c:formatCode>General</c:formatCode>
                <c:ptCount val="25"/>
                <c:pt idx="0">
                  <c:v>8.193789844250988</c:v>
                </c:pt>
                <c:pt idx="1">
                  <c:v>8.0537123592258233</c:v>
                </c:pt>
                <c:pt idx="2">
                  <c:v>7.6710135531406083</c:v>
                </c:pt>
                <c:pt idx="3">
                  <c:v>7.1482372620302268</c:v>
                </c:pt>
                <c:pt idx="4">
                  <c:v>6.6254609709198462</c:v>
                </c:pt>
                <c:pt idx="5">
                  <c:v>6.2427621648346303</c:v>
                </c:pt>
                <c:pt idx="6">
                  <c:v>6.1026846798094665</c:v>
                </c:pt>
                <c:pt idx="7">
                  <c:v>6.2427621648346303</c:v>
                </c:pt>
                <c:pt idx="8">
                  <c:v>6.6254609709198471</c:v>
                </c:pt>
                <c:pt idx="9">
                  <c:v>7.1482372620302277</c:v>
                </c:pt>
                <c:pt idx="10">
                  <c:v>7.6710135531406083</c:v>
                </c:pt>
                <c:pt idx="11">
                  <c:v>8.0537123592258251</c:v>
                </c:pt>
                <c:pt idx="12">
                  <c:v>8.193789844250988</c:v>
                </c:pt>
                <c:pt idx="13">
                  <c:v>8.0537123592258251</c:v>
                </c:pt>
                <c:pt idx="14">
                  <c:v>7.6710135531406083</c:v>
                </c:pt>
                <c:pt idx="15">
                  <c:v>7.1482372620302277</c:v>
                </c:pt>
                <c:pt idx="16">
                  <c:v>6.6254609709198471</c:v>
                </c:pt>
                <c:pt idx="17">
                  <c:v>6.2427621648346303</c:v>
                </c:pt>
                <c:pt idx="18">
                  <c:v>6.1026846798094665</c:v>
                </c:pt>
                <c:pt idx="19">
                  <c:v>6.2427621648346303</c:v>
                </c:pt>
                <c:pt idx="20">
                  <c:v>6.6254609709198462</c:v>
                </c:pt>
                <c:pt idx="21">
                  <c:v>7.1482372620302268</c:v>
                </c:pt>
                <c:pt idx="22">
                  <c:v>7.6710135531406083</c:v>
                </c:pt>
                <c:pt idx="23">
                  <c:v>8.0537123592258233</c:v>
                </c:pt>
                <c:pt idx="24">
                  <c:v>8.193789844250988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C38A-47B4-8259-0E0B05A76D7F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ADLD_model!$G$25:$AE$25</c:f>
              <c:numCache>
                <c:formatCode>General</c:formatCode>
                <c:ptCount val="25"/>
                <c:pt idx="0">
                  <c:v>13.171954898573789</c:v>
                </c:pt>
                <c:pt idx="1">
                  <c:v>12.935830052883745</c:v>
                </c:pt>
                <c:pt idx="2">
                  <c:v>12.290724977529186</c:v>
                </c:pt>
                <c:pt idx="3">
                  <c:v>11.409495056484582</c:v>
                </c:pt>
                <c:pt idx="4">
                  <c:v>10.528265135439979</c:v>
                </c:pt>
                <c:pt idx="5">
                  <c:v>9.8831600600854195</c:v>
                </c:pt>
                <c:pt idx="6">
                  <c:v>9.647035214395375</c:v>
                </c:pt>
                <c:pt idx="7">
                  <c:v>9.8831600600854195</c:v>
                </c:pt>
                <c:pt idx="8">
                  <c:v>10.528265135439979</c:v>
                </c:pt>
                <c:pt idx="9">
                  <c:v>11.409495056484582</c:v>
                </c:pt>
                <c:pt idx="10">
                  <c:v>12.290724977529186</c:v>
                </c:pt>
                <c:pt idx="11">
                  <c:v>12.935830052883746</c:v>
                </c:pt>
                <c:pt idx="12">
                  <c:v>13.171954898573789</c:v>
                </c:pt>
                <c:pt idx="13">
                  <c:v>12.935830052883746</c:v>
                </c:pt>
                <c:pt idx="14">
                  <c:v>12.290724977529186</c:v>
                </c:pt>
                <c:pt idx="15">
                  <c:v>11.409495056484582</c:v>
                </c:pt>
                <c:pt idx="16">
                  <c:v>10.528265135439979</c:v>
                </c:pt>
                <c:pt idx="17">
                  <c:v>9.8831600600854195</c:v>
                </c:pt>
                <c:pt idx="18">
                  <c:v>9.647035214395375</c:v>
                </c:pt>
                <c:pt idx="19">
                  <c:v>9.8831600600854195</c:v>
                </c:pt>
                <c:pt idx="20">
                  <c:v>10.528265135439979</c:v>
                </c:pt>
                <c:pt idx="21">
                  <c:v>11.409495056484582</c:v>
                </c:pt>
                <c:pt idx="22">
                  <c:v>12.290724977529186</c:v>
                </c:pt>
                <c:pt idx="23">
                  <c:v>12.935830052883745</c:v>
                </c:pt>
                <c:pt idx="24">
                  <c:v>13.171954898573789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C38A-47B4-8259-0E0B05A76D7F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ADLD_model!$G$26:$AE$26</c:f>
              <c:numCache>
                <c:formatCode>General</c:formatCode>
                <c:ptCount val="25"/>
                <c:pt idx="0">
                  <c:v>19.616835552591581</c:v>
                </c:pt>
                <c:pt idx="1">
                  <c:v>19.246775784137128</c:v>
                </c:pt>
                <c:pt idx="2">
                  <c:v>18.235753694882391</c:v>
                </c:pt>
                <c:pt idx="3">
                  <c:v>16.8546718371732</c:v>
                </c:pt>
                <c:pt idx="4">
                  <c:v>15.473589979464009</c:v>
                </c:pt>
                <c:pt idx="5">
                  <c:v>14.462567890209272</c:v>
                </c:pt>
                <c:pt idx="6">
                  <c:v>14.092508121754818</c:v>
                </c:pt>
                <c:pt idx="7">
                  <c:v>14.462567890209272</c:v>
                </c:pt>
                <c:pt idx="8">
                  <c:v>15.473589979464011</c:v>
                </c:pt>
                <c:pt idx="9">
                  <c:v>16.8546718371732</c:v>
                </c:pt>
                <c:pt idx="10">
                  <c:v>18.235753694882391</c:v>
                </c:pt>
                <c:pt idx="11">
                  <c:v>19.246775784137132</c:v>
                </c:pt>
                <c:pt idx="12">
                  <c:v>19.616835552591581</c:v>
                </c:pt>
                <c:pt idx="13">
                  <c:v>19.246775784137132</c:v>
                </c:pt>
                <c:pt idx="14">
                  <c:v>18.235753694882391</c:v>
                </c:pt>
                <c:pt idx="15">
                  <c:v>16.8546718371732</c:v>
                </c:pt>
                <c:pt idx="16">
                  <c:v>15.473589979464011</c:v>
                </c:pt>
                <c:pt idx="17">
                  <c:v>14.462567890209272</c:v>
                </c:pt>
                <c:pt idx="18">
                  <c:v>14.092508121754818</c:v>
                </c:pt>
                <c:pt idx="19">
                  <c:v>14.462567890209272</c:v>
                </c:pt>
                <c:pt idx="20">
                  <c:v>15.473589979464009</c:v>
                </c:pt>
                <c:pt idx="21">
                  <c:v>16.8546718371732</c:v>
                </c:pt>
                <c:pt idx="22">
                  <c:v>18.235753694882391</c:v>
                </c:pt>
                <c:pt idx="23">
                  <c:v>19.246775784137128</c:v>
                </c:pt>
                <c:pt idx="24">
                  <c:v>19.616835552591581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C38A-47B4-8259-0E0B05A76D7F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ADLD_model!$G$27:$AE$27</c:f>
              <c:numCache>
                <c:formatCode>General</c:formatCode>
                <c:ptCount val="25"/>
                <c:pt idx="0">
                  <c:v>27.737081237580291</c:v>
                </c:pt>
                <c:pt idx="1">
                  <c:v>27.186184142839497</c:v>
                </c:pt>
                <c:pt idx="2">
                  <c:v>25.68110529026557</c:v>
                </c:pt>
                <c:pt idx="3">
                  <c:v>23.625129342950849</c:v>
                </c:pt>
                <c:pt idx="4">
                  <c:v>21.569153395636125</c:v>
                </c:pt>
                <c:pt idx="5">
                  <c:v>20.064074543062198</c:v>
                </c:pt>
                <c:pt idx="6">
                  <c:v>19.513177448321407</c:v>
                </c:pt>
                <c:pt idx="7">
                  <c:v>20.064074543062198</c:v>
                </c:pt>
                <c:pt idx="8">
                  <c:v>21.569153395636128</c:v>
                </c:pt>
                <c:pt idx="9">
                  <c:v>23.625129342950849</c:v>
                </c:pt>
                <c:pt idx="10">
                  <c:v>25.68110529026557</c:v>
                </c:pt>
                <c:pt idx="11">
                  <c:v>27.186184142839501</c:v>
                </c:pt>
                <c:pt idx="12">
                  <c:v>27.737081237580291</c:v>
                </c:pt>
                <c:pt idx="13">
                  <c:v>27.186184142839501</c:v>
                </c:pt>
                <c:pt idx="14">
                  <c:v>25.68110529026557</c:v>
                </c:pt>
                <c:pt idx="15">
                  <c:v>23.625129342950849</c:v>
                </c:pt>
                <c:pt idx="16">
                  <c:v>21.569153395636128</c:v>
                </c:pt>
                <c:pt idx="17">
                  <c:v>20.064074543062198</c:v>
                </c:pt>
                <c:pt idx="18">
                  <c:v>19.513177448321407</c:v>
                </c:pt>
                <c:pt idx="19">
                  <c:v>20.064074543062198</c:v>
                </c:pt>
                <c:pt idx="20">
                  <c:v>21.569153395636125</c:v>
                </c:pt>
                <c:pt idx="21">
                  <c:v>23.625129342950849</c:v>
                </c:pt>
                <c:pt idx="22">
                  <c:v>25.68110529026557</c:v>
                </c:pt>
                <c:pt idx="23">
                  <c:v>27.186184142839497</c:v>
                </c:pt>
                <c:pt idx="24">
                  <c:v>27.737081237580291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C38A-47B4-8259-0E0B05A76D7F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/>
            <a:effectLst/>
            <a:sp3d/>
          </c:spPr>
          <c:val>
            <c:numRef>
              <c:f>ADLD_model!$G$28:$AE$28</c:f>
              <c:numCache>
                <c:formatCode>General</c:formatCode>
                <c:ptCount val="25"/>
                <c:pt idx="0">
                  <c:v>37.762632938597818</c:v>
                </c:pt>
                <c:pt idx="1">
                  <c:v>36.974853488699473</c:v>
                </c:pt>
                <c:pt idx="2">
                  <c:v>34.822600006418547</c:v>
                </c:pt>
                <c:pt idx="3">
                  <c:v>31.882567074239279</c:v>
                </c:pt>
                <c:pt idx="4">
                  <c:v>28.942534142060012</c:v>
                </c:pt>
                <c:pt idx="5">
                  <c:v>26.790280659779086</c:v>
                </c:pt>
                <c:pt idx="6">
                  <c:v>26.002501209880748</c:v>
                </c:pt>
                <c:pt idx="7">
                  <c:v>26.790280659779086</c:v>
                </c:pt>
                <c:pt idx="8">
                  <c:v>28.942534142060016</c:v>
                </c:pt>
                <c:pt idx="9">
                  <c:v>31.882567074239283</c:v>
                </c:pt>
                <c:pt idx="10">
                  <c:v>34.822600006418547</c:v>
                </c:pt>
                <c:pt idx="11">
                  <c:v>36.974853488699473</c:v>
                </c:pt>
                <c:pt idx="12">
                  <c:v>37.762632938597818</c:v>
                </c:pt>
                <c:pt idx="13">
                  <c:v>36.974853488699473</c:v>
                </c:pt>
                <c:pt idx="14">
                  <c:v>34.822600006418547</c:v>
                </c:pt>
                <c:pt idx="15">
                  <c:v>31.882567074239283</c:v>
                </c:pt>
                <c:pt idx="16">
                  <c:v>28.942534142060016</c:v>
                </c:pt>
                <c:pt idx="17">
                  <c:v>26.790280659779086</c:v>
                </c:pt>
                <c:pt idx="18">
                  <c:v>26.002501209880748</c:v>
                </c:pt>
                <c:pt idx="19">
                  <c:v>26.790280659779086</c:v>
                </c:pt>
                <c:pt idx="20">
                  <c:v>28.942534142060012</c:v>
                </c:pt>
                <c:pt idx="21">
                  <c:v>31.882567074239279</c:v>
                </c:pt>
                <c:pt idx="22">
                  <c:v>34.822600006418547</c:v>
                </c:pt>
                <c:pt idx="23">
                  <c:v>36.974853488699473</c:v>
                </c:pt>
                <c:pt idx="24">
                  <c:v>37.762632938597818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C38A-47B4-8259-0E0B05A76D7F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/>
            <a:effectLst/>
            <a:sp3d/>
          </c:spPr>
          <c:val>
            <c:numRef>
              <c:f>ADLD_model!$G$29:$AE$29</c:f>
              <c:numCache>
                <c:formatCode>General</c:formatCode>
                <c:ptCount val="25"/>
                <c:pt idx="0">
                  <c:v>49.927811577874209</c:v>
                </c:pt>
                <c:pt idx="1">
                  <c:v>48.839206456385384</c:v>
                </c:pt>
                <c:pt idx="2">
                  <c:v>45.865081955098233</c:v>
                </c:pt>
                <c:pt idx="3">
                  <c:v>41.802352332322258</c:v>
                </c:pt>
                <c:pt idx="4">
                  <c:v>37.739622709546275</c:v>
                </c:pt>
                <c:pt idx="5">
                  <c:v>34.765498208259132</c:v>
                </c:pt>
                <c:pt idx="6">
                  <c:v>33.676893086770306</c:v>
                </c:pt>
                <c:pt idx="7">
                  <c:v>34.765498208259132</c:v>
                </c:pt>
                <c:pt idx="8">
                  <c:v>37.739622709546282</c:v>
                </c:pt>
                <c:pt idx="9">
                  <c:v>41.802352332322258</c:v>
                </c:pt>
                <c:pt idx="10">
                  <c:v>45.865081955098233</c:v>
                </c:pt>
                <c:pt idx="11">
                  <c:v>48.839206456385384</c:v>
                </c:pt>
                <c:pt idx="12">
                  <c:v>49.927811577874209</c:v>
                </c:pt>
                <c:pt idx="13">
                  <c:v>48.839206456385384</c:v>
                </c:pt>
                <c:pt idx="14">
                  <c:v>45.865081955098233</c:v>
                </c:pt>
                <c:pt idx="15">
                  <c:v>41.802352332322258</c:v>
                </c:pt>
                <c:pt idx="16">
                  <c:v>37.739622709546282</c:v>
                </c:pt>
                <c:pt idx="17">
                  <c:v>34.765498208259132</c:v>
                </c:pt>
                <c:pt idx="18">
                  <c:v>33.676893086770306</c:v>
                </c:pt>
                <c:pt idx="19">
                  <c:v>34.765498208259132</c:v>
                </c:pt>
                <c:pt idx="20">
                  <c:v>37.739622709546275</c:v>
                </c:pt>
                <c:pt idx="21">
                  <c:v>41.802352332322258</c:v>
                </c:pt>
                <c:pt idx="22">
                  <c:v>45.865081955098233</c:v>
                </c:pt>
                <c:pt idx="23">
                  <c:v>48.839206456385384</c:v>
                </c:pt>
                <c:pt idx="24">
                  <c:v>49.927811577874209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C38A-47B4-8259-0E0B05A76D7F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/>
            <a:effectLst/>
            <a:sp3d/>
          </c:spPr>
          <c:val>
            <c:numRef>
              <c:f>ADLD_model!$G$30:$AE$30</c:f>
              <c:numCache>
                <c:formatCode>General</c:formatCode>
                <c:ptCount val="25"/>
                <c:pt idx="0">
                  <c:v>64.44994398598763</c:v>
                </c:pt>
                <c:pt idx="1">
                  <c:v>62.991661077762686</c:v>
                </c:pt>
                <c:pt idx="2">
                  <c:v>59.007558080682827</c:v>
                </c:pt>
                <c:pt idx="3">
                  <c:v>53.565172175378024</c:v>
                </c:pt>
                <c:pt idx="4">
                  <c:v>48.122786270073213</c:v>
                </c:pt>
                <c:pt idx="5">
                  <c:v>44.138683272993362</c:v>
                </c:pt>
                <c:pt idx="6">
                  <c:v>42.68040036476841</c:v>
                </c:pt>
                <c:pt idx="7">
                  <c:v>44.138683272993354</c:v>
                </c:pt>
                <c:pt idx="8">
                  <c:v>48.12278627007322</c:v>
                </c:pt>
                <c:pt idx="9">
                  <c:v>53.565172175378024</c:v>
                </c:pt>
                <c:pt idx="10">
                  <c:v>59.007558080682827</c:v>
                </c:pt>
                <c:pt idx="11">
                  <c:v>62.991661077762693</c:v>
                </c:pt>
                <c:pt idx="12">
                  <c:v>64.44994398598763</c:v>
                </c:pt>
                <c:pt idx="13">
                  <c:v>62.991661077762693</c:v>
                </c:pt>
                <c:pt idx="14">
                  <c:v>59.007558080682827</c:v>
                </c:pt>
                <c:pt idx="15">
                  <c:v>53.565172175378024</c:v>
                </c:pt>
                <c:pt idx="16">
                  <c:v>48.12278627007322</c:v>
                </c:pt>
                <c:pt idx="17">
                  <c:v>44.138683272993354</c:v>
                </c:pt>
                <c:pt idx="18">
                  <c:v>42.68040036476841</c:v>
                </c:pt>
                <c:pt idx="19">
                  <c:v>44.138683272993362</c:v>
                </c:pt>
                <c:pt idx="20">
                  <c:v>48.122786270073213</c:v>
                </c:pt>
                <c:pt idx="21">
                  <c:v>53.565172175378024</c:v>
                </c:pt>
                <c:pt idx="22">
                  <c:v>59.007558080682827</c:v>
                </c:pt>
                <c:pt idx="23">
                  <c:v>62.991661077762686</c:v>
                </c:pt>
                <c:pt idx="24">
                  <c:v>64.44994398598763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C38A-47B4-8259-0E0B05A76D7F}"/>
            </c:ext>
          </c:extLst>
        </c:ser>
        <c:bandFmts>
          <c:bandFmt>
            <c:idx val="0"/>
            <c:spPr>
              <a:solidFill>
                <a:schemeClr val="accent1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chemeClr val="accent3"/>
              </a:solidFill>
              <a:ln/>
              <a:effectLst/>
              <a:sp3d/>
            </c:spPr>
          </c:bandFmt>
          <c:bandFmt>
            <c:idx val="3"/>
            <c:spPr>
              <a:solidFill>
                <a:schemeClr val="accent4"/>
              </a:solidFill>
              <a:ln/>
              <a:effectLst/>
              <a:sp3d/>
            </c:spPr>
          </c:bandFmt>
          <c:bandFmt>
            <c:idx val="4"/>
            <c:spPr>
              <a:solidFill>
                <a:schemeClr val="accent5"/>
              </a:solidFill>
              <a:ln/>
              <a:effectLst/>
              <a:sp3d/>
            </c:spPr>
          </c:bandFmt>
          <c:bandFmt>
            <c:idx val="5"/>
            <c:spPr>
              <a:solidFill>
                <a:schemeClr val="accent6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1">
                  <a:lumMod val="60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2">
                  <a:lumMod val="60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3">
                  <a:lumMod val="60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4">
                  <a:lumMod val="60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lumMod val="60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6">
                  <a:lumMod val="60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1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2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3">
                  <a:lumMod val="80000"/>
                  <a:lumOff val="20000"/>
                </a:schemeClr>
              </a:solidFill>
              <a:ln/>
              <a:effectLst/>
              <a:sp3d/>
            </c:spPr>
          </c:bandFmt>
        </c:bandFmts>
        <c:axId val="584358800"/>
        <c:axId val="584355664"/>
        <c:axId val="588063520"/>
      </c:surface3DChart>
      <c:catAx>
        <c:axId val="584358800"/>
        <c:scaling>
          <c:orientation val="minMax"/>
        </c:scaling>
        <c:delete val="1"/>
        <c:axPos val="b"/>
        <c:majorTickMark val="out"/>
        <c:minorTickMark val="none"/>
        <c:tickLblPos val="nextTo"/>
        <c:crossAx val="584355664"/>
        <c:crosses val="autoZero"/>
        <c:auto val="1"/>
        <c:lblAlgn val="ctr"/>
        <c:lblOffset val="100"/>
        <c:noMultiLvlLbl val="0"/>
      </c:catAx>
      <c:valAx>
        <c:axId val="58435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2400" b="1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E-E</a:t>
                </a:r>
                <a:r>
                  <a:rPr lang="en-US" sz="2400" b="1" i="0" baseline="-2500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opt</a:t>
                </a:r>
                <a:r>
                  <a:rPr lang="en-US" sz="2400" b="1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 (kJ/mol)</a:t>
                </a:r>
                <a:endParaRPr lang="en-US" sz="2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4358800"/>
        <c:crosses val="autoZero"/>
        <c:crossBetween val="midCat"/>
      </c:valAx>
      <c:serAx>
        <c:axId val="588063520"/>
        <c:scaling>
          <c:orientation val="minMax"/>
        </c:scaling>
        <c:delete val="1"/>
        <c:axPos val="b"/>
        <c:majorTickMark val="out"/>
        <c:minorTickMark val="none"/>
        <c:tickLblPos val="nextTo"/>
        <c:crossAx val="584355664"/>
        <c:crosses val="autoZero"/>
      </c:serAx>
    </c:plotArea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noFill/>
    </a:ln>
  </c:spPr>
  <c:txPr>
    <a:bodyPr/>
    <a:lstStyle/>
    <a:p>
      <a:pPr>
        <a:defRPr/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r>
              <a:rPr lang="en-US" sz="2800" b="0" i="0" u="none" strike="noStrike" kern="1200" spc="0" baseline="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boranecarbonitrile (H</a:t>
            </a:r>
            <a:r>
              <a:rPr lang="en-US" sz="2800" b="0" i="0" u="none" strike="noStrike" kern="1200" spc="0" baseline="-2500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r>
              <a:rPr lang="en-US" sz="2800" b="0" i="0" u="none" strike="noStrike" kern="1200" spc="0" baseline="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BCN)</a:t>
            </a:r>
            <a:endParaRPr lang="en-US" sz="2800" b="0" i="0" u="none" strike="noStrike" kern="1200" spc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parity_plot_data!$A$4:$A$25</c:f>
              <c:numCache>
                <c:formatCode>General</c:formatCode>
                <c:ptCount val="22"/>
                <c:pt idx="0">
                  <c:v>63.466342775004449</c:v>
                </c:pt>
                <c:pt idx="1">
                  <c:v>61.81681988998583</c:v>
                </c:pt>
                <c:pt idx="2">
                  <c:v>57.430318274983911</c:v>
                </c:pt>
                <c:pt idx="3">
                  <c:v>51.73697403499812</c:v>
                </c:pt>
                <c:pt idx="4">
                  <c:v>46.419706414974698</c:v>
                </c:pt>
                <c:pt idx="5">
                  <c:v>42.852177014997451</c:v>
                </c:pt>
                <c:pt idx="6">
                  <c:v>41.818622684996676</c:v>
                </c:pt>
                <c:pt idx="7">
                  <c:v>31.518392359981846</c:v>
                </c:pt>
                <c:pt idx="8">
                  <c:v>30.761618239973259</c:v>
                </c:pt>
                <c:pt idx="9">
                  <c:v>28.724912869987477</c:v>
                </c:pt>
                <c:pt idx="10">
                  <c:v>26.023483409998001</c:v>
                </c:pt>
                <c:pt idx="11">
                  <c:v>23.43350642499577</c:v>
                </c:pt>
                <c:pt idx="12">
                  <c:v>21.648639014990529</c:v>
                </c:pt>
                <c:pt idx="13">
                  <c:v>21.10846864499473</c:v>
                </c:pt>
                <c:pt idx="14">
                  <c:v>10.359960449975958</c:v>
                </c:pt>
                <c:pt idx="15">
                  <c:v>10.126763539970739</c:v>
                </c:pt>
                <c:pt idx="16">
                  <c:v>9.4942543350021182</c:v>
                </c:pt>
                <c:pt idx="17">
                  <c:v>8.642725919970097</c:v>
                </c:pt>
                <c:pt idx="18">
                  <c:v>7.8088933749844358</c:v>
                </c:pt>
                <c:pt idx="19">
                  <c:v>7.2177883049903784</c:v>
                </c:pt>
                <c:pt idx="20">
                  <c:v>7.0237901100011086</c:v>
                </c:pt>
                <c:pt idx="21">
                  <c:v>0</c:v>
                </c:pt>
              </c:numCache>
            </c:numRef>
          </c:xVal>
          <c:yVal>
            <c:numRef>
              <c:f>parity_plot_data!$B$4:$B$25</c:f>
              <c:numCache>
                <c:formatCode>General</c:formatCode>
                <c:ptCount val="22"/>
                <c:pt idx="0">
                  <c:v>64.44994398598763</c:v>
                </c:pt>
                <c:pt idx="1">
                  <c:v>62.991661077762693</c:v>
                </c:pt>
                <c:pt idx="2">
                  <c:v>59.007558080682827</c:v>
                </c:pt>
                <c:pt idx="3">
                  <c:v>53.565172175378024</c:v>
                </c:pt>
                <c:pt idx="4">
                  <c:v>48.12278627007322</c:v>
                </c:pt>
                <c:pt idx="5">
                  <c:v>44.138683272993354</c:v>
                </c:pt>
                <c:pt idx="6">
                  <c:v>42.68040036476841</c:v>
                </c:pt>
                <c:pt idx="7">
                  <c:v>27.737081237580291</c:v>
                </c:pt>
                <c:pt idx="8">
                  <c:v>27.186184142839501</c:v>
                </c:pt>
                <c:pt idx="9">
                  <c:v>25.68110529026557</c:v>
                </c:pt>
                <c:pt idx="10">
                  <c:v>23.625129342950849</c:v>
                </c:pt>
                <c:pt idx="11">
                  <c:v>21.569153395636128</c:v>
                </c:pt>
                <c:pt idx="12">
                  <c:v>20.064074543062198</c:v>
                </c:pt>
                <c:pt idx="13">
                  <c:v>19.513177448321407</c:v>
                </c:pt>
                <c:pt idx="14">
                  <c:v>8.193789844250988</c:v>
                </c:pt>
                <c:pt idx="15">
                  <c:v>8.0537123592258251</c:v>
                </c:pt>
                <c:pt idx="16">
                  <c:v>7.6710135531406083</c:v>
                </c:pt>
                <c:pt idx="17">
                  <c:v>7.1482372620302277</c:v>
                </c:pt>
                <c:pt idx="18">
                  <c:v>6.6254609709198471</c:v>
                </c:pt>
                <c:pt idx="19">
                  <c:v>6.2427621648346303</c:v>
                </c:pt>
                <c:pt idx="20">
                  <c:v>6.1026846798094665</c:v>
                </c:pt>
                <c:pt idx="21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151-4D67-AA6F-3AE2EEA392F7}"/>
            </c:ext>
          </c:extLst>
        </c:ser>
        <c:ser>
          <c:idx val="1"/>
          <c:order val="1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parity_plot_data!$G$2:$G$3</c:f>
              <c:numCache>
                <c:formatCode>General</c:formatCode>
                <c:ptCount val="2"/>
                <c:pt idx="0">
                  <c:v>0</c:v>
                </c:pt>
                <c:pt idx="1">
                  <c:v>70</c:v>
                </c:pt>
              </c:numCache>
            </c:numRef>
          </c:xVal>
          <c:yVal>
            <c:numRef>
              <c:f>parity_plot_data!$G$2:$G$3</c:f>
              <c:numCache>
                <c:formatCode>General</c:formatCode>
                <c:ptCount val="2"/>
                <c:pt idx="0">
                  <c:v>0</c:v>
                </c:pt>
                <c:pt idx="1">
                  <c:v>70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151-4D67-AA6F-3AE2EEA39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427496"/>
        <c:axId val="588425536"/>
      </c:scatterChart>
      <c:valAx>
        <c:axId val="588427496"/>
        <c:scaling>
          <c:orientation val="minMax"/>
          <c:max val="7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QM</a:t>
                </a:r>
                <a:r>
                  <a:rPr lang="en-US" sz="2800" baseline="0">
                    <a:solidFill>
                      <a:schemeClr val="tx1"/>
                    </a:solidFill>
                    <a:latin typeface="Calibri" panose="020F0502020204030204" pitchFamily="34" charset="0"/>
                  </a:rPr>
                  <a:t> </a:t>
                </a:r>
                <a:r>
                  <a:rPr lang="en-US" sz="28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E-E</a:t>
                </a:r>
                <a:r>
                  <a:rPr lang="en-US" sz="2800" baseline="-250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opt</a:t>
                </a:r>
                <a:r>
                  <a:rPr lang="en-US" sz="2800" baseline="0">
                    <a:solidFill>
                      <a:schemeClr val="tx1"/>
                    </a:solidFill>
                    <a:latin typeface="Calibri" panose="020F0502020204030204" pitchFamily="34" charset="0"/>
                  </a:rPr>
                  <a:t> (kJ/mol)</a:t>
                </a:r>
                <a:endParaRPr lang="en-US" sz="2800">
                  <a:solidFill>
                    <a:schemeClr val="tx1"/>
                  </a:solidFill>
                  <a:latin typeface="Calibri" panose="020F050202020403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Calibri" panose="020F0502020204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588425536"/>
        <c:crosses val="autoZero"/>
        <c:crossBetween val="midCat"/>
      </c:valAx>
      <c:valAx>
        <c:axId val="588425536"/>
        <c:scaling>
          <c:orientation val="minMax"/>
          <c:max val="7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r>
                  <a:rPr lang="en-US" sz="2800" b="0" i="0" kern="1200" baseline="0">
                    <a:solidFill>
                      <a:srgbClr val="000000"/>
                    </a:solidFill>
                    <a:effectLst/>
                    <a:latin typeface="Calibri" panose="020F0502020204030204" pitchFamily="34" charset="0"/>
                  </a:rPr>
                  <a:t>model  E-E</a:t>
                </a:r>
                <a:r>
                  <a:rPr lang="en-US" sz="2800" b="0" i="0" kern="1200" baseline="-25000">
                    <a:solidFill>
                      <a:srgbClr val="000000"/>
                    </a:solidFill>
                    <a:effectLst/>
                    <a:latin typeface="Calibri" panose="020F0502020204030204" pitchFamily="34" charset="0"/>
                  </a:rPr>
                  <a:t>opt</a:t>
                </a:r>
                <a:r>
                  <a:rPr lang="en-US" sz="2800" b="0" i="0" kern="1200" baseline="0">
                    <a:solidFill>
                      <a:srgbClr val="000000"/>
                    </a:solidFill>
                    <a:effectLst/>
                    <a:latin typeface="Calibri" panose="020F0502020204030204" pitchFamily="34" charset="0"/>
                  </a:rPr>
                  <a:t> (kJ/mol)</a:t>
                </a:r>
                <a:endParaRPr lang="en-US" sz="2800">
                  <a:effectLst/>
                </a:endParaRPr>
              </a:p>
            </c:rich>
          </c:tx>
          <c:layout>
            <c:manualLayout>
              <c:xMode val="edge"/>
              <c:yMode val="edge"/>
              <c:x val="5.8630664668607481E-3"/>
              <c:y val="0.207543082244286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Calibri" panose="020F0502020204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588427496"/>
        <c:crosses val="autoZero"/>
        <c:crossBetween val="midCat"/>
        <c:majorUnit val="20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9D299FD-4C5C-5C55-B350-9EDF273E36F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0.35971</cdr:x>
      <cdr:y>0.82501</cdr:y>
    </cdr:from>
    <cdr:to>
      <cdr:x>0.52742</cdr:x>
      <cdr:y>0.89661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704725C8-98F4-194D-5B96-39194BDA0A14}"/>
            </a:ext>
          </a:extLst>
        </cdr:cNvPr>
        <cdr:cNvSpPr txBox="1"/>
      </cdr:nvSpPr>
      <cdr:spPr>
        <a:xfrm xmlns:a="http://schemas.openxmlformats.org/drawingml/2006/main" rot="361507">
          <a:off x="3117850" y="5194300"/>
          <a:ext cx="1453668" cy="450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dihedral</a:t>
          </a:r>
          <a:r>
            <a:rPr lang="en-US" sz="2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(°)</a:t>
          </a:r>
          <a:endParaRPr lang="en-US" sz="2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0.84652</cdr:x>
      <cdr:y>0.20474</cdr:y>
    </cdr:from>
    <cdr:to>
      <cdr:x>0.9313</cdr:x>
      <cdr:y>0.27898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7E4F13D9-3E04-1C5F-1E2E-EC8E473326B2}"/>
            </a:ext>
          </a:extLst>
        </cdr:cNvPr>
        <cdr:cNvSpPr txBox="1"/>
      </cdr:nvSpPr>
      <cdr:spPr>
        <a:xfrm xmlns:a="http://schemas.openxmlformats.org/drawingml/2006/main">
          <a:off x="7337425" y="1289050"/>
          <a:ext cx="734852" cy="467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=130°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</cdr:txBody>
    </cdr:sp>
  </cdr:relSizeAnchor>
  <cdr:relSizeAnchor xmlns:cdr="http://schemas.openxmlformats.org/drawingml/2006/chartDrawing">
    <cdr:from>
      <cdr:x>0.52674</cdr:x>
      <cdr:y>0.13061</cdr:y>
    </cdr:from>
    <cdr:to>
      <cdr:x>0.61152</cdr:x>
      <cdr:y>0.20485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516D7ED6-55AE-1D52-9F93-D0BAE6BECCF7}"/>
            </a:ext>
          </a:extLst>
        </cdr:cNvPr>
        <cdr:cNvSpPr txBox="1"/>
      </cdr:nvSpPr>
      <cdr:spPr>
        <a:xfrm xmlns:a="http://schemas.openxmlformats.org/drawingml/2006/main">
          <a:off x="4565650" y="822325"/>
          <a:ext cx="734852" cy="467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=130°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=0°</a:t>
          </a:r>
        </a:p>
      </cdr:txBody>
    </cdr:sp>
  </cdr:relSizeAnchor>
  <cdr:relSizeAnchor xmlns:cdr="http://schemas.openxmlformats.org/drawingml/2006/chartDrawing">
    <cdr:from>
      <cdr:x>0.23663</cdr:x>
      <cdr:y>0.13666</cdr:y>
    </cdr:from>
    <cdr:to>
      <cdr:x>0.32141</cdr:x>
      <cdr:y>0.2109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05CA617C-C362-3F58-40F4-8731CAE1A578}"/>
            </a:ext>
          </a:extLst>
        </cdr:cNvPr>
        <cdr:cNvSpPr txBox="1"/>
      </cdr:nvSpPr>
      <cdr:spPr>
        <a:xfrm xmlns:a="http://schemas.openxmlformats.org/drawingml/2006/main">
          <a:off x="2051050" y="860425"/>
          <a:ext cx="734852" cy="467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=130°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</a:t>
          </a:r>
        </a:p>
      </cdr:txBody>
    </cdr:sp>
  </cdr:relSizeAnchor>
  <cdr:relSizeAnchor xmlns:cdr="http://schemas.openxmlformats.org/drawingml/2006/chartDrawing">
    <cdr:from>
      <cdr:x>0.77619</cdr:x>
      <cdr:y>0.73727</cdr:y>
    </cdr:from>
    <cdr:to>
      <cdr:x>0.86097</cdr:x>
      <cdr:y>0.81151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1B3141D1-98BE-11A1-92CA-DCB373C1E2BE}"/>
            </a:ext>
          </a:extLst>
        </cdr:cNvPr>
        <cdr:cNvSpPr txBox="1"/>
      </cdr:nvSpPr>
      <cdr:spPr>
        <a:xfrm xmlns:a="http://schemas.openxmlformats.org/drawingml/2006/main">
          <a:off x="6727825" y="4641850"/>
          <a:ext cx="734852" cy="467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</cdr:txBody>
    </cdr:sp>
  </cdr:relSizeAnchor>
  <cdr:relSizeAnchor xmlns:cdr="http://schemas.openxmlformats.org/drawingml/2006/chartDrawing">
    <cdr:from>
      <cdr:x>0.20037</cdr:x>
      <cdr:y>0.72214</cdr:y>
    </cdr:from>
    <cdr:to>
      <cdr:x>0.28515</cdr:x>
      <cdr:y>0.79638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B5B6E5F3-0D56-F33B-AB5D-22062B896C8F}"/>
            </a:ext>
          </a:extLst>
        </cdr:cNvPr>
        <cdr:cNvSpPr txBox="1"/>
      </cdr:nvSpPr>
      <cdr:spPr>
        <a:xfrm xmlns:a="http://schemas.openxmlformats.org/drawingml/2006/main">
          <a:off x="1736725" y="4546600"/>
          <a:ext cx="734852" cy="467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</a:t>
          </a:r>
        </a:p>
      </cdr:txBody>
    </cdr:sp>
  </cdr:relSizeAnchor>
  <cdr:relSizeAnchor xmlns:cdr="http://schemas.openxmlformats.org/drawingml/2006/chartDrawing">
    <cdr:from>
      <cdr:x>0.84982</cdr:x>
      <cdr:y>0.71456</cdr:y>
    </cdr:from>
    <cdr:to>
      <cdr:x>0.90672</cdr:x>
      <cdr:y>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384D8586-B507-F0ED-5CBB-52BCFF7ED8FA}"/>
            </a:ext>
          </a:extLst>
        </cdr:cNvPr>
        <cdr:cNvSpPr txBox="1"/>
      </cdr:nvSpPr>
      <cdr:spPr>
        <a:xfrm xmlns:a="http://schemas.openxmlformats.org/drawingml/2006/main" rot="18867704">
          <a:off x="6714035" y="5208015"/>
          <a:ext cx="1797125" cy="493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BCN angle</a:t>
          </a:r>
          <a:r>
            <a:rPr lang="en-US" sz="2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(°)</a:t>
          </a:r>
          <a:endParaRPr lang="en-US" sz="2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54FF5A0F-C6E6-9487-3B3B-97D49185E2D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0.34432</cdr:x>
      <cdr:y>0.82199</cdr:y>
    </cdr:from>
    <cdr:to>
      <cdr:x>0.51203</cdr:x>
      <cdr:y>0.89359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704725C8-98F4-194D-5B96-39194BDA0A14}"/>
            </a:ext>
          </a:extLst>
        </cdr:cNvPr>
        <cdr:cNvSpPr txBox="1"/>
      </cdr:nvSpPr>
      <cdr:spPr>
        <a:xfrm xmlns:a="http://schemas.openxmlformats.org/drawingml/2006/main" rot="361507">
          <a:off x="2984500" y="5175251"/>
          <a:ext cx="1453668" cy="450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dihedral</a:t>
          </a:r>
          <a:r>
            <a:rPr lang="en-US" sz="2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(°)</a:t>
          </a:r>
          <a:endParaRPr lang="en-US" sz="2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0.85531</cdr:x>
      <cdr:y>0.20625</cdr:y>
    </cdr:from>
    <cdr:to>
      <cdr:x>0.94009</cdr:x>
      <cdr:y>0.28049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7E4F13D9-3E04-1C5F-1E2E-EC8E473326B2}"/>
            </a:ext>
          </a:extLst>
        </cdr:cNvPr>
        <cdr:cNvSpPr txBox="1"/>
      </cdr:nvSpPr>
      <cdr:spPr>
        <a:xfrm xmlns:a="http://schemas.openxmlformats.org/drawingml/2006/main">
          <a:off x="7413625" y="1298575"/>
          <a:ext cx="734852" cy="467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=130°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</cdr:txBody>
    </cdr:sp>
  </cdr:relSizeAnchor>
  <cdr:relSizeAnchor xmlns:cdr="http://schemas.openxmlformats.org/drawingml/2006/chartDrawing">
    <cdr:from>
      <cdr:x>0.52784</cdr:x>
      <cdr:y>0.13666</cdr:y>
    </cdr:from>
    <cdr:to>
      <cdr:x>0.61262</cdr:x>
      <cdr:y>0.2109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516D7ED6-55AE-1D52-9F93-D0BAE6BECCF7}"/>
            </a:ext>
          </a:extLst>
        </cdr:cNvPr>
        <cdr:cNvSpPr txBox="1"/>
      </cdr:nvSpPr>
      <cdr:spPr>
        <a:xfrm xmlns:a="http://schemas.openxmlformats.org/drawingml/2006/main">
          <a:off x="4575175" y="860425"/>
          <a:ext cx="734852" cy="467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=130°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=0°</a:t>
          </a:r>
        </a:p>
      </cdr:txBody>
    </cdr:sp>
  </cdr:relSizeAnchor>
  <cdr:relSizeAnchor xmlns:cdr="http://schemas.openxmlformats.org/drawingml/2006/chartDrawing">
    <cdr:from>
      <cdr:x>0.23773</cdr:x>
      <cdr:y>0.14574</cdr:y>
    </cdr:from>
    <cdr:to>
      <cdr:x>0.32251</cdr:x>
      <cdr:y>0.21998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05CA617C-C362-3F58-40F4-8731CAE1A578}"/>
            </a:ext>
          </a:extLst>
        </cdr:cNvPr>
        <cdr:cNvSpPr txBox="1"/>
      </cdr:nvSpPr>
      <cdr:spPr>
        <a:xfrm xmlns:a="http://schemas.openxmlformats.org/drawingml/2006/main">
          <a:off x="2060575" y="917575"/>
          <a:ext cx="734852" cy="467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=130°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</a:t>
          </a:r>
        </a:p>
      </cdr:txBody>
    </cdr:sp>
  </cdr:relSizeAnchor>
  <cdr:relSizeAnchor xmlns:cdr="http://schemas.openxmlformats.org/drawingml/2006/chartDrawing">
    <cdr:from>
      <cdr:x>0.78388</cdr:x>
      <cdr:y>0.7645</cdr:y>
    </cdr:from>
    <cdr:to>
      <cdr:x>0.86866</cdr:x>
      <cdr:y>0.83874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1B3141D1-98BE-11A1-92CA-DCB373C1E2BE}"/>
            </a:ext>
          </a:extLst>
        </cdr:cNvPr>
        <cdr:cNvSpPr txBox="1"/>
      </cdr:nvSpPr>
      <cdr:spPr>
        <a:xfrm xmlns:a="http://schemas.openxmlformats.org/drawingml/2006/main">
          <a:off x="6794500" y="4813300"/>
          <a:ext cx="734852" cy="467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</cdr:txBody>
    </cdr:sp>
  </cdr:relSizeAnchor>
  <cdr:relSizeAnchor xmlns:cdr="http://schemas.openxmlformats.org/drawingml/2006/chartDrawing">
    <cdr:from>
      <cdr:x>0.18168</cdr:x>
      <cdr:y>0.73878</cdr:y>
    </cdr:from>
    <cdr:to>
      <cdr:x>0.26646</cdr:x>
      <cdr:y>0.81302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B5B6E5F3-0D56-F33B-AB5D-22062B896C8F}"/>
            </a:ext>
          </a:extLst>
        </cdr:cNvPr>
        <cdr:cNvSpPr txBox="1"/>
      </cdr:nvSpPr>
      <cdr:spPr>
        <a:xfrm xmlns:a="http://schemas.openxmlformats.org/drawingml/2006/main">
          <a:off x="1574800" y="4651375"/>
          <a:ext cx="734852" cy="467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</a:t>
          </a:r>
        </a:p>
      </cdr:txBody>
    </cdr:sp>
  </cdr:relSizeAnchor>
  <cdr:relSizeAnchor xmlns:cdr="http://schemas.openxmlformats.org/drawingml/2006/chartDrawing">
    <cdr:from>
      <cdr:x>0.8685</cdr:x>
      <cdr:y>0.71456</cdr:y>
    </cdr:from>
    <cdr:to>
      <cdr:x>0.9254</cdr:x>
      <cdr:y>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384D8586-B507-F0ED-5CBB-52BCFF7ED8FA}"/>
            </a:ext>
          </a:extLst>
        </cdr:cNvPr>
        <cdr:cNvSpPr txBox="1"/>
      </cdr:nvSpPr>
      <cdr:spPr>
        <a:xfrm xmlns:a="http://schemas.openxmlformats.org/drawingml/2006/main" rot="18867704">
          <a:off x="6875961" y="5235381"/>
          <a:ext cx="1797125" cy="493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BCN angle</a:t>
          </a:r>
          <a:r>
            <a:rPr lang="en-US" sz="2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(°)</a:t>
          </a:r>
          <a:endParaRPr lang="en-US" sz="2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E7C0AE8C-249F-1DF3-2853-F85BB04EA0E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5"/>
  <sheetViews>
    <sheetView topLeftCell="F1" workbookViewId="0">
      <selection activeCell="F1" sqref="F1"/>
    </sheetView>
  </sheetViews>
  <sheetFormatPr defaultRowHeight="14.25"/>
  <cols>
    <col min="7" max="7" width="12" bestFit="1" customWidth="1"/>
    <col min="18" max="18" width="10.125" customWidth="1"/>
  </cols>
  <sheetData>
    <row r="1" spans="1:31" ht="15">
      <c r="B1" t="s">
        <v>5</v>
      </c>
      <c r="J1" s="2" t="s">
        <v>17</v>
      </c>
      <c r="K1" s="2" t="s">
        <v>16</v>
      </c>
      <c r="L1" s="2"/>
      <c r="M1" s="2"/>
      <c r="N1" s="2"/>
      <c r="O1" s="2"/>
      <c r="P1" s="2" t="s">
        <v>6</v>
      </c>
      <c r="R1" s="2"/>
      <c r="S1" s="2" t="s">
        <v>3</v>
      </c>
      <c r="T1" s="2" t="s">
        <v>4</v>
      </c>
      <c r="U1" s="2" t="s">
        <v>11</v>
      </c>
      <c r="V1" s="2" t="s">
        <v>12</v>
      </c>
    </row>
    <row r="2" spans="1:31" ht="15">
      <c r="B2">
        <v>2.8158916161173799</v>
      </c>
      <c r="I2" s="1"/>
      <c r="J2" s="2">
        <v>0</v>
      </c>
      <c r="K2" s="4">
        <v>182.42983210323794</v>
      </c>
      <c r="L2" s="2"/>
      <c r="M2" s="2">
        <v>180</v>
      </c>
      <c r="N2" s="2">
        <f>M2*PI()/180</f>
        <v>3.1415926535897931</v>
      </c>
      <c r="O2" s="2"/>
      <c r="P2" s="4">
        <v>98.141658572054723</v>
      </c>
      <c r="R2" s="2" t="s">
        <v>18</v>
      </c>
      <c r="S2" s="2">
        <v>118.77061</v>
      </c>
      <c r="T2" s="2">
        <f>S2*PI()/180</f>
        <v>2.0729381991021021</v>
      </c>
      <c r="U2" s="2">
        <f>TANH($B$2*((1/4)*COS(T2/2)+(3/4)*COS(T2/2)^3))/TANH($B$2)</f>
        <v>0.56720360933774583</v>
      </c>
      <c r="V2" s="2">
        <f>TANH($B$2*((3/4)*COS(T2/2)^2+(1/4)*COS(T2/2)^4))/TANH($B$2)</f>
        <v>0.53736977262799035</v>
      </c>
    </row>
    <row r="3" spans="1:31" ht="15">
      <c r="J3" s="2" t="s">
        <v>0</v>
      </c>
      <c r="K3" s="2" t="s">
        <v>0</v>
      </c>
      <c r="L3" s="2"/>
      <c r="M3" s="2" t="s">
        <v>3</v>
      </c>
      <c r="N3" s="2" t="s">
        <v>4</v>
      </c>
      <c r="O3" s="2"/>
      <c r="P3" s="2" t="s">
        <v>0</v>
      </c>
    </row>
    <row r="7" spans="1:31">
      <c r="A7" t="s">
        <v>7</v>
      </c>
    </row>
    <row r="8" spans="1:31">
      <c r="A8" t="s">
        <v>8</v>
      </c>
      <c r="B8" t="s">
        <v>1</v>
      </c>
      <c r="F8" t="s">
        <v>4</v>
      </c>
      <c r="G8">
        <f>G9*PI()/180</f>
        <v>-3.1415926535897931</v>
      </c>
      <c r="H8">
        <f t="shared" ref="H8:AE8" si="0">H9*PI()/180</f>
        <v>-2.8797932657906435</v>
      </c>
      <c r="I8">
        <f t="shared" si="0"/>
        <v>-2.6179938779914944</v>
      </c>
      <c r="J8">
        <f t="shared" si="0"/>
        <v>-2.3561944901923448</v>
      </c>
      <c r="K8">
        <f t="shared" si="0"/>
        <v>-2.0943951023931953</v>
      </c>
      <c r="L8">
        <f t="shared" si="0"/>
        <v>-1.8325957145940461</v>
      </c>
      <c r="M8">
        <f t="shared" si="0"/>
        <v>-1.5707963267948966</v>
      </c>
      <c r="N8">
        <f t="shared" si="0"/>
        <v>-1.3089969389957472</v>
      </c>
      <c r="O8">
        <f t="shared" si="0"/>
        <v>-1.0471975511965976</v>
      </c>
      <c r="P8">
        <f t="shared" si="0"/>
        <v>-0.78539816339744828</v>
      </c>
      <c r="Q8">
        <f t="shared" si="0"/>
        <v>-0.52359877559829882</v>
      </c>
      <c r="R8">
        <f t="shared" si="0"/>
        <v>-0.26179938779914941</v>
      </c>
      <c r="S8">
        <f t="shared" si="0"/>
        <v>0</v>
      </c>
      <c r="T8">
        <f t="shared" si="0"/>
        <v>0.26179938779914941</v>
      </c>
      <c r="U8">
        <f t="shared" si="0"/>
        <v>0.52359877559829882</v>
      </c>
      <c r="V8">
        <f t="shared" si="0"/>
        <v>0.78539816339744828</v>
      </c>
      <c r="W8">
        <f t="shared" si="0"/>
        <v>1.0471975511965976</v>
      </c>
      <c r="X8">
        <f t="shared" si="0"/>
        <v>1.3089969389957472</v>
      </c>
      <c r="Y8">
        <f t="shared" si="0"/>
        <v>1.5707963267948966</v>
      </c>
      <c r="Z8">
        <f t="shared" si="0"/>
        <v>1.8325957145940461</v>
      </c>
      <c r="AA8">
        <f t="shared" si="0"/>
        <v>2.0943951023931953</v>
      </c>
      <c r="AB8">
        <f t="shared" si="0"/>
        <v>2.3561944901923448</v>
      </c>
      <c r="AC8">
        <f t="shared" si="0"/>
        <v>2.6179938779914944</v>
      </c>
      <c r="AD8">
        <f t="shared" si="0"/>
        <v>2.8797932657906435</v>
      </c>
      <c r="AE8">
        <f t="shared" si="0"/>
        <v>3.1415926535897931</v>
      </c>
    </row>
    <row r="9" spans="1:31">
      <c r="A9" t="s">
        <v>2</v>
      </c>
      <c r="B9" t="s">
        <v>2</v>
      </c>
      <c r="C9" t="s">
        <v>11</v>
      </c>
      <c r="D9" t="s">
        <v>12</v>
      </c>
      <c r="E9" t="s">
        <v>4</v>
      </c>
      <c r="G9">
        <f>-180</f>
        <v>-180</v>
      </c>
      <c r="H9">
        <f>G9+15</f>
        <v>-165</v>
      </c>
      <c r="I9">
        <f t="shared" ref="I9:AD9" si="1">H9+15</f>
        <v>-150</v>
      </c>
      <c r="J9">
        <f t="shared" si="1"/>
        <v>-135</v>
      </c>
      <c r="K9">
        <f t="shared" si="1"/>
        <v>-120</v>
      </c>
      <c r="L9">
        <f t="shared" si="1"/>
        <v>-105</v>
      </c>
      <c r="M9">
        <f t="shared" si="1"/>
        <v>-90</v>
      </c>
      <c r="N9">
        <f t="shared" si="1"/>
        <v>-75</v>
      </c>
      <c r="O9">
        <f t="shared" si="1"/>
        <v>-60</v>
      </c>
      <c r="P9">
        <f t="shared" si="1"/>
        <v>-45</v>
      </c>
      <c r="Q9">
        <f t="shared" si="1"/>
        <v>-30</v>
      </c>
      <c r="R9">
        <f t="shared" si="1"/>
        <v>-15</v>
      </c>
      <c r="S9">
        <f t="shared" si="1"/>
        <v>0</v>
      </c>
      <c r="T9">
        <f t="shared" si="1"/>
        <v>15</v>
      </c>
      <c r="U9">
        <f t="shared" si="1"/>
        <v>30</v>
      </c>
      <c r="V9">
        <f t="shared" si="1"/>
        <v>45</v>
      </c>
      <c r="W9">
        <f t="shared" si="1"/>
        <v>60</v>
      </c>
      <c r="X9">
        <f t="shared" si="1"/>
        <v>75</v>
      </c>
      <c r="Y9">
        <f t="shared" si="1"/>
        <v>90</v>
      </c>
      <c r="Z9">
        <f t="shared" si="1"/>
        <v>105</v>
      </c>
      <c r="AA9">
        <f t="shared" si="1"/>
        <v>120</v>
      </c>
      <c r="AB9">
        <f t="shared" si="1"/>
        <v>135</v>
      </c>
      <c r="AC9">
        <f t="shared" si="1"/>
        <v>150</v>
      </c>
      <c r="AD9">
        <f t="shared" si="1"/>
        <v>165</v>
      </c>
      <c r="AE9">
        <f>AD9+15</f>
        <v>180</v>
      </c>
    </row>
    <row r="10" spans="1:31">
      <c r="A10">
        <f>$P$2*2*((COS($E10)-COS($N$2))^2)/(SIN($E10)^2)</f>
        <v>42.680400364768396</v>
      </c>
      <c r="B10">
        <f>($J$2+$K$2)*(C10*$U$2)^2</f>
        <v>10.884771810609607</v>
      </c>
      <c r="C10">
        <f>TANH($B$2*((1/4)*COS(E10/2)+(3/4)*COS(E10/2)^3))/TANH($B$2)</f>
        <v>-0.43064831218879485</v>
      </c>
      <c r="D10">
        <f>TANH($B$2*((3/4)*COS(E10/2)^2+(1/4)*COS(E10/2)^4))/TANH($B$2)</f>
        <v>0.382386607106042</v>
      </c>
      <c r="E10">
        <f>F10*PI()/180</f>
        <v>4.0142572795869578</v>
      </c>
      <c r="F10">
        <v>230</v>
      </c>
      <c r="G10">
        <f>(-$J$2+$K$2)*$C10^2*$U$2^2*COS(2*G$8)+$B10+$A10</f>
        <v>64.449943985987602</v>
      </c>
      <c r="H10">
        <f t="shared" ref="H10:AE20" si="2">(-$J$2+$K$2)*$C10^2*$U$2^2*COS(2*H$8)+$B10+$A10</f>
        <v>62.991661077762657</v>
      </c>
      <c r="I10">
        <f t="shared" si="2"/>
        <v>59.007558080682806</v>
      </c>
      <c r="J10">
        <f t="shared" si="2"/>
        <v>53.565172175378002</v>
      </c>
      <c r="K10">
        <f t="shared" si="2"/>
        <v>48.122786270073192</v>
      </c>
      <c r="L10">
        <f t="shared" si="2"/>
        <v>44.138683272993347</v>
      </c>
      <c r="M10">
        <f t="shared" si="2"/>
        <v>42.680400364768396</v>
      </c>
      <c r="N10">
        <f t="shared" si="2"/>
        <v>44.138683272993347</v>
      </c>
      <c r="O10">
        <f t="shared" si="2"/>
        <v>48.122786270073206</v>
      </c>
      <c r="P10">
        <f t="shared" si="2"/>
        <v>53.565172175378002</v>
      </c>
      <c r="Q10">
        <f t="shared" si="2"/>
        <v>59.007558080682806</v>
      </c>
      <c r="R10">
        <f t="shared" si="2"/>
        <v>62.991661077762657</v>
      </c>
      <c r="S10">
        <f t="shared" si="2"/>
        <v>64.449943985987602</v>
      </c>
      <c r="T10">
        <f t="shared" si="2"/>
        <v>62.991661077762657</v>
      </c>
      <c r="U10">
        <f t="shared" si="2"/>
        <v>59.007558080682806</v>
      </c>
      <c r="V10">
        <f t="shared" si="2"/>
        <v>53.565172175378002</v>
      </c>
      <c r="W10">
        <f t="shared" si="2"/>
        <v>48.122786270073206</v>
      </c>
      <c r="X10">
        <f t="shared" si="2"/>
        <v>44.138683272993347</v>
      </c>
      <c r="Y10">
        <f t="shared" si="2"/>
        <v>42.680400364768396</v>
      </c>
      <c r="Z10">
        <f t="shared" si="2"/>
        <v>44.138683272993347</v>
      </c>
      <c r="AA10">
        <f t="shared" si="2"/>
        <v>48.122786270073192</v>
      </c>
      <c r="AB10">
        <f t="shared" si="2"/>
        <v>53.565172175378002</v>
      </c>
      <c r="AC10">
        <f t="shared" si="2"/>
        <v>59.007558080682806</v>
      </c>
      <c r="AD10">
        <f t="shared" si="2"/>
        <v>62.991661077762657</v>
      </c>
      <c r="AE10">
        <f t="shared" si="2"/>
        <v>64.449943985987602</v>
      </c>
    </row>
    <row r="11" spans="1:31">
      <c r="A11">
        <f t="shared" ref="A11:A30" si="3">$P$2*2*((COS($E11)-COS($N$2))^2)/(SIN($E11)^2)</f>
        <v>33.676893086770264</v>
      </c>
      <c r="B11">
        <f t="shared" ref="B11:B30" si="4">($J$2+$K$2)*(C11*$U$2)^2</f>
        <v>8.1254592455519408</v>
      </c>
      <c r="C11">
        <f t="shared" ref="C11:C30" si="5">TANH($B$2*((1/4)*COS(E11/2)+(3/4)*COS(E11/2)^3))/TANH($B$2)</f>
        <v>-0.37208061403001641</v>
      </c>
      <c r="D11">
        <f t="shared" ref="D11:D30" si="6">TANH($B$2*((3/4)*COS(E11/2)^2+(1/4)*COS(E11/2)^4))/TANH($B$2)</f>
        <v>0.31571684284352686</v>
      </c>
      <c r="E11">
        <f t="shared" ref="E11:E30" si="7">F11*PI()/180</f>
        <v>3.9269908169872414</v>
      </c>
      <c r="F11">
        <f>F10-5</f>
        <v>225</v>
      </c>
      <c r="G11">
        <f t="shared" ref="G11:V30" si="8">(-$J$2+$K$2)*$C11^2*$U$2^2*COS(2*G$8)+$B11+$A11</f>
        <v>49.927811577874145</v>
      </c>
      <c r="H11">
        <f t="shared" si="2"/>
        <v>48.839206456385327</v>
      </c>
      <c r="I11">
        <f t="shared" si="2"/>
        <v>45.865081955098177</v>
      </c>
      <c r="J11">
        <f t="shared" si="2"/>
        <v>41.802352332322201</v>
      </c>
      <c r="K11">
        <f t="shared" si="2"/>
        <v>37.739622709546232</v>
      </c>
      <c r="L11">
        <f t="shared" si="2"/>
        <v>34.765498208259082</v>
      </c>
      <c r="M11">
        <f t="shared" si="2"/>
        <v>33.676893086770264</v>
      </c>
      <c r="N11">
        <f t="shared" si="2"/>
        <v>34.765498208259082</v>
      </c>
      <c r="O11">
        <f t="shared" si="2"/>
        <v>37.739622709546239</v>
      </c>
      <c r="P11">
        <f t="shared" si="2"/>
        <v>41.802352332322201</v>
      </c>
      <c r="Q11">
        <f t="shared" si="2"/>
        <v>45.865081955098177</v>
      </c>
      <c r="R11">
        <f t="shared" si="2"/>
        <v>48.839206456385327</v>
      </c>
      <c r="S11">
        <f t="shared" si="2"/>
        <v>49.927811577874145</v>
      </c>
      <c r="T11">
        <f t="shared" si="2"/>
        <v>48.839206456385327</v>
      </c>
      <c r="U11">
        <f t="shared" si="2"/>
        <v>45.865081955098177</v>
      </c>
      <c r="V11">
        <f t="shared" si="2"/>
        <v>41.802352332322201</v>
      </c>
      <c r="W11">
        <f t="shared" si="2"/>
        <v>37.739622709546239</v>
      </c>
      <c r="X11">
        <f t="shared" si="2"/>
        <v>34.765498208259082</v>
      </c>
      <c r="Y11">
        <f t="shared" si="2"/>
        <v>33.676893086770264</v>
      </c>
      <c r="Z11">
        <f t="shared" si="2"/>
        <v>34.765498208259082</v>
      </c>
      <c r="AA11">
        <f t="shared" si="2"/>
        <v>37.739622709546232</v>
      </c>
      <c r="AB11">
        <f t="shared" si="2"/>
        <v>41.802352332322201</v>
      </c>
      <c r="AC11">
        <f t="shared" si="2"/>
        <v>45.865081955098177</v>
      </c>
      <c r="AD11">
        <f t="shared" si="2"/>
        <v>48.839206456385327</v>
      </c>
      <c r="AE11">
        <f t="shared" si="2"/>
        <v>49.927811577874145</v>
      </c>
    </row>
    <row r="12" spans="1:31">
      <c r="A12">
        <f t="shared" si="3"/>
        <v>26.002501209880741</v>
      </c>
      <c r="B12">
        <f t="shared" si="4"/>
        <v>5.880065864358528</v>
      </c>
      <c r="C12">
        <f t="shared" si="5"/>
        <v>-0.31652220346089266</v>
      </c>
      <c r="D12">
        <f t="shared" si="6"/>
        <v>0.25299423217741834</v>
      </c>
      <c r="E12">
        <f t="shared" si="7"/>
        <v>3.839724354387525</v>
      </c>
      <c r="F12">
        <f t="shared" ref="F12:F29" si="9">F11-5</f>
        <v>220</v>
      </c>
      <c r="G12">
        <f t="shared" si="8"/>
        <v>37.762632938597797</v>
      </c>
      <c r="H12">
        <f t="shared" si="2"/>
        <v>36.974853488699452</v>
      </c>
      <c r="I12">
        <f t="shared" si="2"/>
        <v>34.822600006418533</v>
      </c>
      <c r="J12">
        <f t="shared" si="2"/>
        <v>31.882567074239269</v>
      </c>
      <c r="K12">
        <f t="shared" si="2"/>
        <v>28.942534142060001</v>
      </c>
      <c r="L12">
        <f t="shared" si="2"/>
        <v>26.790280659779082</v>
      </c>
      <c r="M12">
        <f t="shared" si="2"/>
        <v>26.002501209880741</v>
      </c>
      <c r="N12">
        <f t="shared" si="2"/>
        <v>26.790280659779082</v>
      </c>
      <c r="O12">
        <f t="shared" si="2"/>
        <v>28.942534142060005</v>
      </c>
      <c r="P12">
        <f t="shared" si="2"/>
        <v>31.882567074239269</v>
      </c>
      <c r="Q12">
        <f t="shared" si="2"/>
        <v>34.822600006418533</v>
      </c>
      <c r="R12">
        <f t="shared" si="2"/>
        <v>36.974853488699452</v>
      </c>
      <c r="S12">
        <f t="shared" si="2"/>
        <v>37.762632938597797</v>
      </c>
      <c r="T12">
        <f t="shared" si="2"/>
        <v>36.974853488699452</v>
      </c>
      <c r="U12">
        <f t="shared" si="2"/>
        <v>34.822600006418533</v>
      </c>
      <c r="V12">
        <f t="shared" si="2"/>
        <v>31.882567074239269</v>
      </c>
      <c r="W12">
        <f t="shared" si="2"/>
        <v>28.942534142060005</v>
      </c>
      <c r="X12">
        <f t="shared" si="2"/>
        <v>26.790280659779082</v>
      </c>
      <c r="Y12">
        <f t="shared" si="2"/>
        <v>26.002501209880741</v>
      </c>
      <c r="Z12">
        <f t="shared" si="2"/>
        <v>26.790280659779082</v>
      </c>
      <c r="AA12">
        <f t="shared" si="2"/>
        <v>28.942534142060001</v>
      </c>
      <c r="AB12">
        <f t="shared" si="2"/>
        <v>31.882567074239269</v>
      </c>
      <c r="AC12">
        <f t="shared" si="2"/>
        <v>34.822600006418533</v>
      </c>
      <c r="AD12">
        <f t="shared" si="2"/>
        <v>36.974853488699452</v>
      </c>
      <c r="AE12">
        <f t="shared" si="2"/>
        <v>37.762632938597797</v>
      </c>
    </row>
    <row r="13" spans="1:31">
      <c r="A13">
        <f t="shared" si="3"/>
        <v>19.513177448321343</v>
      </c>
      <c r="B13">
        <f t="shared" si="4"/>
        <v>4.1119518946294296</v>
      </c>
      <c r="C13">
        <f t="shared" si="5"/>
        <v>-0.26468973408080476</v>
      </c>
      <c r="D13">
        <f t="shared" si="6"/>
        <v>0.19562153662223561</v>
      </c>
      <c r="E13">
        <f t="shared" si="7"/>
        <v>3.7524578917878082</v>
      </c>
      <c r="F13">
        <f t="shared" si="9"/>
        <v>215</v>
      </c>
      <c r="G13">
        <f t="shared" si="8"/>
        <v>27.737081237580202</v>
      </c>
      <c r="H13">
        <f t="shared" si="2"/>
        <v>27.186184142839409</v>
      </c>
      <c r="I13">
        <f t="shared" si="2"/>
        <v>25.681105290265489</v>
      </c>
      <c r="J13">
        <f t="shared" si="2"/>
        <v>23.625129342950771</v>
      </c>
      <c r="K13">
        <f t="shared" si="2"/>
        <v>21.569153395636057</v>
      </c>
      <c r="L13">
        <f t="shared" si="2"/>
        <v>20.064074543062134</v>
      </c>
      <c r="M13">
        <f t="shared" si="2"/>
        <v>19.513177448321343</v>
      </c>
      <c r="N13">
        <f t="shared" si="2"/>
        <v>20.064074543062134</v>
      </c>
      <c r="O13">
        <f t="shared" si="2"/>
        <v>21.569153395636057</v>
      </c>
      <c r="P13">
        <f t="shared" si="2"/>
        <v>23.625129342950771</v>
      </c>
      <c r="Q13">
        <f t="shared" si="2"/>
        <v>25.681105290265489</v>
      </c>
      <c r="R13">
        <f t="shared" si="2"/>
        <v>27.186184142839412</v>
      </c>
      <c r="S13">
        <f t="shared" si="2"/>
        <v>27.737081237580202</v>
      </c>
      <c r="T13">
        <f t="shared" si="2"/>
        <v>27.186184142839412</v>
      </c>
      <c r="U13">
        <f t="shared" si="2"/>
        <v>25.681105290265489</v>
      </c>
      <c r="V13">
        <f t="shared" si="2"/>
        <v>23.625129342950771</v>
      </c>
      <c r="W13">
        <f t="shared" si="2"/>
        <v>21.569153395636057</v>
      </c>
      <c r="X13">
        <f t="shared" si="2"/>
        <v>20.064074543062134</v>
      </c>
      <c r="Y13">
        <f t="shared" si="2"/>
        <v>19.513177448321343</v>
      </c>
      <c r="Z13">
        <f t="shared" si="2"/>
        <v>20.064074543062134</v>
      </c>
      <c r="AA13">
        <f t="shared" si="2"/>
        <v>21.569153395636057</v>
      </c>
      <c r="AB13">
        <f t="shared" si="2"/>
        <v>23.625129342950771</v>
      </c>
      <c r="AC13">
        <f t="shared" si="2"/>
        <v>25.681105290265489</v>
      </c>
      <c r="AD13">
        <f t="shared" si="2"/>
        <v>27.186184142839409</v>
      </c>
      <c r="AE13">
        <f t="shared" si="2"/>
        <v>27.737081237580202</v>
      </c>
    </row>
    <row r="14" spans="1:31">
      <c r="A14">
        <f t="shared" si="3"/>
        <v>14.092508121754832</v>
      </c>
      <c r="B14">
        <f t="shared" si="4"/>
        <v>2.762163715418386</v>
      </c>
      <c r="C14">
        <f t="shared" si="5"/>
        <v>-0.21693907946505328</v>
      </c>
      <c r="D14">
        <f t="shared" si="6"/>
        <v>0.14466328999080752</v>
      </c>
      <c r="E14">
        <f t="shared" si="7"/>
        <v>3.6651914291880923</v>
      </c>
      <c r="F14">
        <f t="shared" si="9"/>
        <v>210</v>
      </c>
      <c r="G14">
        <f t="shared" si="8"/>
        <v>19.616835552591603</v>
      </c>
      <c r="H14">
        <f t="shared" si="2"/>
        <v>19.246775784137149</v>
      </c>
      <c r="I14">
        <f t="shared" si="2"/>
        <v>18.235753694882412</v>
      </c>
      <c r="J14">
        <f t="shared" si="2"/>
        <v>16.854671837173218</v>
      </c>
      <c r="K14">
        <f t="shared" si="2"/>
        <v>15.473589979464023</v>
      </c>
      <c r="L14">
        <f t="shared" si="2"/>
        <v>14.462567890209286</v>
      </c>
      <c r="M14">
        <f t="shared" si="2"/>
        <v>14.092508121754832</v>
      </c>
      <c r="N14">
        <f t="shared" si="2"/>
        <v>14.462567890209286</v>
      </c>
      <c r="O14">
        <f t="shared" si="2"/>
        <v>15.473589979464027</v>
      </c>
      <c r="P14">
        <f t="shared" si="2"/>
        <v>16.854671837173218</v>
      </c>
      <c r="Q14">
        <f t="shared" si="2"/>
        <v>18.235753694882412</v>
      </c>
      <c r="R14">
        <f t="shared" si="2"/>
        <v>19.246775784137149</v>
      </c>
      <c r="S14">
        <f t="shared" si="2"/>
        <v>19.616835552591603</v>
      </c>
      <c r="T14">
        <f t="shared" si="2"/>
        <v>19.246775784137149</v>
      </c>
      <c r="U14">
        <f t="shared" si="2"/>
        <v>18.235753694882412</v>
      </c>
      <c r="V14">
        <f t="shared" si="2"/>
        <v>16.854671837173218</v>
      </c>
      <c r="W14">
        <f t="shared" si="2"/>
        <v>15.473589979464027</v>
      </c>
      <c r="X14">
        <f t="shared" si="2"/>
        <v>14.462567890209286</v>
      </c>
      <c r="Y14">
        <f t="shared" si="2"/>
        <v>14.092508121754832</v>
      </c>
      <c r="Z14">
        <f t="shared" si="2"/>
        <v>14.462567890209286</v>
      </c>
      <c r="AA14">
        <f t="shared" si="2"/>
        <v>15.473589979464023</v>
      </c>
      <c r="AB14">
        <f t="shared" si="2"/>
        <v>16.854671837173218</v>
      </c>
      <c r="AC14">
        <f t="shared" si="2"/>
        <v>18.235753694882412</v>
      </c>
      <c r="AD14">
        <f t="shared" si="2"/>
        <v>19.246775784137149</v>
      </c>
      <c r="AE14">
        <f t="shared" si="2"/>
        <v>19.616835552591603</v>
      </c>
    </row>
    <row r="15" spans="1:31">
      <c r="A15">
        <f t="shared" si="3"/>
        <v>9.6470352143953626</v>
      </c>
      <c r="B15">
        <f t="shared" si="4"/>
        <v>1.7624598420892044</v>
      </c>
      <c r="C15">
        <f t="shared" si="5"/>
        <v>-0.17328968016917057</v>
      </c>
      <c r="D15">
        <f t="shared" si="6"/>
        <v>0.10086332310212304</v>
      </c>
      <c r="E15">
        <f t="shared" si="7"/>
        <v>3.5779249665883754</v>
      </c>
      <c r="F15">
        <f t="shared" si="9"/>
        <v>205</v>
      </c>
      <c r="G15">
        <f t="shared" si="8"/>
        <v>13.171954898573771</v>
      </c>
      <c r="H15">
        <f t="shared" si="2"/>
        <v>12.935830052883727</v>
      </c>
      <c r="I15">
        <f t="shared" si="2"/>
        <v>12.29072497752917</v>
      </c>
      <c r="J15">
        <f t="shared" si="2"/>
        <v>11.409495056484566</v>
      </c>
      <c r="K15">
        <f t="shared" si="2"/>
        <v>10.528265135439964</v>
      </c>
      <c r="L15">
        <f t="shared" si="2"/>
        <v>9.8831600600854053</v>
      </c>
      <c r="M15">
        <f t="shared" si="2"/>
        <v>9.6470352143953626</v>
      </c>
      <c r="N15">
        <f t="shared" si="2"/>
        <v>9.8831600600854053</v>
      </c>
      <c r="O15">
        <f t="shared" si="2"/>
        <v>10.528265135439966</v>
      </c>
      <c r="P15">
        <f t="shared" si="2"/>
        <v>11.409495056484566</v>
      </c>
      <c r="Q15">
        <f t="shared" si="2"/>
        <v>12.29072497752917</v>
      </c>
      <c r="R15">
        <f t="shared" si="2"/>
        <v>12.935830052883727</v>
      </c>
      <c r="S15">
        <f t="shared" si="2"/>
        <v>13.171954898573771</v>
      </c>
      <c r="T15">
        <f t="shared" si="2"/>
        <v>12.935830052883727</v>
      </c>
      <c r="U15">
        <f t="shared" si="2"/>
        <v>12.29072497752917</v>
      </c>
      <c r="V15">
        <f t="shared" si="2"/>
        <v>11.409495056484566</v>
      </c>
      <c r="W15">
        <f t="shared" si="2"/>
        <v>10.528265135439966</v>
      </c>
      <c r="X15">
        <f t="shared" si="2"/>
        <v>9.8831600600854053</v>
      </c>
      <c r="Y15">
        <f t="shared" si="2"/>
        <v>9.6470352143953626</v>
      </c>
      <c r="Z15">
        <f t="shared" si="2"/>
        <v>9.8831600600854053</v>
      </c>
      <c r="AA15">
        <f t="shared" si="2"/>
        <v>10.528265135439964</v>
      </c>
      <c r="AB15">
        <f t="shared" si="2"/>
        <v>11.409495056484566</v>
      </c>
      <c r="AC15">
        <f t="shared" si="2"/>
        <v>12.29072497752917</v>
      </c>
      <c r="AD15">
        <f t="shared" si="2"/>
        <v>12.935830052883727</v>
      </c>
      <c r="AE15">
        <f t="shared" si="2"/>
        <v>13.171954898573771</v>
      </c>
    </row>
    <row r="16" spans="1:31">
      <c r="A16">
        <f t="shared" si="3"/>
        <v>6.1026846798094514</v>
      </c>
      <c r="B16">
        <f t="shared" si="4"/>
        <v>1.0455525822207596</v>
      </c>
      <c r="C16">
        <f t="shared" si="5"/>
        <v>-0.13347072652644779</v>
      </c>
      <c r="D16">
        <f t="shared" si="6"/>
        <v>6.4695511639176181E-2</v>
      </c>
      <c r="E16">
        <f t="shared" si="7"/>
        <v>3.4906585039886591</v>
      </c>
      <c r="F16">
        <f t="shared" si="9"/>
        <v>200</v>
      </c>
      <c r="G16">
        <f t="shared" si="8"/>
        <v>8.1937898442509702</v>
      </c>
      <c r="H16">
        <f t="shared" si="2"/>
        <v>8.0537123592258073</v>
      </c>
      <c r="I16">
        <f t="shared" si="2"/>
        <v>7.6710135531405914</v>
      </c>
      <c r="J16">
        <f t="shared" si="2"/>
        <v>7.1482372620302108</v>
      </c>
      <c r="K16">
        <f t="shared" si="2"/>
        <v>6.6254609709198311</v>
      </c>
      <c r="L16">
        <f t="shared" si="2"/>
        <v>6.2427621648346152</v>
      </c>
      <c r="M16">
        <f t="shared" si="2"/>
        <v>6.1026846798094514</v>
      </c>
      <c r="N16">
        <f t="shared" si="2"/>
        <v>6.2427621648346152</v>
      </c>
      <c r="O16">
        <f t="shared" si="2"/>
        <v>6.6254609709198311</v>
      </c>
      <c r="P16">
        <f t="shared" si="2"/>
        <v>7.1482372620302108</v>
      </c>
      <c r="Q16">
        <f t="shared" si="2"/>
        <v>7.6710135531405914</v>
      </c>
      <c r="R16">
        <f t="shared" si="2"/>
        <v>8.0537123592258073</v>
      </c>
      <c r="S16">
        <f t="shared" si="2"/>
        <v>8.1937898442509702</v>
      </c>
      <c r="T16">
        <f t="shared" si="2"/>
        <v>8.0537123592258073</v>
      </c>
      <c r="U16">
        <f t="shared" si="2"/>
        <v>7.6710135531405914</v>
      </c>
      <c r="V16">
        <f t="shared" si="2"/>
        <v>7.1482372620302108</v>
      </c>
      <c r="W16">
        <f t="shared" si="2"/>
        <v>6.6254609709198311</v>
      </c>
      <c r="X16">
        <f t="shared" si="2"/>
        <v>6.2427621648346152</v>
      </c>
      <c r="Y16">
        <f t="shared" si="2"/>
        <v>6.1026846798094514</v>
      </c>
      <c r="Z16">
        <f t="shared" si="2"/>
        <v>6.2427621648346152</v>
      </c>
      <c r="AA16">
        <f t="shared" si="2"/>
        <v>6.6254609709198311</v>
      </c>
      <c r="AB16">
        <f t="shared" si="2"/>
        <v>7.1482372620302108</v>
      </c>
      <c r="AC16">
        <f t="shared" si="2"/>
        <v>7.6710135531405914</v>
      </c>
      <c r="AD16">
        <f t="shared" si="2"/>
        <v>8.0537123592258073</v>
      </c>
      <c r="AE16">
        <f t="shared" si="2"/>
        <v>8.1937898442509702</v>
      </c>
    </row>
    <row r="17" spans="1:31">
      <c r="A17">
        <f t="shared" si="3"/>
        <v>3.4020570641523418</v>
      </c>
      <c r="B17">
        <f t="shared" si="4"/>
        <v>0.55195843705964576</v>
      </c>
      <c r="C17">
        <f t="shared" si="5"/>
        <v>-9.6976448033469484E-2</v>
      </c>
      <c r="D17">
        <f t="shared" si="6"/>
        <v>3.6429557249827278E-2</v>
      </c>
      <c r="E17">
        <f t="shared" si="7"/>
        <v>3.4033920413889422</v>
      </c>
      <c r="F17">
        <f t="shared" si="9"/>
        <v>195</v>
      </c>
      <c r="G17">
        <f t="shared" si="8"/>
        <v>4.5059739382716337</v>
      </c>
      <c r="H17">
        <f t="shared" si="2"/>
        <v>4.4320255295387945</v>
      </c>
      <c r="I17">
        <f t="shared" si="2"/>
        <v>4.2299947197418106</v>
      </c>
      <c r="J17">
        <f t="shared" si="2"/>
        <v>3.9540155012119875</v>
      </c>
      <c r="K17">
        <f t="shared" si="2"/>
        <v>3.6780362826821644</v>
      </c>
      <c r="L17">
        <f t="shared" si="2"/>
        <v>3.4760054728851801</v>
      </c>
      <c r="M17">
        <f t="shared" si="2"/>
        <v>3.4020570641523418</v>
      </c>
      <c r="N17">
        <f t="shared" si="2"/>
        <v>3.4760054728851801</v>
      </c>
      <c r="O17">
        <f t="shared" si="2"/>
        <v>3.6780362826821649</v>
      </c>
      <c r="P17">
        <f t="shared" si="2"/>
        <v>3.9540155012119875</v>
      </c>
      <c r="Q17">
        <f t="shared" si="2"/>
        <v>4.2299947197418106</v>
      </c>
      <c r="R17">
        <f t="shared" si="2"/>
        <v>4.4320255295387945</v>
      </c>
      <c r="S17">
        <f t="shared" si="2"/>
        <v>4.5059739382716337</v>
      </c>
      <c r="T17">
        <f t="shared" si="2"/>
        <v>4.4320255295387945</v>
      </c>
      <c r="U17">
        <f t="shared" si="2"/>
        <v>4.2299947197418106</v>
      </c>
      <c r="V17">
        <f t="shared" si="2"/>
        <v>3.9540155012119875</v>
      </c>
      <c r="W17">
        <f t="shared" si="2"/>
        <v>3.6780362826821649</v>
      </c>
      <c r="X17">
        <f t="shared" si="2"/>
        <v>3.4760054728851801</v>
      </c>
      <c r="Y17">
        <f t="shared" si="2"/>
        <v>3.4020570641523418</v>
      </c>
      <c r="Z17">
        <f t="shared" si="2"/>
        <v>3.4760054728851801</v>
      </c>
      <c r="AA17">
        <f t="shared" si="2"/>
        <v>3.6780362826821644</v>
      </c>
      <c r="AB17">
        <f t="shared" si="2"/>
        <v>3.9540155012119875</v>
      </c>
      <c r="AC17">
        <f t="shared" si="2"/>
        <v>4.2299947197418106</v>
      </c>
      <c r="AD17">
        <f t="shared" si="2"/>
        <v>4.4320255295387945</v>
      </c>
      <c r="AE17">
        <f t="shared" si="2"/>
        <v>4.5059739382716337</v>
      </c>
    </row>
    <row r="18" spans="1:31">
      <c r="A18">
        <f t="shared" si="3"/>
        <v>1.5024047689812086</v>
      </c>
      <c r="B18">
        <f t="shared" si="4"/>
        <v>0.23384769265860386</v>
      </c>
      <c r="C18">
        <f t="shared" si="5"/>
        <v>-6.3121837024362817E-2</v>
      </c>
      <c r="D18">
        <f t="shared" si="6"/>
        <v>1.6197257637662024E-2</v>
      </c>
      <c r="E18">
        <f t="shared" si="7"/>
        <v>3.3161255787892263</v>
      </c>
      <c r="F18">
        <f t="shared" si="9"/>
        <v>190</v>
      </c>
      <c r="G18">
        <f t="shared" si="8"/>
        <v>1.9701001542984162</v>
      </c>
      <c r="H18">
        <f t="shared" si="2"/>
        <v>1.9387705040985392</v>
      </c>
      <c r="I18">
        <f t="shared" si="2"/>
        <v>1.8531763079691144</v>
      </c>
      <c r="J18">
        <f t="shared" si="2"/>
        <v>1.7362524616398123</v>
      </c>
      <c r="K18">
        <f t="shared" si="2"/>
        <v>1.6193286153105104</v>
      </c>
      <c r="L18">
        <f t="shared" si="2"/>
        <v>1.5337344191810858</v>
      </c>
      <c r="M18">
        <f t="shared" si="2"/>
        <v>1.5024047689812086</v>
      </c>
      <c r="N18">
        <f t="shared" si="2"/>
        <v>1.5337344191810858</v>
      </c>
      <c r="O18">
        <f t="shared" si="2"/>
        <v>1.6193286153105104</v>
      </c>
      <c r="P18">
        <f t="shared" si="2"/>
        <v>1.7362524616398125</v>
      </c>
      <c r="Q18">
        <f t="shared" si="2"/>
        <v>1.8531763079691144</v>
      </c>
      <c r="R18">
        <f t="shared" si="2"/>
        <v>1.9387705040985392</v>
      </c>
      <c r="S18">
        <f t="shared" si="2"/>
        <v>1.9701001542984162</v>
      </c>
      <c r="T18">
        <f t="shared" si="2"/>
        <v>1.9387705040985392</v>
      </c>
      <c r="U18">
        <f t="shared" si="2"/>
        <v>1.8531763079691144</v>
      </c>
      <c r="V18">
        <f t="shared" si="2"/>
        <v>1.7362524616398125</v>
      </c>
      <c r="W18">
        <f t="shared" si="2"/>
        <v>1.6193286153105104</v>
      </c>
      <c r="X18">
        <f t="shared" si="2"/>
        <v>1.5337344191810858</v>
      </c>
      <c r="Y18">
        <f t="shared" si="2"/>
        <v>1.5024047689812086</v>
      </c>
      <c r="Z18">
        <f t="shared" si="2"/>
        <v>1.5337344191810858</v>
      </c>
      <c r="AA18">
        <f t="shared" si="2"/>
        <v>1.6193286153105104</v>
      </c>
      <c r="AB18">
        <f t="shared" si="2"/>
        <v>1.7362524616398123</v>
      </c>
      <c r="AC18">
        <f t="shared" si="2"/>
        <v>1.8531763079691144</v>
      </c>
      <c r="AD18">
        <f t="shared" si="2"/>
        <v>1.9387705040985392</v>
      </c>
      <c r="AE18">
        <f t="shared" si="2"/>
        <v>1.9701001542984162</v>
      </c>
    </row>
    <row r="19" spans="1:31">
      <c r="A19">
        <f t="shared" si="3"/>
        <v>0.37417055661003812</v>
      </c>
      <c r="B19">
        <f t="shared" si="4"/>
        <v>5.6746026656659745E-2</v>
      </c>
      <c r="C19">
        <f t="shared" si="5"/>
        <v>-3.1094302114197999E-2</v>
      </c>
      <c r="D19">
        <f t="shared" si="6"/>
        <v>4.049680748503641E-3</v>
      </c>
      <c r="E19">
        <f t="shared" si="7"/>
        <v>3.2288591161895095</v>
      </c>
      <c r="F19">
        <f t="shared" si="9"/>
        <v>185</v>
      </c>
      <c r="G19">
        <f t="shared" si="8"/>
        <v>0.48766260992335758</v>
      </c>
      <c r="H19">
        <f t="shared" si="2"/>
        <v>0.48006008391519411</v>
      </c>
      <c r="I19">
        <f t="shared" si="2"/>
        <v>0.45928959659502777</v>
      </c>
      <c r="J19">
        <f t="shared" si="2"/>
        <v>0.43091658326669785</v>
      </c>
      <c r="K19">
        <f t="shared" si="2"/>
        <v>0.40254356993836798</v>
      </c>
      <c r="L19">
        <f t="shared" si="2"/>
        <v>0.38177308261820159</v>
      </c>
      <c r="M19">
        <f t="shared" si="2"/>
        <v>0.37417055661003812</v>
      </c>
      <c r="N19">
        <f t="shared" si="2"/>
        <v>0.38177308261820159</v>
      </c>
      <c r="O19">
        <f t="shared" si="2"/>
        <v>0.40254356993836804</v>
      </c>
      <c r="P19">
        <f t="shared" si="2"/>
        <v>0.43091658326669785</v>
      </c>
      <c r="Q19">
        <f t="shared" si="2"/>
        <v>0.45928959659502777</v>
      </c>
      <c r="R19">
        <f t="shared" si="2"/>
        <v>0.48006008391519411</v>
      </c>
      <c r="S19">
        <f t="shared" si="2"/>
        <v>0.48766260992335758</v>
      </c>
      <c r="T19">
        <f t="shared" si="2"/>
        <v>0.48006008391519411</v>
      </c>
      <c r="U19">
        <f t="shared" si="2"/>
        <v>0.45928959659502777</v>
      </c>
      <c r="V19">
        <f t="shared" si="2"/>
        <v>0.43091658326669785</v>
      </c>
      <c r="W19">
        <f t="shared" si="2"/>
        <v>0.40254356993836804</v>
      </c>
      <c r="X19">
        <f t="shared" si="2"/>
        <v>0.38177308261820159</v>
      </c>
      <c r="Y19">
        <f t="shared" si="2"/>
        <v>0.37417055661003812</v>
      </c>
      <c r="Z19">
        <f t="shared" si="2"/>
        <v>0.38177308261820159</v>
      </c>
      <c r="AA19">
        <f t="shared" si="2"/>
        <v>0.40254356993836798</v>
      </c>
      <c r="AB19">
        <f t="shared" si="2"/>
        <v>0.43091658326669785</v>
      </c>
      <c r="AC19">
        <f t="shared" si="2"/>
        <v>0.45928959659502777</v>
      </c>
      <c r="AD19">
        <f t="shared" si="2"/>
        <v>0.48006008391519411</v>
      </c>
      <c r="AE19">
        <f t="shared" si="2"/>
        <v>0.48766260992335758</v>
      </c>
    </row>
    <row r="20" spans="1:31" ht="15">
      <c r="A20">
        <f t="shared" si="3"/>
        <v>0</v>
      </c>
      <c r="B20">
        <f t="shared" si="4"/>
        <v>1.1071999883371989E-31</v>
      </c>
      <c r="C20">
        <f t="shared" si="5"/>
        <v>4.3433629389756898E-17</v>
      </c>
      <c r="D20">
        <f t="shared" si="6"/>
        <v>7.9818965906901445E-33</v>
      </c>
      <c r="E20">
        <f t="shared" si="7"/>
        <v>3.1415926535897931</v>
      </c>
      <c r="F20" s="2">
        <f t="shared" si="9"/>
        <v>180</v>
      </c>
      <c r="G20">
        <f t="shared" si="8"/>
        <v>2.2143999766743974E-31</v>
      </c>
      <c r="H20">
        <f t="shared" si="2"/>
        <v>2.0660633053070469E-31</v>
      </c>
      <c r="I20">
        <f t="shared" si="2"/>
        <v>1.6607999825057985E-31</v>
      </c>
      <c r="J20">
        <f t="shared" si="2"/>
        <v>1.1071999883371987E-31</v>
      </c>
      <c r="K20">
        <f t="shared" si="2"/>
        <v>5.5359999416859912E-32</v>
      </c>
      <c r="L20">
        <f t="shared" si="2"/>
        <v>1.4833667136735076E-32</v>
      </c>
      <c r="M20">
        <f t="shared" si="2"/>
        <v>2.1895288505075267E-47</v>
      </c>
      <c r="N20">
        <f t="shared" si="2"/>
        <v>1.4833667136735054E-32</v>
      </c>
      <c r="O20">
        <f t="shared" si="2"/>
        <v>5.5359999416859978E-32</v>
      </c>
      <c r="P20">
        <f t="shared" si="2"/>
        <v>1.1071999883371989E-31</v>
      </c>
      <c r="Q20">
        <f t="shared" si="2"/>
        <v>1.6607999825057985E-31</v>
      </c>
      <c r="R20">
        <f t="shared" si="2"/>
        <v>2.0660633053070474E-31</v>
      </c>
      <c r="S20">
        <f t="shared" si="2"/>
        <v>2.2143999766743974E-31</v>
      </c>
      <c r="T20">
        <f t="shared" si="2"/>
        <v>2.0660633053070474E-31</v>
      </c>
      <c r="U20">
        <f t="shared" si="2"/>
        <v>1.6607999825057985E-31</v>
      </c>
      <c r="V20">
        <f t="shared" si="2"/>
        <v>1.1071999883371989E-31</v>
      </c>
      <c r="W20">
        <f t="shared" ref="W20:AE30" si="10">(-$J$2+$K$2)*$C20^2*$U$2^2*COS(2*W$8)+$B20+$A20</f>
        <v>5.5359999416859978E-32</v>
      </c>
      <c r="X20">
        <f t="shared" si="10"/>
        <v>1.4833667136735054E-32</v>
      </c>
      <c r="Y20">
        <f t="shared" si="10"/>
        <v>2.1895288505075267E-47</v>
      </c>
      <c r="Z20">
        <f t="shared" si="10"/>
        <v>1.4833667136735076E-32</v>
      </c>
      <c r="AA20">
        <f t="shared" si="10"/>
        <v>5.5359999416859912E-32</v>
      </c>
      <c r="AB20">
        <f t="shared" si="10"/>
        <v>1.1071999883371987E-31</v>
      </c>
      <c r="AC20">
        <f t="shared" si="10"/>
        <v>1.6607999825057985E-31</v>
      </c>
      <c r="AD20">
        <f t="shared" si="10"/>
        <v>2.0660633053070469E-31</v>
      </c>
      <c r="AE20">
        <f t="shared" si="10"/>
        <v>2.2143999766743974E-31</v>
      </c>
    </row>
    <row r="21" spans="1:31">
      <c r="A21">
        <f t="shared" si="3"/>
        <v>0.37417055661003212</v>
      </c>
      <c r="B21">
        <f t="shared" si="4"/>
        <v>5.6746026656660613E-2</v>
      </c>
      <c r="C21">
        <f t="shared" si="5"/>
        <v>3.1094302114198242E-2</v>
      </c>
      <c r="D21">
        <f t="shared" si="6"/>
        <v>4.0496807485037043E-3</v>
      </c>
      <c r="E21">
        <f t="shared" si="7"/>
        <v>3.0543261909900763</v>
      </c>
      <c r="F21">
        <f t="shared" si="9"/>
        <v>175</v>
      </c>
      <c r="G21">
        <f t="shared" si="8"/>
        <v>0.48766260992335336</v>
      </c>
      <c r="H21">
        <f t="shared" si="8"/>
        <v>0.48006008391518973</v>
      </c>
      <c r="I21">
        <f t="shared" si="8"/>
        <v>0.45928959659502305</v>
      </c>
      <c r="J21">
        <f t="shared" si="8"/>
        <v>0.43091658326669274</v>
      </c>
      <c r="K21">
        <f t="shared" si="8"/>
        <v>0.40254356993836238</v>
      </c>
      <c r="L21">
        <f t="shared" si="8"/>
        <v>0.3817730826181957</v>
      </c>
      <c r="M21">
        <f t="shared" si="8"/>
        <v>0.37417055661003212</v>
      </c>
      <c r="N21">
        <f t="shared" si="8"/>
        <v>0.3817730826181957</v>
      </c>
      <c r="O21">
        <f t="shared" si="8"/>
        <v>0.40254356993836243</v>
      </c>
      <c r="P21">
        <f t="shared" si="8"/>
        <v>0.43091658326669274</v>
      </c>
      <c r="Q21">
        <f t="shared" si="8"/>
        <v>0.45928959659502305</v>
      </c>
      <c r="R21">
        <f t="shared" si="8"/>
        <v>0.48006008391518978</v>
      </c>
      <c r="S21">
        <f t="shared" si="8"/>
        <v>0.48766260992335336</v>
      </c>
      <c r="T21">
        <f t="shared" si="8"/>
        <v>0.48006008391518978</v>
      </c>
      <c r="U21">
        <f t="shared" si="8"/>
        <v>0.45928959659502305</v>
      </c>
      <c r="V21">
        <f t="shared" si="8"/>
        <v>0.43091658326669274</v>
      </c>
      <c r="W21">
        <f t="shared" si="10"/>
        <v>0.40254356993836243</v>
      </c>
      <c r="X21">
        <f t="shared" si="10"/>
        <v>0.3817730826181957</v>
      </c>
      <c r="Y21">
        <f t="shared" si="10"/>
        <v>0.37417055661003212</v>
      </c>
      <c r="Z21">
        <f t="shared" si="10"/>
        <v>0.3817730826181957</v>
      </c>
      <c r="AA21">
        <f t="shared" si="10"/>
        <v>0.40254356993836238</v>
      </c>
      <c r="AB21">
        <f t="shared" si="10"/>
        <v>0.43091658326669274</v>
      </c>
      <c r="AC21">
        <f t="shared" si="10"/>
        <v>0.45928959659502305</v>
      </c>
      <c r="AD21">
        <f t="shared" si="10"/>
        <v>0.48006008391518973</v>
      </c>
      <c r="AE21">
        <f t="shared" si="10"/>
        <v>0.48766260992335336</v>
      </c>
    </row>
    <row r="22" spans="1:31">
      <c r="A22">
        <f t="shared" si="3"/>
        <v>1.5024047689812119</v>
      </c>
      <c r="B22">
        <f t="shared" si="4"/>
        <v>0.23384769265860331</v>
      </c>
      <c r="C22">
        <f t="shared" si="5"/>
        <v>6.3121837024362734E-2</v>
      </c>
      <c r="D22">
        <f t="shared" si="6"/>
        <v>1.6197257637661989E-2</v>
      </c>
      <c r="E22">
        <f t="shared" si="7"/>
        <v>2.9670597283903604</v>
      </c>
      <c r="F22">
        <f t="shared" si="9"/>
        <v>170</v>
      </c>
      <c r="G22">
        <f t="shared" si="8"/>
        <v>1.9701001542984184</v>
      </c>
      <c r="H22">
        <f t="shared" si="8"/>
        <v>1.9387705040985415</v>
      </c>
      <c r="I22">
        <f t="shared" si="8"/>
        <v>1.8531763079691168</v>
      </c>
      <c r="J22">
        <f t="shared" si="8"/>
        <v>1.7362524616398152</v>
      </c>
      <c r="K22">
        <f t="shared" si="8"/>
        <v>1.6193286153105135</v>
      </c>
      <c r="L22">
        <f t="shared" si="8"/>
        <v>1.5337344191810889</v>
      </c>
      <c r="M22">
        <f t="shared" si="8"/>
        <v>1.5024047689812119</v>
      </c>
      <c r="N22">
        <f t="shared" si="8"/>
        <v>1.5337344191810889</v>
      </c>
      <c r="O22">
        <f t="shared" si="8"/>
        <v>1.6193286153105135</v>
      </c>
      <c r="P22">
        <f t="shared" si="8"/>
        <v>1.7362524616398152</v>
      </c>
      <c r="Q22">
        <f t="shared" si="8"/>
        <v>1.8531763079691168</v>
      </c>
      <c r="R22">
        <f t="shared" si="8"/>
        <v>1.9387705040985415</v>
      </c>
      <c r="S22">
        <f t="shared" si="8"/>
        <v>1.9701001542984184</v>
      </c>
      <c r="T22">
        <f t="shared" si="8"/>
        <v>1.9387705040985415</v>
      </c>
      <c r="U22">
        <f t="shared" si="8"/>
        <v>1.8531763079691168</v>
      </c>
      <c r="V22">
        <f t="shared" si="8"/>
        <v>1.7362524616398152</v>
      </c>
      <c r="W22">
        <f t="shared" si="10"/>
        <v>1.6193286153105135</v>
      </c>
      <c r="X22">
        <f t="shared" si="10"/>
        <v>1.5337344191810889</v>
      </c>
      <c r="Y22">
        <f t="shared" si="10"/>
        <v>1.5024047689812119</v>
      </c>
      <c r="Z22">
        <f t="shared" si="10"/>
        <v>1.5337344191810889</v>
      </c>
      <c r="AA22">
        <f t="shared" si="10"/>
        <v>1.6193286153105135</v>
      </c>
      <c r="AB22">
        <f t="shared" si="10"/>
        <v>1.7362524616398152</v>
      </c>
      <c r="AC22">
        <f t="shared" si="10"/>
        <v>1.8531763079691168</v>
      </c>
      <c r="AD22">
        <f t="shared" si="10"/>
        <v>1.9387705040985415</v>
      </c>
      <c r="AE22">
        <f t="shared" si="10"/>
        <v>1.9701001542984184</v>
      </c>
    </row>
    <row r="23" spans="1:31">
      <c r="A23">
        <f t="shared" si="3"/>
        <v>3.402057064152368</v>
      </c>
      <c r="B23">
        <f t="shared" si="4"/>
        <v>0.55195843705964864</v>
      </c>
      <c r="C23">
        <f t="shared" si="5"/>
        <v>9.6976448033469748E-2</v>
      </c>
      <c r="D23">
        <f t="shared" si="6"/>
        <v>3.6429557249827473E-2</v>
      </c>
      <c r="E23">
        <f t="shared" si="7"/>
        <v>2.8797932657906435</v>
      </c>
      <c r="F23">
        <f t="shared" si="9"/>
        <v>165</v>
      </c>
      <c r="G23">
        <f t="shared" si="8"/>
        <v>4.5059739382716657</v>
      </c>
      <c r="H23">
        <f t="shared" si="8"/>
        <v>4.4320255295388264</v>
      </c>
      <c r="I23">
        <f t="shared" si="8"/>
        <v>4.2299947197418408</v>
      </c>
      <c r="J23">
        <f t="shared" si="8"/>
        <v>3.9540155012120164</v>
      </c>
      <c r="K23">
        <f t="shared" si="8"/>
        <v>3.678036282682192</v>
      </c>
      <c r="L23">
        <f t="shared" si="8"/>
        <v>3.4760054728852068</v>
      </c>
      <c r="M23">
        <f t="shared" si="8"/>
        <v>3.402057064152368</v>
      </c>
      <c r="N23">
        <f t="shared" si="8"/>
        <v>3.4760054728852068</v>
      </c>
      <c r="O23">
        <f t="shared" si="8"/>
        <v>3.6780362826821924</v>
      </c>
      <c r="P23">
        <f t="shared" si="8"/>
        <v>3.9540155012120168</v>
      </c>
      <c r="Q23">
        <f t="shared" si="8"/>
        <v>4.2299947197418408</v>
      </c>
      <c r="R23">
        <f t="shared" si="8"/>
        <v>4.4320255295388264</v>
      </c>
      <c r="S23">
        <f t="shared" si="8"/>
        <v>4.5059739382716657</v>
      </c>
      <c r="T23">
        <f t="shared" si="8"/>
        <v>4.4320255295388264</v>
      </c>
      <c r="U23">
        <f t="shared" si="8"/>
        <v>4.2299947197418408</v>
      </c>
      <c r="V23">
        <f t="shared" si="8"/>
        <v>3.9540155012120168</v>
      </c>
      <c r="W23">
        <f t="shared" si="10"/>
        <v>3.6780362826821924</v>
      </c>
      <c r="X23">
        <f t="shared" si="10"/>
        <v>3.4760054728852068</v>
      </c>
      <c r="Y23">
        <f t="shared" si="10"/>
        <v>3.402057064152368</v>
      </c>
      <c r="Z23">
        <f t="shared" si="10"/>
        <v>3.4760054728852068</v>
      </c>
      <c r="AA23">
        <f t="shared" si="10"/>
        <v>3.678036282682192</v>
      </c>
      <c r="AB23">
        <f t="shared" si="10"/>
        <v>3.9540155012120164</v>
      </c>
      <c r="AC23">
        <f t="shared" si="10"/>
        <v>4.2299947197418408</v>
      </c>
      <c r="AD23">
        <f t="shared" si="10"/>
        <v>4.4320255295388264</v>
      </c>
      <c r="AE23">
        <f t="shared" si="10"/>
        <v>4.5059739382716657</v>
      </c>
    </row>
    <row r="24" spans="1:31" ht="15">
      <c r="A24">
        <f t="shared" si="3"/>
        <v>6.1026846798094665</v>
      </c>
      <c r="B24">
        <f t="shared" si="4"/>
        <v>1.045552582220761</v>
      </c>
      <c r="C24">
        <f t="shared" si="5"/>
        <v>0.13347072652644787</v>
      </c>
      <c r="D24">
        <f t="shared" si="6"/>
        <v>6.4695511639176265E-2</v>
      </c>
      <c r="E24">
        <f t="shared" si="7"/>
        <v>2.7925268031909272</v>
      </c>
      <c r="F24" s="2">
        <f t="shared" si="9"/>
        <v>160</v>
      </c>
      <c r="G24">
        <f t="shared" si="8"/>
        <v>8.193789844250988</v>
      </c>
      <c r="H24">
        <f t="shared" si="8"/>
        <v>8.0537123592258233</v>
      </c>
      <c r="I24">
        <f t="shared" si="8"/>
        <v>7.6710135531406083</v>
      </c>
      <c r="J24">
        <f t="shared" si="8"/>
        <v>7.1482372620302268</v>
      </c>
      <c r="K24">
        <f t="shared" si="8"/>
        <v>6.6254609709198462</v>
      </c>
      <c r="L24">
        <f t="shared" si="8"/>
        <v>6.2427621648346303</v>
      </c>
      <c r="M24">
        <f t="shared" si="8"/>
        <v>6.1026846798094665</v>
      </c>
      <c r="N24">
        <f t="shared" si="8"/>
        <v>6.2427621648346303</v>
      </c>
      <c r="O24">
        <f t="shared" si="8"/>
        <v>6.6254609709198471</v>
      </c>
      <c r="P24">
        <f t="shared" si="8"/>
        <v>7.1482372620302277</v>
      </c>
      <c r="Q24">
        <f t="shared" si="8"/>
        <v>7.6710135531406083</v>
      </c>
      <c r="R24">
        <f t="shared" si="8"/>
        <v>8.0537123592258251</v>
      </c>
      <c r="S24">
        <f t="shared" si="8"/>
        <v>8.193789844250988</v>
      </c>
      <c r="T24">
        <f t="shared" si="8"/>
        <v>8.0537123592258251</v>
      </c>
      <c r="U24">
        <f t="shared" si="8"/>
        <v>7.6710135531406083</v>
      </c>
      <c r="V24">
        <f t="shared" si="8"/>
        <v>7.1482372620302277</v>
      </c>
      <c r="W24">
        <f t="shared" si="10"/>
        <v>6.6254609709198471</v>
      </c>
      <c r="X24">
        <f t="shared" si="10"/>
        <v>6.2427621648346303</v>
      </c>
      <c r="Y24">
        <f t="shared" si="10"/>
        <v>6.1026846798094665</v>
      </c>
      <c r="Z24">
        <f t="shared" si="10"/>
        <v>6.2427621648346303</v>
      </c>
      <c r="AA24">
        <f t="shared" si="10"/>
        <v>6.6254609709198462</v>
      </c>
      <c r="AB24">
        <f t="shared" si="10"/>
        <v>7.1482372620302268</v>
      </c>
      <c r="AC24">
        <f t="shared" si="10"/>
        <v>7.6710135531406083</v>
      </c>
      <c r="AD24">
        <f t="shared" si="10"/>
        <v>8.0537123592258233</v>
      </c>
      <c r="AE24">
        <f t="shared" si="10"/>
        <v>8.193789844250988</v>
      </c>
    </row>
    <row r="25" spans="1:31">
      <c r="A25">
        <f t="shared" si="3"/>
        <v>9.647035214395375</v>
      </c>
      <c r="B25">
        <f t="shared" si="4"/>
        <v>1.7624598420892073</v>
      </c>
      <c r="C25">
        <f t="shared" si="5"/>
        <v>0.17328968016917071</v>
      </c>
      <c r="D25">
        <f t="shared" si="6"/>
        <v>0.10086332310212313</v>
      </c>
      <c r="E25">
        <f t="shared" si="7"/>
        <v>2.7052603405912108</v>
      </c>
      <c r="F25">
        <f t="shared" si="9"/>
        <v>155</v>
      </c>
      <c r="G25">
        <f t="shared" si="8"/>
        <v>13.171954898573789</v>
      </c>
      <c r="H25">
        <f t="shared" si="8"/>
        <v>12.935830052883745</v>
      </c>
      <c r="I25">
        <f t="shared" si="8"/>
        <v>12.290724977529186</v>
      </c>
      <c r="J25">
        <f t="shared" si="8"/>
        <v>11.409495056484582</v>
      </c>
      <c r="K25">
        <f t="shared" si="8"/>
        <v>10.528265135439979</v>
      </c>
      <c r="L25">
        <f t="shared" si="8"/>
        <v>9.8831600600854195</v>
      </c>
      <c r="M25">
        <f t="shared" si="8"/>
        <v>9.647035214395375</v>
      </c>
      <c r="N25">
        <f t="shared" si="8"/>
        <v>9.8831600600854195</v>
      </c>
      <c r="O25">
        <f t="shared" si="8"/>
        <v>10.528265135439979</v>
      </c>
      <c r="P25">
        <f t="shared" si="8"/>
        <v>11.409495056484582</v>
      </c>
      <c r="Q25">
        <f t="shared" si="8"/>
        <v>12.290724977529186</v>
      </c>
      <c r="R25">
        <f t="shared" si="8"/>
        <v>12.935830052883746</v>
      </c>
      <c r="S25">
        <f t="shared" si="8"/>
        <v>13.171954898573789</v>
      </c>
      <c r="T25">
        <f t="shared" si="8"/>
        <v>12.935830052883746</v>
      </c>
      <c r="U25">
        <f t="shared" si="8"/>
        <v>12.290724977529186</v>
      </c>
      <c r="V25">
        <f t="shared" si="8"/>
        <v>11.409495056484582</v>
      </c>
      <c r="W25">
        <f t="shared" si="10"/>
        <v>10.528265135439979</v>
      </c>
      <c r="X25">
        <f t="shared" si="10"/>
        <v>9.8831600600854195</v>
      </c>
      <c r="Y25">
        <f t="shared" si="10"/>
        <v>9.647035214395375</v>
      </c>
      <c r="Z25">
        <f t="shared" si="10"/>
        <v>9.8831600600854195</v>
      </c>
      <c r="AA25">
        <f t="shared" si="10"/>
        <v>10.528265135439979</v>
      </c>
      <c r="AB25">
        <f t="shared" si="10"/>
        <v>11.409495056484582</v>
      </c>
      <c r="AC25">
        <f t="shared" si="10"/>
        <v>12.290724977529186</v>
      </c>
      <c r="AD25">
        <f t="shared" si="10"/>
        <v>12.935830052883745</v>
      </c>
      <c r="AE25">
        <f t="shared" si="10"/>
        <v>13.171954898573789</v>
      </c>
    </row>
    <row r="26" spans="1:31">
      <c r="A26">
        <f t="shared" si="3"/>
        <v>14.092508121754818</v>
      </c>
      <c r="B26">
        <f t="shared" si="4"/>
        <v>2.7621637154183825</v>
      </c>
      <c r="C26">
        <f t="shared" si="5"/>
        <v>0.21693907946505314</v>
      </c>
      <c r="D26">
        <f t="shared" si="6"/>
        <v>0.14466328999080741</v>
      </c>
      <c r="E26">
        <f t="shared" si="7"/>
        <v>2.6179938779914944</v>
      </c>
      <c r="F26">
        <f t="shared" si="9"/>
        <v>150</v>
      </c>
      <c r="G26">
        <f t="shared" si="8"/>
        <v>19.616835552591581</v>
      </c>
      <c r="H26">
        <f t="shared" si="8"/>
        <v>19.246775784137128</v>
      </c>
      <c r="I26">
        <f t="shared" si="8"/>
        <v>18.235753694882391</v>
      </c>
      <c r="J26">
        <f t="shared" si="8"/>
        <v>16.8546718371732</v>
      </c>
      <c r="K26">
        <f t="shared" si="8"/>
        <v>15.473589979464009</v>
      </c>
      <c r="L26">
        <f t="shared" si="8"/>
        <v>14.462567890209272</v>
      </c>
      <c r="M26">
        <f t="shared" si="8"/>
        <v>14.092508121754818</v>
      </c>
      <c r="N26">
        <f t="shared" si="8"/>
        <v>14.462567890209272</v>
      </c>
      <c r="O26">
        <f t="shared" si="8"/>
        <v>15.473589979464011</v>
      </c>
      <c r="P26">
        <f t="shared" si="8"/>
        <v>16.8546718371732</v>
      </c>
      <c r="Q26">
        <f t="shared" si="8"/>
        <v>18.235753694882391</v>
      </c>
      <c r="R26">
        <f t="shared" si="8"/>
        <v>19.246775784137132</v>
      </c>
      <c r="S26">
        <f t="shared" si="8"/>
        <v>19.616835552591581</v>
      </c>
      <c r="T26">
        <f t="shared" si="8"/>
        <v>19.246775784137132</v>
      </c>
      <c r="U26">
        <f t="shared" si="8"/>
        <v>18.235753694882391</v>
      </c>
      <c r="V26">
        <f t="shared" si="8"/>
        <v>16.8546718371732</v>
      </c>
      <c r="W26">
        <f t="shared" si="10"/>
        <v>15.473589979464011</v>
      </c>
      <c r="X26">
        <f t="shared" si="10"/>
        <v>14.462567890209272</v>
      </c>
      <c r="Y26">
        <f t="shared" si="10"/>
        <v>14.092508121754818</v>
      </c>
      <c r="Z26">
        <f t="shared" si="10"/>
        <v>14.462567890209272</v>
      </c>
      <c r="AA26">
        <f t="shared" si="10"/>
        <v>15.473589979464009</v>
      </c>
      <c r="AB26">
        <f t="shared" si="10"/>
        <v>16.8546718371732</v>
      </c>
      <c r="AC26">
        <f t="shared" si="10"/>
        <v>18.235753694882391</v>
      </c>
      <c r="AD26">
        <f t="shared" si="10"/>
        <v>19.246775784137128</v>
      </c>
      <c r="AE26">
        <f t="shared" si="10"/>
        <v>19.616835552591581</v>
      </c>
    </row>
    <row r="27" spans="1:31" ht="15">
      <c r="A27">
        <f t="shared" si="3"/>
        <v>19.513177448321404</v>
      </c>
      <c r="B27">
        <f t="shared" si="4"/>
        <v>4.1119518946294447</v>
      </c>
      <c r="C27">
        <f t="shared" si="5"/>
        <v>0.26468973408080521</v>
      </c>
      <c r="D27">
        <f t="shared" si="6"/>
        <v>0.19562153662223603</v>
      </c>
      <c r="E27">
        <f t="shared" si="7"/>
        <v>2.5307274153917776</v>
      </c>
      <c r="F27" s="2">
        <f t="shared" si="9"/>
        <v>145</v>
      </c>
      <c r="G27">
        <f t="shared" si="8"/>
        <v>27.737081237580291</v>
      </c>
      <c r="H27">
        <f t="shared" si="8"/>
        <v>27.186184142839497</v>
      </c>
      <c r="I27">
        <f t="shared" si="8"/>
        <v>25.68110529026557</v>
      </c>
      <c r="J27">
        <f t="shared" si="8"/>
        <v>23.625129342950849</v>
      </c>
      <c r="K27">
        <f t="shared" si="8"/>
        <v>21.569153395636125</v>
      </c>
      <c r="L27">
        <f t="shared" si="8"/>
        <v>20.064074543062198</v>
      </c>
      <c r="M27">
        <f t="shared" si="8"/>
        <v>19.513177448321407</v>
      </c>
      <c r="N27">
        <f t="shared" si="8"/>
        <v>20.064074543062198</v>
      </c>
      <c r="O27">
        <f t="shared" si="8"/>
        <v>21.569153395636128</v>
      </c>
      <c r="P27">
        <f t="shared" si="8"/>
        <v>23.625129342950849</v>
      </c>
      <c r="Q27">
        <f t="shared" si="8"/>
        <v>25.68110529026557</v>
      </c>
      <c r="R27">
        <f t="shared" si="8"/>
        <v>27.186184142839501</v>
      </c>
      <c r="S27">
        <f t="shared" si="8"/>
        <v>27.737081237580291</v>
      </c>
      <c r="T27">
        <f t="shared" si="8"/>
        <v>27.186184142839501</v>
      </c>
      <c r="U27">
        <f t="shared" si="8"/>
        <v>25.68110529026557</v>
      </c>
      <c r="V27">
        <f t="shared" si="8"/>
        <v>23.625129342950849</v>
      </c>
      <c r="W27">
        <f t="shared" si="10"/>
        <v>21.569153395636128</v>
      </c>
      <c r="X27">
        <f t="shared" si="10"/>
        <v>20.064074543062198</v>
      </c>
      <c r="Y27">
        <f t="shared" si="10"/>
        <v>19.513177448321407</v>
      </c>
      <c r="Z27">
        <f t="shared" si="10"/>
        <v>20.064074543062198</v>
      </c>
      <c r="AA27">
        <f t="shared" si="10"/>
        <v>21.569153395636125</v>
      </c>
      <c r="AB27">
        <f t="shared" si="10"/>
        <v>23.625129342950849</v>
      </c>
      <c r="AC27">
        <f t="shared" si="10"/>
        <v>25.68110529026557</v>
      </c>
      <c r="AD27">
        <f t="shared" si="10"/>
        <v>27.186184142839497</v>
      </c>
      <c r="AE27">
        <f t="shared" si="10"/>
        <v>27.737081237580291</v>
      </c>
    </row>
    <row r="28" spans="1:31">
      <c r="A28">
        <f t="shared" si="3"/>
        <v>26.002501209880748</v>
      </c>
      <c r="B28">
        <f t="shared" si="4"/>
        <v>5.8800658643585333</v>
      </c>
      <c r="C28">
        <f t="shared" si="5"/>
        <v>0.31652220346089283</v>
      </c>
      <c r="D28">
        <f t="shared" si="6"/>
        <v>0.25299423217741851</v>
      </c>
      <c r="E28">
        <f t="shared" si="7"/>
        <v>2.4434609527920612</v>
      </c>
      <c r="F28">
        <f t="shared" si="9"/>
        <v>140</v>
      </c>
      <c r="G28">
        <f t="shared" si="8"/>
        <v>37.762632938597818</v>
      </c>
      <c r="H28">
        <f t="shared" si="8"/>
        <v>36.974853488699473</v>
      </c>
      <c r="I28">
        <f t="shared" si="8"/>
        <v>34.822600006418547</v>
      </c>
      <c r="J28">
        <f t="shared" si="8"/>
        <v>31.882567074239279</v>
      </c>
      <c r="K28">
        <f t="shared" si="8"/>
        <v>28.942534142060012</v>
      </c>
      <c r="L28">
        <f t="shared" si="8"/>
        <v>26.790280659779086</v>
      </c>
      <c r="M28">
        <f t="shared" si="8"/>
        <v>26.002501209880748</v>
      </c>
      <c r="N28">
        <f t="shared" si="8"/>
        <v>26.790280659779086</v>
      </c>
      <c r="O28">
        <f t="shared" si="8"/>
        <v>28.942534142060016</v>
      </c>
      <c r="P28">
        <f t="shared" si="8"/>
        <v>31.882567074239283</v>
      </c>
      <c r="Q28">
        <f t="shared" si="8"/>
        <v>34.822600006418547</v>
      </c>
      <c r="R28">
        <f t="shared" si="8"/>
        <v>36.974853488699473</v>
      </c>
      <c r="S28">
        <f t="shared" si="8"/>
        <v>37.762632938597818</v>
      </c>
      <c r="T28">
        <f t="shared" si="8"/>
        <v>36.974853488699473</v>
      </c>
      <c r="U28">
        <f t="shared" si="8"/>
        <v>34.822600006418547</v>
      </c>
      <c r="V28">
        <f t="shared" si="8"/>
        <v>31.882567074239283</v>
      </c>
      <c r="W28">
        <f t="shared" si="10"/>
        <v>28.942534142060016</v>
      </c>
      <c r="X28">
        <f t="shared" si="10"/>
        <v>26.790280659779086</v>
      </c>
      <c r="Y28">
        <f t="shared" si="10"/>
        <v>26.002501209880748</v>
      </c>
      <c r="Z28">
        <f t="shared" si="10"/>
        <v>26.790280659779086</v>
      </c>
      <c r="AA28">
        <f t="shared" si="10"/>
        <v>28.942534142060012</v>
      </c>
      <c r="AB28">
        <f t="shared" si="10"/>
        <v>31.882567074239279</v>
      </c>
      <c r="AC28">
        <f t="shared" si="10"/>
        <v>34.822600006418547</v>
      </c>
      <c r="AD28">
        <f t="shared" si="10"/>
        <v>36.974853488699473</v>
      </c>
      <c r="AE28">
        <f t="shared" si="10"/>
        <v>37.762632938597818</v>
      </c>
    </row>
    <row r="29" spans="1:31">
      <c r="A29">
        <f t="shared" si="3"/>
        <v>33.676893086770306</v>
      </c>
      <c r="B29">
        <f t="shared" si="4"/>
        <v>8.1254592455519496</v>
      </c>
      <c r="C29">
        <f t="shared" si="5"/>
        <v>0.37208061403001658</v>
      </c>
      <c r="D29">
        <f t="shared" si="6"/>
        <v>0.31571684284352708</v>
      </c>
      <c r="E29">
        <f t="shared" si="7"/>
        <v>2.3561944901923448</v>
      </c>
      <c r="F29">
        <f t="shared" si="9"/>
        <v>135</v>
      </c>
      <c r="G29">
        <f t="shared" si="8"/>
        <v>49.927811577874209</v>
      </c>
      <c r="H29">
        <f t="shared" si="8"/>
        <v>48.839206456385384</v>
      </c>
      <c r="I29">
        <f t="shared" si="8"/>
        <v>45.865081955098233</v>
      </c>
      <c r="J29">
        <f t="shared" si="8"/>
        <v>41.802352332322258</v>
      </c>
      <c r="K29">
        <f t="shared" si="8"/>
        <v>37.739622709546275</v>
      </c>
      <c r="L29">
        <f t="shared" si="8"/>
        <v>34.765498208259132</v>
      </c>
      <c r="M29">
        <f t="shared" si="8"/>
        <v>33.676893086770306</v>
      </c>
      <c r="N29">
        <f t="shared" si="8"/>
        <v>34.765498208259132</v>
      </c>
      <c r="O29">
        <f t="shared" si="8"/>
        <v>37.739622709546282</v>
      </c>
      <c r="P29">
        <f t="shared" si="8"/>
        <v>41.802352332322258</v>
      </c>
      <c r="Q29">
        <f t="shared" si="8"/>
        <v>45.865081955098233</v>
      </c>
      <c r="R29">
        <f t="shared" si="8"/>
        <v>48.839206456385384</v>
      </c>
      <c r="S29">
        <f t="shared" si="8"/>
        <v>49.927811577874209</v>
      </c>
      <c r="T29">
        <f t="shared" si="8"/>
        <v>48.839206456385384</v>
      </c>
      <c r="U29">
        <f t="shared" si="8"/>
        <v>45.865081955098233</v>
      </c>
      <c r="V29">
        <f t="shared" si="8"/>
        <v>41.802352332322258</v>
      </c>
      <c r="W29">
        <f t="shared" si="10"/>
        <v>37.739622709546282</v>
      </c>
      <c r="X29">
        <f t="shared" si="10"/>
        <v>34.765498208259132</v>
      </c>
      <c r="Y29">
        <f t="shared" si="10"/>
        <v>33.676893086770306</v>
      </c>
      <c r="Z29">
        <f t="shared" si="10"/>
        <v>34.765498208259132</v>
      </c>
      <c r="AA29">
        <f t="shared" si="10"/>
        <v>37.739622709546275</v>
      </c>
      <c r="AB29">
        <f t="shared" si="10"/>
        <v>41.802352332322258</v>
      </c>
      <c r="AC29">
        <f t="shared" si="10"/>
        <v>45.865081955098233</v>
      </c>
      <c r="AD29">
        <f t="shared" si="10"/>
        <v>48.839206456385384</v>
      </c>
      <c r="AE29">
        <f t="shared" si="10"/>
        <v>49.927811577874209</v>
      </c>
    </row>
    <row r="30" spans="1:31" ht="15">
      <c r="A30">
        <f t="shared" si="3"/>
        <v>42.68040036476841</v>
      </c>
      <c r="B30">
        <f t="shared" si="4"/>
        <v>10.884771810609614</v>
      </c>
      <c r="C30">
        <f t="shared" si="5"/>
        <v>0.43064831218879501</v>
      </c>
      <c r="D30">
        <f t="shared" si="6"/>
        <v>0.38238660710604216</v>
      </c>
      <c r="E30">
        <f t="shared" si="7"/>
        <v>2.2689280275926285</v>
      </c>
      <c r="F30" s="2">
        <f>F29-5</f>
        <v>130</v>
      </c>
      <c r="G30">
        <f t="shared" si="8"/>
        <v>64.44994398598763</v>
      </c>
      <c r="H30">
        <f t="shared" si="8"/>
        <v>62.991661077762686</v>
      </c>
      <c r="I30">
        <f t="shared" si="8"/>
        <v>59.007558080682827</v>
      </c>
      <c r="J30">
        <f t="shared" si="8"/>
        <v>53.565172175378024</v>
      </c>
      <c r="K30">
        <f t="shared" si="8"/>
        <v>48.122786270073213</v>
      </c>
      <c r="L30">
        <f t="shared" si="8"/>
        <v>44.138683272993362</v>
      </c>
      <c r="M30">
        <f t="shared" si="8"/>
        <v>42.68040036476841</v>
      </c>
      <c r="N30">
        <f t="shared" si="8"/>
        <v>44.138683272993354</v>
      </c>
      <c r="O30">
        <f t="shared" si="8"/>
        <v>48.12278627007322</v>
      </c>
      <c r="P30">
        <f t="shared" si="8"/>
        <v>53.565172175378024</v>
      </c>
      <c r="Q30">
        <f t="shared" si="8"/>
        <v>59.007558080682827</v>
      </c>
      <c r="R30">
        <f t="shared" si="8"/>
        <v>62.991661077762693</v>
      </c>
      <c r="S30">
        <f t="shared" si="8"/>
        <v>64.44994398598763</v>
      </c>
      <c r="T30">
        <f t="shared" si="8"/>
        <v>62.991661077762693</v>
      </c>
      <c r="U30">
        <f t="shared" si="8"/>
        <v>59.007558080682827</v>
      </c>
      <c r="V30">
        <f t="shared" si="8"/>
        <v>53.565172175378024</v>
      </c>
      <c r="W30">
        <f t="shared" si="10"/>
        <v>48.12278627007322</v>
      </c>
      <c r="X30">
        <f t="shared" si="10"/>
        <v>44.138683272993354</v>
      </c>
      <c r="Y30">
        <f t="shared" si="10"/>
        <v>42.68040036476841</v>
      </c>
      <c r="Z30">
        <f t="shared" si="10"/>
        <v>44.138683272993362</v>
      </c>
      <c r="AA30">
        <f t="shared" si="10"/>
        <v>48.122786270073213</v>
      </c>
      <c r="AB30">
        <f t="shared" si="10"/>
        <v>53.565172175378024</v>
      </c>
      <c r="AC30">
        <f t="shared" si="10"/>
        <v>59.007558080682827</v>
      </c>
      <c r="AD30">
        <f t="shared" si="10"/>
        <v>62.991661077762686</v>
      </c>
      <c r="AE30">
        <f t="shared" si="10"/>
        <v>64.44994398598763</v>
      </c>
    </row>
    <row r="32" spans="1:31" ht="15">
      <c r="I32" s="2" t="s">
        <v>13</v>
      </c>
      <c r="J32" s="2">
        <f>SUM(G35:AE38)</f>
        <v>299.1843819322313</v>
      </c>
      <c r="L32" s="2" t="s">
        <v>15</v>
      </c>
      <c r="M32" s="3">
        <f>(1-J32/J40)</f>
        <v>0.99669082405833442</v>
      </c>
    </row>
    <row r="34" spans="6:31">
      <c r="G34">
        <f>-180</f>
        <v>-180</v>
      </c>
      <c r="H34">
        <f>G34+15</f>
        <v>-165</v>
      </c>
      <c r="I34">
        <f t="shared" ref="I34:AE34" si="11">H34+15</f>
        <v>-150</v>
      </c>
      <c r="J34">
        <f t="shared" si="11"/>
        <v>-135</v>
      </c>
      <c r="K34">
        <f t="shared" si="11"/>
        <v>-120</v>
      </c>
      <c r="L34">
        <f t="shared" si="11"/>
        <v>-105</v>
      </c>
      <c r="M34">
        <f t="shared" si="11"/>
        <v>-90</v>
      </c>
      <c r="N34">
        <f t="shared" si="11"/>
        <v>-75</v>
      </c>
      <c r="O34">
        <f t="shared" si="11"/>
        <v>-60</v>
      </c>
      <c r="P34">
        <f t="shared" si="11"/>
        <v>-45</v>
      </c>
      <c r="Q34">
        <f t="shared" si="11"/>
        <v>-30</v>
      </c>
      <c r="R34">
        <f t="shared" si="11"/>
        <v>-15</v>
      </c>
      <c r="S34">
        <f t="shared" si="11"/>
        <v>0</v>
      </c>
      <c r="T34">
        <f t="shared" si="11"/>
        <v>15</v>
      </c>
      <c r="U34">
        <f t="shared" si="11"/>
        <v>30</v>
      </c>
      <c r="V34">
        <f t="shared" si="11"/>
        <v>45</v>
      </c>
      <c r="W34">
        <f t="shared" si="11"/>
        <v>60</v>
      </c>
      <c r="X34">
        <f t="shared" si="11"/>
        <v>75</v>
      </c>
      <c r="Y34">
        <f t="shared" si="11"/>
        <v>90</v>
      </c>
      <c r="Z34">
        <f t="shared" si="11"/>
        <v>105</v>
      </c>
      <c r="AA34">
        <f t="shared" si="11"/>
        <v>120</v>
      </c>
      <c r="AB34">
        <f t="shared" si="11"/>
        <v>135</v>
      </c>
      <c r="AC34">
        <f t="shared" si="11"/>
        <v>150</v>
      </c>
      <c r="AD34">
        <f t="shared" si="11"/>
        <v>165</v>
      </c>
      <c r="AE34">
        <f t="shared" si="11"/>
        <v>180</v>
      </c>
    </row>
    <row r="35" spans="6:31" ht="15">
      <c r="F35" s="2">
        <v>180</v>
      </c>
      <c r="G35">
        <f>(G20-CCSD!D41)^2</f>
        <v>4.9035672566955716E-62</v>
      </c>
      <c r="H35">
        <f>(H20-CCSD!E41)^2</f>
        <v>4.2686175815362794E-62</v>
      </c>
      <c r="I35">
        <f>(I20-CCSD!F41)^2</f>
        <v>2.7582565818912607E-62</v>
      </c>
      <c r="J35">
        <f>(J20-CCSD!G41)^2</f>
        <v>1.2258918141738929E-62</v>
      </c>
      <c r="K35">
        <f>(K20-CCSD!H41)^2</f>
        <v>3.0647295354347296E-63</v>
      </c>
      <c r="L35">
        <f>(L20-CCSD!I41)^2</f>
        <v>2.2003768072345419E-64</v>
      </c>
      <c r="M35">
        <f>(M20-CCSD!J41)^2</f>
        <v>4.7940365872048111E-94</v>
      </c>
      <c r="N35">
        <f>(N20-CCSD!K41)^2</f>
        <v>2.2003768072345355E-64</v>
      </c>
      <c r="O35">
        <f>(O20-CCSD!L41)^2</f>
        <v>3.0647295354347371E-63</v>
      </c>
      <c r="P35">
        <f>(P20-CCSD!M41)^2</f>
        <v>1.2258918141738933E-62</v>
      </c>
      <c r="Q35">
        <f>(Q20-CCSD!N41)^2</f>
        <v>2.7582565818912607E-62</v>
      </c>
      <c r="R35">
        <f>(R20-CCSD!O41)^2</f>
        <v>4.2686175815362819E-62</v>
      </c>
      <c r="S35">
        <f>(S20-CCSD!P41)^2</f>
        <v>4.9035672566955716E-62</v>
      </c>
      <c r="T35">
        <f>(T20-CCSD!Q41)^2</f>
        <v>4.2686175815362819E-62</v>
      </c>
      <c r="U35">
        <f>(U20-CCSD!R41)^2</f>
        <v>2.7582565818912607E-62</v>
      </c>
      <c r="V35">
        <f>(V20-CCSD!S41)^2</f>
        <v>1.2258918141738933E-62</v>
      </c>
      <c r="W35">
        <f>(W20-CCSD!T41)^2</f>
        <v>3.0647295354347371E-63</v>
      </c>
      <c r="X35">
        <f>(X20-CCSD!U41)^2</f>
        <v>2.2003768072345355E-64</v>
      </c>
      <c r="Y35">
        <f>(Y20-CCSD!V41)^2</f>
        <v>4.7940365872048111E-94</v>
      </c>
      <c r="Z35">
        <f>(Z20-CCSD!W41)^2</f>
        <v>2.2003768072345419E-64</v>
      </c>
      <c r="AA35">
        <f>(AA20-CCSD!X41)^2</f>
        <v>3.0647295354347296E-63</v>
      </c>
      <c r="AB35">
        <f>(AB20-CCSD!Y41)^2</f>
        <v>1.2258918141738929E-62</v>
      </c>
      <c r="AC35">
        <f>(AC20-CCSD!Z41)^2</f>
        <v>2.7582565818912607E-62</v>
      </c>
      <c r="AD35">
        <f>(AD20-CCSD!AA41)^2</f>
        <v>4.2686175815362794E-62</v>
      </c>
      <c r="AE35">
        <f>(AE20-CCSD!AB41)^2</f>
        <v>4.9035672566955716E-62</v>
      </c>
    </row>
    <row r="36" spans="6:31" ht="15">
      <c r="F36" s="2">
        <v>160</v>
      </c>
      <c r="G36">
        <f>(G24-CCSD!D45)^2</f>
        <v>4.6922950931068828</v>
      </c>
      <c r="H36">
        <f>(H24-CCSD!E45)^2</f>
        <v>4.2975411979878881</v>
      </c>
      <c r="I36">
        <f>(I24-CCSD!F45)^2</f>
        <v>3.3242069486429702</v>
      </c>
      <c r="J36">
        <f>(J24-CCSD!G45)^2</f>
        <v>2.2334963487109145</v>
      </c>
      <c r="K36">
        <f>(K24-CCSD!H45)^2</f>
        <v>1.4005122549900941</v>
      </c>
      <c r="L36">
        <f>(L24-CCSD!I45)^2</f>
        <v>0.95067597398701642</v>
      </c>
      <c r="M36">
        <f>(M24-CCSD!J45)^2</f>
        <v>0.84843521352853013</v>
      </c>
      <c r="N36">
        <f>(N24-CCSD!K45)^2</f>
        <v>0.95067597398701642</v>
      </c>
      <c r="O36">
        <f>(O24-CCSD!L45)^2</f>
        <v>1.4005122549900919</v>
      </c>
      <c r="P36">
        <f>(P24-CCSD!M45)^2</f>
        <v>2.2334963487109118</v>
      </c>
      <c r="Q36">
        <f>(Q24-CCSD!N45)^2</f>
        <v>3.3242069486429702</v>
      </c>
      <c r="R36">
        <f>(R24-CCSD!O45)^2</f>
        <v>4.297541197987881</v>
      </c>
      <c r="S36">
        <f>(S24-CCSD!P45)^2</f>
        <v>4.6922950931068828</v>
      </c>
      <c r="T36">
        <f>(T24-CCSD!Q45)^2</f>
        <v>4.297541197987881</v>
      </c>
      <c r="U36">
        <f>(U24-CCSD!R45)^2</f>
        <v>3.3242069486429702</v>
      </c>
      <c r="V36">
        <f>(V24-CCSD!S45)^2</f>
        <v>2.2334963487109118</v>
      </c>
      <c r="W36">
        <f>(W24-CCSD!T45)^2</f>
        <v>1.4005122549900919</v>
      </c>
      <c r="X36">
        <f>(X24-CCSD!U45)^2</f>
        <v>0.95067597398701642</v>
      </c>
      <c r="Y36">
        <f>(Y24-CCSD!V45)^2</f>
        <v>0.84843521352853013</v>
      </c>
      <c r="Z36">
        <f>(Z24-CCSD!W45)^2</f>
        <v>0.95067597398701642</v>
      </c>
      <c r="AA36">
        <f>(AA24-CCSD!X45)^2</f>
        <v>1.4005122549900941</v>
      </c>
      <c r="AB36">
        <f>(AB24-CCSD!Y45)^2</f>
        <v>2.2334963487109145</v>
      </c>
      <c r="AC36">
        <f>(AC24-CCSD!Z45)^2</f>
        <v>3.3242069486429702</v>
      </c>
      <c r="AD36">
        <f>(AD24-CCSD!AA45)^2</f>
        <v>4.2975411979878881</v>
      </c>
      <c r="AE36">
        <f>(AE24-CCSD!AB45)^2</f>
        <v>4.6922950931068828</v>
      </c>
    </row>
    <row r="37" spans="6:31" ht="15">
      <c r="F37" s="2">
        <v>145</v>
      </c>
      <c r="G37">
        <f>(G27-CCSD!D48)^2</f>
        <v>14.298313804397702</v>
      </c>
      <c r="H37">
        <f>(H27-CCSD!E48)^2</f>
        <v>12.78372898294672</v>
      </c>
      <c r="I37">
        <f>(I27-CCSD!F48)^2</f>
        <v>9.2647645823725338</v>
      </c>
      <c r="J37">
        <f>(J27-CCSD!G48)^2</f>
        <v>5.7521022309216114</v>
      </c>
      <c r="K37">
        <f>(K27-CCSD!H48)^2</f>
        <v>3.4758122180824849</v>
      </c>
      <c r="L37">
        <f>(L27-CCSD!I48)^2</f>
        <v>2.5108445656975116</v>
      </c>
      <c r="M37">
        <f>(M27-CCSD!J48)^2</f>
        <v>2.5449540021834016</v>
      </c>
      <c r="N37">
        <f>(N27-CCSD!K48)^2</f>
        <v>2.5108445656975116</v>
      </c>
      <c r="O37">
        <f>(O27-CCSD!L48)^2</f>
        <v>3.4758122180824715</v>
      </c>
      <c r="P37">
        <f>(P27-CCSD!M48)^2</f>
        <v>5.7521022309216114</v>
      </c>
      <c r="Q37">
        <f>(Q27-CCSD!N48)^2</f>
        <v>9.2647645823725338</v>
      </c>
      <c r="R37">
        <f>(R27-CCSD!O48)^2</f>
        <v>12.783728982946695</v>
      </c>
      <c r="S37">
        <f>(S27-CCSD!P48)^2</f>
        <v>14.298313804397702</v>
      </c>
      <c r="T37">
        <f>(T27-CCSD!Q48)^2</f>
        <v>12.783728982946695</v>
      </c>
      <c r="U37">
        <f>(U27-CCSD!R48)^2</f>
        <v>9.2647645823725338</v>
      </c>
      <c r="V37">
        <f>(V27-CCSD!S48)^2</f>
        <v>5.7521022309216114</v>
      </c>
      <c r="W37">
        <f>(W27-CCSD!T48)^2</f>
        <v>3.4758122180824715</v>
      </c>
      <c r="X37">
        <f>(X27-CCSD!U48)^2</f>
        <v>2.5108445656975116</v>
      </c>
      <c r="Y37">
        <f>(Y27-CCSD!V48)^2</f>
        <v>2.5449540021834016</v>
      </c>
      <c r="Z37">
        <f>(Z27-CCSD!W48)^2</f>
        <v>2.5108445656975116</v>
      </c>
      <c r="AA37">
        <f>(AA27-CCSD!X48)^2</f>
        <v>3.4758122180824849</v>
      </c>
      <c r="AB37">
        <f>(AB27-CCSD!Y48)^2</f>
        <v>5.7521022309216114</v>
      </c>
      <c r="AC37">
        <f>(AC27-CCSD!Z48)^2</f>
        <v>9.2647645823725338</v>
      </c>
      <c r="AD37">
        <f>(AD27-CCSD!AA48)^2</f>
        <v>12.78372898294672</v>
      </c>
      <c r="AE37">
        <f>(AE27-CCSD!AB48)^2</f>
        <v>14.298313804397702</v>
      </c>
    </row>
    <row r="38" spans="6:31" ht="15">
      <c r="F38" s="2">
        <v>130</v>
      </c>
      <c r="G38">
        <f>(G30-CCSD!D51)^2</f>
        <v>0.9674713422475808</v>
      </c>
      <c r="H38">
        <f>(H30-CCSD!E51)^2</f>
        <v>1.380251816496934</v>
      </c>
      <c r="I38">
        <f>(I30-CCSD!F51)^2</f>
        <v>2.4876854046811547</v>
      </c>
      <c r="J38">
        <f>(J30-CCSD!G51)^2</f>
        <v>3.3423084404885381</v>
      </c>
      <c r="K38">
        <f>(K30-CCSD!H51)^2</f>
        <v>2.9004809928423798</v>
      </c>
      <c r="L38">
        <f>(L30-CCSD!I51)^2</f>
        <v>1.6550983518626392</v>
      </c>
      <c r="M38">
        <f>(M30-CCSD!J51)^2</f>
        <v>0.74266076935275338</v>
      </c>
      <c r="N38">
        <f>(N30-CCSD!K51)^2</f>
        <v>1.655098351862621</v>
      </c>
      <c r="O38">
        <f>(O30-CCSD!L51)^2</f>
        <v>2.9004809928424042</v>
      </c>
      <c r="P38">
        <f>(P30-CCSD!M51)^2</f>
        <v>3.3423084404885381</v>
      </c>
      <c r="Q38">
        <f>(Q30-CCSD!N51)^2</f>
        <v>2.4876854046811547</v>
      </c>
      <c r="R38">
        <f>(R30-CCSD!O51)^2</f>
        <v>1.3802518164969508</v>
      </c>
      <c r="S38">
        <f>(S30-CCSD!P51)^2</f>
        <v>0.9674713422475808</v>
      </c>
      <c r="T38">
        <f>(T30-CCSD!Q51)^2</f>
        <v>1.3802518164969508</v>
      </c>
      <c r="U38">
        <f>(U30-CCSD!R51)^2</f>
        <v>2.4876854046811547</v>
      </c>
      <c r="V38">
        <f>(V30-CCSD!S51)^2</f>
        <v>3.3423084404885381</v>
      </c>
      <c r="W38">
        <f>(W30-CCSD!T51)^2</f>
        <v>2.9004809928424042</v>
      </c>
      <c r="X38">
        <f>(X30-CCSD!U51)^2</f>
        <v>1.655098351862621</v>
      </c>
      <c r="Y38">
        <f>(Y30-CCSD!V51)^2</f>
        <v>0.74266076935275338</v>
      </c>
      <c r="Z38">
        <f>(Z30-CCSD!W51)^2</f>
        <v>1.6550983518626392</v>
      </c>
      <c r="AA38">
        <f>(AA30-CCSD!X51)^2</f>
        <v>2.9004809928423798</v>
      </c>
      <c r="AB38">
        <f>(AB30-CCSD!Y51)^2</f>
        <v>3.3423084404885381</v>
      </c>
      <c r="AC38">
        <f>(AC30-CCSD!Z51)^2</f>
        <v>2.4876854046811547</v>
      </c>
      <c r="AD38">
        <f>(AD30-CCSD!AA51)^2</f>
        <v>1.380251816496934</v>
      </c>
      <c r="AE38">
        <f>(AE30-CCSD!AB51)^2</f>
        <v>0.9674713422475808</v>
      </c>
    </row>
    <row r="40" spans="6:31" ht="15">
      <c r="I40" s="2" t="s">
        <v>14</v>
      </c>
      <c r="J40" s="2">
        <f>SUM(G42:AE45)</f>
        <v>90410.539423191483</v>
      </c>
    </row>
    <row r="42" spans="6:31" ht="15">
      <c r="F42" s="2">
        <v>180</v>
      </c>
      <c r="G42">
        <f>CCSD!D41^2</f>
        <v>0</v>
      </c>
      <c r="H42">
        <f>CCSD!E41^2</f>
        <v>0</v>
      </c>
      <c r="I42">
        <f>CCSD!F41^2</f>
        <v>0</v>
      </c>
      <c r="J42">
        <f>CCSD!G41^2</f>
        <v>0</v>
      </c>
      <c r="K42">
        <f>CCSD!H41^2</f>
        <v>0</v>
      </c>
      <c r="L42">
        <f>CCSD!I41^2</f>
        <v>0</v>
      </c>
      <c r="M42">
        <f>CCSD!J41^2</f>
        <v>0</v>
      </c>
      <c r="N42">
        <f>CCSD!K41^2</f>
        <v>0</v>
      </c>
      <c r="O42">
        <f>CCSD!L41^2</f>
        <v>0</v>
      </c>
      <c r="P42">
        <f>CCSD!M41^2</f>
        <v>0</v>
      </c>
      <c r="Q42">
        <f>CCSD!N41^2</f>
        <v>0</v>
      </c>
      <c r="R42">
        <f>CCSD!O41^2</f>
        <v>0</v>
      </c>
      <c r="S42">
        <f>CCSD!P41^2</f>
        <v>0</v>
      </c>
      <c r="T42">
        <f>CCSD!Q41^2</f>
        <v>0</v>
      </c>
      <c r="U42">
        <f>CCSD!R41^2</f>
        <v>0</v>
      </c>
      <c r="V42">
        <f>CCSD!S41^2</f>
        <v>0</v>
      </c>
      <c r="W42">
        <f>CCSD!T41^2</f>
        <v>0</v>
      </c>
      <c r="X42">
        <f>CCSD!U41^2</f>
        <v>0</v>
      </c>
      <c r="Y42">
        <f>CCSD!V41^2</f>
        <v>0</v>
      </c>
      <c r="Z42">
        <f>CCSD!W41^2</f>
        <v>0</v>
      </c>
      <c r="AA42">
        <f>CCSD!X41^2</f>
        <v>0</v>
      </c>
      <c r="AB42">
        <f>CCSD!Y41^2</f>
        <v>0</v>
      </c>
      <c r="AC42">
        <f>CCSD!Z41^2</f>
        <v>0</v>
      </c>
      <c r="AD42">
        <f>CCSD!AA41^2</f>
        <v>0</v>
      </c>
      <c r="AE42">
        <f>CCSD!AB41^2</f>
        <v>0</v>
      </c>
    </row>
    <row r="43" spans="6:31" ht="15">
      <c r="F43" s="2">
        <v>160</v>
      </c>
      <c r="G43">
        <f>CCSD!D45^2</f>
        <v>107.32878052506605</v>
      </c>
      <c r="H43">
        <f>CCSD!E45^2</f>
        <v>102.55133979448068</v>
      </c>
      <c r="I43">
        <f>CCSD!F45^2</f>
        <v>90.140865377706518</v>
      </c>
      <c r="J43">
        <f>CCSD!G45^2</f>
        <v>74.696711327722966</v>
      </c>
      <c r="K43">
        <f>CCSD!H45^2</f>
        <v>60.978815741875813</v>
      </c>
      <c r="L43">
        <f>CCSD!I45^2</f>
        <v>52.09646801565588</v>
      </c>
      <c r="M43">
        <f>CCSD!J45^2</f>
        <v>49.333627509349384</v>
      </c>
      <c r="N43">
        <f>CCSD!K45^2</f>
        <v>52.09646801565588</v>
      </c>
      <c r="O43">
        <f>CCSD!L45^2</f>
        <v>60.978815741875813</v>
      </c>
      <c r="P43">
        <f>CCSD!M45^2</f>
        <v>74.696711327722966</v>
      </c>
      <c r="Q43">
        <f>CCSD!N45^2</f>
        <v>90.140865377706518</v>
      </c>
      <c r="R43">
        <f>CCSD!O45^2</f>
        <v>102.55133979448068</v>
      </c>
      <c r="S43">
        <f>CCSD!P45^2</f>
        <v>107.32878052506605</v>
      </c>
      <c r="T43">
        <f>CCSD!Q45^2</f>
        <v>102.55133979448068</v>
      </c>
      <c r="U43">
        <f>CCSD!R45^2</f>
        <v>90.140865377706518</v>
      </c>
      <c r="V43">
        <f>CCSD!S45^2</f>
        <v>74.696711327722966</v>
      </c>
      <c r="W43">
        <f>CCSD!T45^2</f>
        <v>60.978815741875813</v>
      </c>
      <c r="X43">
        <f>CCSD!U45^2</f>
        <v>52.09646801565588</v>
      </c>
      <c r="Y43">
        <f>CCSD!V45^2</f>
        <v>49.333627509349384</v>
      </c>
      <c r="Z43">
        <f>CCSD!W45^2</f>
        <v>52.09646801565588</v>
      </c>
      <c r="AA43">
        <f>CCSD!X45^2</f>
        <v>60.978815741875813</v>
      </c>
      <c r="AB43">
        <f>CCSD!Y45^2</f>
        <v>74.696711327722966</v>
      </c>
      <c r="AC43">
        <f>CCSD!Z45^2</f>
        <v>90.140865377706518</v>
      </c>
      <c r="AD43">
        <f>CCSD!AA45^2</f>
        <v>102.55133979448068</v>
      </c>
      <c r="AE43">
        <f>CCSD!AB45^2</f>
        <v>107.32878052506605</v>
      </c>
    </row>
    <row r="44" spans="6:31" ht="15">
      <c r="F44" s="2">
        <v>145</v>
      </c>
      <c r="G44">
        <f>CCSD!D48^2</f>
        <v>993.409056957762</v>
      </c>
      <c r="H44">
        <f>CCSD!E48^2</f>
        <v>946.27715674185549</v>
      </c>
      <c r="I44">
        <f>CCSD!F48^2</f>
        <v>825.12061938837223</v>
      </c>
      <c r="J44">
        <f>CCSD!G48^2</f>
        <v>677.22168879044114</v>
      </c>
      <c r="K44">
        <f>CCSD!H48^2</f>
        <v>549.12922337031807</v>
      </c>
      <c r="L44">
        <f>CCSD!I48^2</f>
        <v>468.66357120137008</v>
      </c>
      <c r="M44">
        <f>CCSD!J48^2</f>
        <v>445.56744853672564</v>
      </c>
      <c r="N44">
        <f>CCSD!K48^2</f>
        <v>468.66357120137008</v>
      </c>
      <c r="O44">
        <f>CCSD!L48^2</f>
        <v>549.12922337031807</v>
      </c>
      <c r="P44">
        <f>CCSD!M48^2</f>
        <v>677.22168879044114</v>
      </c>
      <c r="Q44">
        <f>CCSD!N48^2</f>
        <v>825.12061938837223</v>
      </c>
      <c r="R44">
        <f>CCSD!O48^2</f>
        <v>946.27715674185549</v>
      </c>
      <c r="S44">
        <f>CCSD!P48^2</f>
        <v>993.409056957762</v>
      </c>
      <c r="T44">
        <f>CCSD!Q48^2</f>
        <v>946.27715674185549</v>
      </c>
      <c r="U44">
        <f>CCSD!R48^2</f>
        <v>825.12061938837223</v>
      </c>
      <c r="V44">
        <f>CCSD!S48^2</f>
        <v>677.22168879044114</v>
      </c>
      <c r="W44">
        <f>CCSD!T48^2</f>
        <v>549.12922337031807</v>
      </c>
      <c r="X44">
        <f>CCSD!U48^2</f>
        <v>468.66357120137008</v>
      </c>
      <c r="Y44">
        <f>CCSD!V48^2</f>
        <v>445.56744853672564</v>
      </c>
      <c r="Z44">
        <f>CCSD!W48^2</f>
        <v>468.66357120137008</v>
      </c>
      <c r="AA44">
        <f>CCSD!X48^2</f>
        <v>549.12922337031807</v>
      </c>
      <c r="AB44">
        <f>CCSD!Y48^2</f>
        <v>677.22168879044114</v>
      </c>
      <c r="AC44">
        <f>CCSD!Z48^2</f>
        <v>825.12061938837223</v>
      </c>
      <c r="AD44">
        <f>CCSD!AA48^2</f>
        <v>946.27715674185549</v>
      </c>
      <c r="AE44">
        <f>CCSD!AB48^2</f>
        <v>993.409056957762</v>
      </c>
    </row>
    <row r="45" spans="6:31" ht="15">
      <c r="F45" s="2">
        <v>130</v>
      </c>
      <c r="G45">
        <f>CCSD!D51^2</f>
        <v>4027.9766652343596</v>
      </c>
      <c r="H45">
        <f>CCSD!E51^2</f>
        <v>3821.3192213109478</v>
      </c>
      <c r="I45">
        <f>CCSD!F51^2</f>
        <v>3298.241457165951</v>
      </c>
      <c r="J45">
        <f>CCSD!G51^2</f>
        <v>2676.7144822980695</v>
      </c>
      <c r="K45">
        <f>CCSD!H51^2</f>
        <v>2154.7891436524433</v>
      </c>
      <c r="L45">
        <f>CCSD!I51^2</f>
        <v>1836.309074924676</v>
      </c>
      <c r="M45">
        <f>CCSD!J51^2</f>
        <v>1748.7972032701186</v>
      </c>
      <c r="N45">
        <f>CCSD!K51^2</f>
        <v>1836.309074924676</v>
      </c>
      <c r="O45">
        <f>CCSD!L51^2</f>
        <v>2154.7891436524433</v>
      </c>
      <c r="P45">
        <f>CCSD!M51^2</f>
        <v>2676.7144822980695</v>
      </c>
      <c r="Q45">
        <f>CCSD!N51^2</f>
        <v>3298.241457165951</v>
      </c>
      <c r="R45">
        <f>CCSD!O51^2</f>
        <v>3821.3192213109478</v>
      </c>
      <c r="S45">
        <f>CCSD!P51^2</f>
        <v>4027.9766652343596</v>
      </c>
      <c r="T45">
        <f>CCSD!Q51^2</f>
        <v>3821.3192213109478</v>
      </c>
      <c r="U45">
        <f>CCSD!R51^2</f>
        <v>3298.241457165951</v>
      </c>
      <c r="V45">
        <f>CCSD!S51^2</f>
        <v>2676.7144822980695</v>
      </c>
      <c r="W45">
        <f>CCSD!T51^2</f>
        <v>2154.7891436524433</v>
      </c>
      <c r="X45">
        <f>CCSD!U51^2</f>
        <v>1836.309074924676</v>
      </c>
      <c r="Y45">
        <f>CCSD!V51^2</f>
        <v>1748.7972032701186</v>
      </c>
      <c r="Z45">
        <f>CCSD!W51^2</f>
        <v>1836.309074924676</v>
      </c>
      <c r="AA45">
        <f>CCSD!X51^2</f>
        <v>2154.7891436524433</v>
      </c>
      <c r="AB45">
        <f>CCSD!Y51^2</f>
        <v>2676.7144822980695</v>
      </c>
      <c r="AC45">
        <f>CCSD!Z51^2</f>
        <v>3298.241457165951</v>
      </c>
      <c r="AD45">
        <f>CCSD!AA51^2</f>
        <v>3821.3192213109478</v>
      </c>
      <c r="AE45">
        <f>CCSD!AB51^2</f>
        <v>4027.9766652343596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AB51"/>
  <sheetViews>
    <sheetView topLeftCell="C1" workbookViewId="0">
      <selection activeCell="C1" sqref="C1"/>
    </sheetView>
  </sheetViews>
  <sheetFormatPr defaultRowHeight="14.25"/>
  <sheetData>
    <row r="5" spans="3:28">
      <c r="C5" t="s">
        <v>9</v>
      </c>
      <c r="E5">
        <v>-118.68837698999999</v>
      </c>
      <c r="J5">
        <v>2625.5</v>
      </c>
      <c r="K5" t="s">
        <v>10</v>
      </c>
    </row>
    <row r="7" spans="3:28">
      <c r="D7">
        <f>E7-15</f>
        <v>-180</v>
      </c>
      <c r="E7">
        <f t="shared" ref="E7:M7" si="0">F7-15</f>
        <v>-165</v>
      </c>
      <c r="F7">
        <f t="shared" si="0"/>
        <v>-150</v>
      </c>
      <c r="G7">
        <f t="shared" si="0"/>
        <v>-135</v>
      </c>
      <c r="H7">
        <f t="shared" si="0"/>
        <v>-120</v>
      </c>
      <c r="I7">
        <f t="shared" si="0"/>
        <v>-105</v>
      </c>
      <c r="J7">
        <f t="shared" si="0"/>
        <v>-90</v>
      </c>
      <c r="K7">
        <f t="shared" si="0"/>
        <v>-75</v>
      </c>
      <c r="L7">
        <f t="shared" si="0"/>
        <v>-60</v>
      </c>
      <c r="M7">
        <f t="shared" si="0"/>
        <v>-45</v>
      </c>
      <c r="N7">
        <f>O7-15</f>
        <v>-30</v>
      </c>
      <c r="O7">
        <f>P7-15</f>
        <v>-15</v>
      </c>
      <c r="P7">
        <f>0</f>
        <v>0</v>
      </c>
      <c r="Q7">
        <f>P7+15</f>
        <v>15</v>
      </c>
      <c r="R7">
        <f t="shared" ref="R7:AB7" si="1">Q7+15</f>
        <v>30</v>
      </c>
      <c r="S7">
        <f t="shared" si="1"/>
        <v>45</v>
      </c>
      <c r="T7">
        <f t="shared" si="1"/>
        <v>60</v>
      </c>
      <c r="U7">
        <f t="shared" si="1"/>
        <v>75</v>
      </c>
      <c r="V7">
        <f t="shared" si="1"/>
        <v>90</v>
      </c>
      <c r="W7">
        <f t="shared" si="1"/>
        <v>105</v>
      </c>
      <c r="X7">
        <f t="shared" si="1"/>
        <v>120</v>
      </c>
      <c r="Y7">
        <f t="shared" si="1"/>
        <v>135</v>
      </c>
      <c r="Z7">
        <f t="shared" si="1"/>
        <v>150</v>
      </c>
      <c r="AA7">
        <f t="shared" si="1"/>
        <v>165</v>
      </c>
      <c r="AB7">
        <f t="shared" si="1"/>
        <v>180</v>
      </c>
    </row>
    <row r="8" spans="3:28" ht="15">
      <c r="C8" s="2">
        <v>230</v>
      </c>
      <c r="D8">
        <f>D28</f>
        <v>-118.66420393999999</v>
      </c>
      <c r="E8">
        <f t="shared" ref="E8:AB8" si="2">E28</f>
        <v>-118.66483221</v>
      </c>
      <c r="F8">
        <f t="shared" si="2"/>
        <v>-118.66650294</v>
      </c>
      <c r="G8">
        <f t="shared" si="2"/>
        <v>-118.66867142</v>
      </c>
      <c r="H8">
        <f t="shared" si="2"/>
        <v>-118.67069666</v>
      </c>
      <c r="I8">
        <f t="shared" si="2"/>
        <v>-118.67205546</v>
      </c>
      <c r="J8">
        <f t="shared" si="2"/>
        <v>-118.67244912</v>
      </c>
      <c r="K8">
        <f t="shared" si="2"/>
        <v>-118.67205546</v>
      </c>
      <c r="L8">
        <f t="shared" si="2"/>
        <v>-118.67069666</v>
      </c>
      <c r="M8">
        <f t="shared" si="2"/>
        <v>-118.66867142</v>
      </c>
      <c r="N8">
        <f t="shared" si="2"/>
        <v>-118.66650294</v>
      </c>
      <c r="O8">
        <f t="shared" si="2"/>
        <v>-118.66483221</v>
      </c>
      <c r="P8">
        <f t="shared" si="2"/>
        <v>-118.66420393999999</v>
      </c>
      <c r="Q8">
        <f t="shared" si="2"/>
        <v>-118.66483221</v>
      </c>
      <c r="R8">
        <f t="shared" si="2"/>
        <v>-118.66650294</v>
      </c>
      <c r="S8">
        <f t="shared" si="2"/>
        <v>-118.66867142</v>
      </c>
      <c r="T8">
        <f t="shared" si="2"/>
        <v>-118.67069666</v>
      </c>
      <c r="U8">
        <f t="shared" si="2"/>
        <v>-118.67205546</v>
      </c>
      <c r="V8">
        <f t="shared" si="2"/>
        <v>-118.67244912</v>
      </c>
      <c r="W8">
        <f t="shared" si="2"/>
        <v>-118.67205546</v>
      </c>
      <c r="X8">
        <f t="shared" si="2"/>
        <v>-118.67069666</v>
      </c>
      <c r="Y8">
        <f t="shared" si="2"/>
        <v>-118.66867142</v>
      </c>
      <c r="Z8">
        <f t="shared" si="2"/>
        <v>-118.66650294</v>
      </c>
      <c r="AA8">
        <f t="shared" si="2"/>
        <v>-118.66483221</v>
      </c>
      <c r="AB8">
        <f t="shared" si="2"/>
        <v>-118.66420393999999</v>
      </c>
    </row>
    <row r="9" spans="3:28">
      <c r="C9">
        <v>225</v>
      </c>
      <c r="D9">
        <f>D27</f>
        <v>-118.66826004999999</v>
      </c>
      <c r="E9">
        <f t="shared" ref="E9:AB9" si="3">E27</f>
        <v>-118.66877497666667</v>
      </c>
      <c r="F9">
        <f t="shared" si="3"/>
        <v>-118.67014737666666</v>
      </c>
      <c r="G9">
        <f t="shared" si="3"/>
        <v>-118.67193600333333</v>
      </c>
      <c r="H9">
        <f t="shared" si="3"/>
        <v>-118.67361498666666</v>
      </c>
      <c r="I9">
        <f t="shared" si="3"/>
        <v>-118.67474745999999</v>
      </c>
      <c r="J9">
        <f t="shared" si="3"/>
        <v>-118.67507847999998</v>
      </c>
      <c r="K9">
        <f t="shared" si="3"/>
        <v>-118.67474745999999</v>
      </c>
      <c r="L9">
        <f t="shared" si="3"/>
        <v>-118.67361498666666</v>
      </c>
      <c r="M9">
        <f t="shared" si="3"/>
        <v>-118.67193600333333</v>
      </c>
      <c r="N9">
        <f t="shared" si="3"/>
        <v>-118.67014737666666</v>
      </c>
      <c r="O9">
        <f t="shared" si="3"/>
        <v>-118.66877497666667</v>
      </c>
      <c r="P9">
        <f t="shared" si="3"/>
        <v>-118.66826004999999</v>
      </c>
      <c r="Q9">
        <f t="shared" si="3"/>
        <v>-118.66877497666667</v>
      </c>
      <c r="R9">
        <f t="shared" si="3"/>
        <v>-118.67014737666666</v>
      </c>
      <c r="S9">
        <f t="shared" si="3"/>
        <v>-118.67193600333333</v>
      </c>
      <c r="T9">
        <f t="shared" si="3"/>
        <v>-118.67361498666666</v>
      </c>
      <c r="U9">
        <f t="shared" si="3"/>
        <v>-118.67474745999999</v>
      </c>
      <c r="V9">
        <f t="shared" si="3"/>
        <v>-118.67507847999998</v>
      </c>
      <c r="W9">
        <f t="shared" si="3"/>
        <v>-118.67474745999999</v>
      </c>
      <c r="X9">
        <f t="shared" si="3"/>
        <v>-118.67361498666666</v>
      </c>
      <c r="Y9">
        <f t="shared" si="3"/>
        <v>-118.67193600333333</v>
      </c>
      <c r="Z9">
        <f t="shared" si="3"/>
        <v>-118.67014737666666</v>
      </c>
      <c r="AA9">
        <f t="shared" si="3"/>
        <v>-118.66877497666667</v>
      </c>
      <c r="AB9">
        <f t="shared" si="3"/>
        <v>-118.66826004999999</v>
      </c>
    </row>
    <row r="10" spans="3:28">
      <c r="C10">
        <v>220</v>
      </c>
      <c r="D10">
        <f>D26</f>
        <v>-118.67231615999999</v>
      </c>
      <c r="E10">
        <f t="shared" ref="E10:AB10" si="4">E26</f>
        <v>-118.67271774333332</v>
      </c>
      <c r="F10">
        <f t="shared" si="4"/>
        <v>-118.67379181333334</v>
      </c>
      <c r="G10">
        <f t="shared" si="4"/>
        <v>-118.67520058666666</v>
      </c>
      <c r="H10">
        <f t="shared" si="4"/>
        <v>-118.67653331333332</v>
      </c>
      <c r="I10">
        <f t="shared" si="4"/>
        <v>-118.67743945999999</v>
      </c>
      <c r="J10">
        <f t="shared" si="4"/>
        <v>-118.67770783999998</v>
      </c>
      <c r="K10">
        <f t="shared" si="4"/>
        <v>-118.67743945999999</v>
      </c>
      <c r="L10">
        <f t="shared" si="4"/>
        <v>-118.67653331333332</v>
      </c>
      <c r="M10">
        <f t="shared" si="4"/>
        <v>-118.67520058666666</v>
      </c>
      <c r="N10">
        <f t="shared" si="4"/>
        <v>-118.67379181333334</v>
      </c>
      <c r="O10">
        <f t="shared" si="4"/>
        <v>-118.67271774333332</v>
      </c>
      <c r="P10">
        <f t="shared" si="4"/>
        <v>-118.67231615999999</v>
      </c>
      <c r="Q10">
        <f t="shared" si="4"/>
        <v>-118.67271774333332</v>
      </c>
      <c r="R10">
        <f t="shared" si="4"/>
        <v>-118.67379181333334</v>
      </c>
      <c r="S10">
        <f t="shared" si="4"/>
        <v>-118.67520058666666</v>
      </c>
      <c r="T10">
        <f t="shared" si="4"/>
        <v>-118.67653331333332</v>
      </c>
      <c r="U10">
        <f t="shared" si="4"/>
        <v>-118.67743945999999</v>
      </c>
      <c r="V10">
        <f t="shared" si="4"/>
        <v>-118.67770783999998</v>
      </c>
      <c r="W10">
        <f t="shared" si="4"/>
        <v>-118.67743945999999</v>
      </c>
      <c r="X10">
        <f t="shared" si="4"/>
        <v>-118.67653331333332</v>
      </c>
      <c r="Y10">
        <f t="shared" si="4"/>
        <v>-118.67520058666666</v>
      </c>
      <c r="Z10">
        <f t="shared" si="4"/>
        <v>-118.67379181333334</v>
      </c>
      <c r="AA10">
        <f t="shared" si="4"/>
        <v>-118.67271774333332</v>
      </c>
      <c r="AB10">
        <f t="shared" si="4"/>
        <v>-118.67231615999999</v>
      </c>
    </row>
    <row r="11" spans="3:28" ht="15">
      <c r="C11" s="2">
        <v>215</v>
      </c>
      <c r="D11">
        <f>D25</f>
        <v>-118.67637227</v>
      </c>
      <c r="E11">
        <f t="shared" ref="E11:AB11" si="5">E25</f>
        <v>-118.67666051</v>
      </c>
      <c r="F11">
        <f t="shared" si="5"/>
        <v>-118.67743625</v>
      </c>
      <c r="G11">
        <f t="shared" si="5"/>
        <v>-118.67846517</v>
      </c>
      <c r="H11">
        <f t="shared" si="5"/>
        <v>-118.67945164</v>
      </c>
      <c r="I11">
        <f t="shared" si="5"/>
        <v>-118.68013146</v>
      </c>
      <c r="J11">
        <f t="shared" si="5"/>
        <v>-118.6803372</v>
      </c>
      <c r="K11">
        <f t="shared" si="5"/>
        <v>-118.68013146</v>
      </c>
      <c r="L11">
        <f t="shared" si="5"/>
        <v>-118.67945164</v>
      </c>
      <c r="M11">
        <f t="shared" si="5"/>
        <v>-118.67846517</v>
      </c>
      <c r="N11">
        <f t="shared" si="5"/>
        <v>-118.67743625</v>
      </c>
      <c r="O11">
        <f t="shared" si="5"/>
        <v>-118.67666051</v>
      </c>
      <c r="P11">
        <f t="shared" si="5"/>
        <v>-118.67637227</v>
      </c>
      <c r="Q11">
        <f t="shared" si="5"/>
        <v>-118.67666051</v>
      </c>
      <c r="R11">
        <f t="shared" si="5"/>
        <v>-118.67743625</v>
      </c>
      <c r="S11">
        <f t="shared" si="5"/>
        <v>-118.67846517</v>
      </c>
      <c r="T11">
        <f t="shared" si="5"/>
        <v>-118.67945164</v>
      </c>
      <c r="U11">
        <f t="shared" si="5"/>
        <v>-118.68013146</v>
      </c>
      <c r="V11">
        <f t="shared" si="5"/>
        <v>-118.6803372</v>
      </c>
      <c r="W11">
        <f t="shared" si="5"/>
        <v>-118.68013146</v>
      </c>
      <c r="X11">
        <f t="shared" si="5"/>
        <v>-118.67945164</v>
      </c>
      <c r="Y11">
        <f t="shared" si="5"/>
        <v>-118.67846517</v>
      </c>
      <c r="Z11">
        <f t="shared" si="5"/>
        <v>-118.67743625</v>
      </c>
      <c r="AA11">
        <f t="shared" si="5"/>
        <v>-118.67666051</v>
      </c>
      <c r="AB11">
        <f t="shared" si="5"/>
        <v>-118.67637227</v>
      </c>
    </row>
    <row r="12" spans="3:28">
      <c r="C12">
        <v>210</v>
      </c>
      <c r="D12">
        <f>D24</f>
        <v>-118.67905854333333</v>
      </c>
      <c r="E12">
        <f t="shared" ref="E12:AB12" si="6">E24</f>
        <v>-118.67928031</v>
      </c>
      <c r="F12">
        <f t="shared" si="6"/>
        <v>-118.67987777333333</v>
      </c>
      <c r="G12">
        <f t="shared" si="6"/>
        <v>-118.68067182999999</v>
      </c>
      <c r="H12">
        <f t="shared" si="6"/>
        <v>-118.68143533999999</v>
      </c>
      <c r="I12">
        <f t="shared" si="6"/>
        <v>-118.68196359999999</v>
      </c>
      <c r="J12">
        <f t="shared" si="6"/>
        <v>-118.68212538999998</v>
      </c>
      <c r="K12">
        <f t="shared" si="6"/>
        <v>-118.68196359999999</v>
      </c>
      <c r="L12">
        <f t="shared" si="6"/>
        <v>-118.68143533999999</v>
      </c>
      <c r="M12">
        <f t="shared" si="6"/>
        <v>-118.68067182999999</v>
      </c>
      <c r="N12">
        <f t="shared" si="6"/>
        <v>-118.67987777333333</v>
      </c>
      <c r="O12">
        <f t="shared" si="6"/>
        <v>-118.67928031</v>
      </c>
      <c r="P12">
        <f t="shared" si="6"/>
        <v>-118.67905854333333</v>
      </c>
      <c r="Q12">
        <f t="shared" si="6"/>
        <v>-118.67928031</v>
      </c>
      <c r="R12">
        <f t="shared" si="6"/>
        <v>-118.67987777333333</v>
      </c>
      <c r="S12">
        <f t="shared" si="6"/>
        <v>-118.68067182999999</v>
      </c>
      <c r="T12">
        <f t="shared" si="6"/>
        <v>-118.68143533999999</v>
      </c>
      <c r="U12">
        <f t="shared" si="6"/>
        <v>-118.68196359999999</v>
      </c>
      <c r="V12">
        <f t="shared" si="6"/>
        <v>-118.68212538999998</v>
      </c>
      <c r="W12">
        <f t="shared" si="6"/>
        <v>-118.68196359999999</v>
      </c>
      <c r="X12">
        <f t="shared" si="6"/>
        <v>-118.68143533999999</v>
      </c>
      <c r="Y12">
        <f t="shared" si="6"/>
        <v>-118.68067182999999</v>
      </c>
      <c r="Z12">
        <f t="shared" si="6"/>
        <v>-118.67987777333333</v>
      </c>
      <c r="AA12">
        <f t="shared" si="6"/>
        <v>-118.67928031</v>
      </c>
      <c r="AB12">
        <f t="shared" si="6"/>
        <v>-118.67905854333333</v>
      </c>
    </row>
    <row r="13" spans="3:28">
      <c r="C13">
        <v>205</v>
      </c>
      <c r="D13">
        <f>D23</f>
        <v>-118.68174481666667</v>
      </c>
      <c r="E13">
        <f t="shared" ref="E13:AB13" si="7">E23</f>
        <v>-118.68190010999999</v>
      </c>
      <c r="F13">
        <f t="shared" si="7"/>
        <v>-118.68231929666666</v>
      </c>
      <c r="G13">
        <f t="shared" si="7"/>
        <v>-118.68287848999999</v>
      </c>
      <c r="H13">
        <f t="shared" si="7"/>
        <v>-118.68341903999999</v>
      </c>
      <c r="I13">
        <f t="shared" si="7"/>
        <v>-118.68379573999999</v>
      </c>
      <c r="J13">
        <f t="shared" si="7"/>
        <v>-118.68391357999998</v>
      </c>
      <c r="K13">
        <f t="shared" si="7"/>
        <v>-118.68379573999999</v>
      </c>
      <c r="L13">
        <f t="shared" si="7"/>
        <v>-118.68341903999999</v>
      </c>
      <c r="M13">
        <f t="shared" si="7"/>
        <v>-118.68287848999999</v>
      </c>
      <c r="N13">
        <f t="shared" si="7"/>
        <v>-118.68231929666666</v>
      </c>
      <c r="O13">
        <f t="shared" si="7"/>
        <v>-118.68190010999999</v>
      </c>
      <c r="P13">
        <f t="shared" si="7"/>
        <v>-118.68174481666667</v>
      </c>
      <c r="Q13">
        <f t="shared" si="7"/>
        <v>-118.68190010999999</v>
      </c>
      <c r="R13">
        <f t="shared" si="7"/>
        <v>-118.68231929666666</v>
      </c>
      <c r="S13">
        <f t="shared" si="7"/>
        <v>-118.68287848999999</v>
      </c>
      <c r="T13">
        <f t="shared" si="7"/>
        <v>-118.68341903999999</v>
      </c>
      <c r="U13">
        <f t="shared" si="7"/>
        <v>-118.68379573999999</v>
      </c>
      <c r="V13">
        <f t="shared" si="7"/>
        <v>-118.68391357999998</v>
      </c>
      <c r="W13">
        <f t="shared" si="7"/>
        <v>-118.68379573999999</v>
      </c>
      <c r="X13">
        <f t="shared" si="7"/>
        <v>-118.68341903999999</v>
      </c>
      <c r="Y13">
        <f t="shared" si="7"/>
        <v>-118.68287848999999</v>
      </c>
      <c r="Z13">
        <f t="shared" si="7"/>
        <v>-118.68231929666666</v>
      </c>
      <c r="AA13">
        <f t="shared" si="7"/>
        <v>-118.68190010999999</v>
      </c>
      <c r="AB13">
        <f t="shared" si="7"/>
        <v>-118.68174481666667</v>
      </c>
    </row>
    <row r="14" spans="3:28" ht="15">
      <c r="C14" s="2">
        <v>200</v>
      </c>
      <c r="D14">
        <f>D22</f>
        <v>-118.68443109</v>
      </c>
      <c r="E14">
        <f t="shared" ref="E14:AB14" si="8">E22</f>
        <v>-118.68451991000001</v>
      </c>
      <c r="F14">
        <f t="shared" si="8"/>
        <v>-118.68476081999999</v>
      </c>
      <c r="G14">
        <f t="shared" si="8"/>
        <v>-118.68508515000001</v>
      </c>
      <c r="H14">
        <f t="shared" si="8"/>
        <v>-118.68540274</v>
      </c>
      <c r="I14">
        <f t="shared" si="8"/>
        <v>-118.68562788</v>
      </c>
      <c r="J14">
        <f t="shared" si="8"/>
        <v>-118.68570176999999</v>
      </c>
      <c r="K14">
        <f t="shared" si="8"/>
        <v>-118.68562788</v>
      </c>
      <c r="L14">
        <f t="shared" si="8"/>
        <v>-118.68540274</v>
      </c>
      <c r="M14">
        <f t="shared" si="8"/>
        <v>-118.68508515000001</v>
      </c>
      <c r="N14">
        <f t="shared" si="8"/>
        <v>-118.68476081999999</v>
      </c>
      <c r="O14">
        <f t="shared" si="8"/>
        <v>-118.68451991000001</v>
      </c>
      <c r="P14">
        <f t="shared" si="8"/>
        <v>-118.68443109</v>
      </c>
      <c r="Q14">
        <f t="shared" si="8"/>
        <v>-118.68451991000001</v>
      </c>
      <c r="R14">
        <f t="shared" si="8"/>
        <v>-118.68476081999999</v>
      </c>
      <c r="S14">
        <f t="shared" si="8"/>
        <v>-118.68508515000001</v>
      </c>
      <c r="T14">
        <f t="shared" si="8"/>
        <v>-118.68540274</v>
      </c>
      <c r="U14">
        <f t="shared" si="8"/>
        <v>-118.68562788</v>
      </c>
      <c r="V14">
        <f t="shared" si="8"/>
        <v>-118.68570176999999</v>
      </c>
      <c r="W14">
        <f t="shared" si="8"/>
        <v>-118.68562788</v>
      </c>
      <c r="X14">
        <f t="shared" si="8"/>
        <v>-118.68540274</v>
      </c>
      <c r="Y14">
        <f t="shared" si="8"/>
        <v>-118.68508515000001</v>
      </c>
      <c r="Z14">
        <f t="shared" si="8"/>
        <v>-118.68476081999999</v>
      </c>
      <c r="AA14">
        <f t="shared" si="8"/>
        <v>-118.68451991000001</v>
      </c>
      <c r="AB14">
        <f t="shared" si="8"/>
        <v>-118.68443109</v>
      </c>
    </row>
    <row r="15" spans="3:28">
      <c r="C15">
        <v>195</v>
      </c>
      <c r="D15">
        <f>D21</f>
        <v>-118.68541756500001</v>
      </c>
      <c r="E15">
        <f t="shared" ref="E15:AB15" si="9">E21</f>
        <v>-118.68548418</v>
      </c>
      <c r="F15">
        <f t="shared" si="9"/>
        <v>-118.68566486249999</v>
      </c>
      <c r="G15">
        <f t="shared" si="9"/>
        <v>-118.68590811</v>
      </c>
      <c r="H15">
        <f t="shared" si="9"/>
        <v>-118.68614630250001</v>
      </c>
      <c r="I15">
        <f t="shared" si="9"/>
        <v>-118.6863151575</v>
      </c>
      <c r="J15">
        <f t="shared" si="9"/>
        <v>-118.686370575</v>
      </c>
      <c r="K15">
        <f t="shared" si="9"/>
        <v>-118.6863151575</v>
      </c>
      <c r="L15">
        <f t="shared" si="9"/>
        <v>-118.68614630250001</v>
      </c>
      <c r="M15">
        <f t="shared" si="9"/>
        <v>-118.68590811</v>
      </c>
      <c r="N15">
        <f t="shared" si="9"/>
        <v>-118.68566486249999</v>
      </c>
      <c r="O15">
        <f t="shared" si="9"/>
        <v>-118.68548418</v>
      </c>
      <c r="P15">
        <f t="shared" si="9"/>
        <v>-118.68541756500001</v>
      </c>
      <c r="Q15">
        <f t="shared" si="9"/>
        <v>-118.68548418</v>
      </c>
      <c r="R15">
        <f t="shared" si="9"/>
        <v>-118.68566486249999</v>
      </c>
      <c r="S15">
        <f t="shared" si="9"/>
        <v>-118.68590811</v>
      </c>
      <c r="T15">
        <f t="shared" si="9"/>
        <v>-118.68614630250001</v>
      </c>
      <c r="U15">
        <f t="shared" si="9"/>
        <v>-118.6863151575</v>
      </c>
      <c r="V15">
        <f t="shared" si="9"/>
        <v>-118.686370575</v>
      </c>
      <c r="W15">
        <f t="shared" si="9"/>
        <v>-118.6863151575</v>
      </c>
      <c r="X15">
        <f t="shared" si="9"/>
        <v>-118.68614630250001</v>
      </c>
      <c r="Y15">
        <f t="shared" si="9"/>
        <v>-118.68590811</v>
      </c>
      <c r="Z15">
        <f t="shared" si="9"/>
        <v>-118.68566486249999</v>
      </c>
      <c r="AA15">
        <f t="shared" si="9"/>
        <v>-118.68548418</v>
      </c>
      <c r="AB15">
        <f t="shared" si="9"/>
        <v>-118.68541756500001</v>
      </c>
    </row>
    <row r="16" spans="3:28">
      <c r="C16">
        <v>190</v>
      </c>
      <c r="D16">
        <f>D20</f>
        <v>-118.68640404</v>
      </c>
      <c r="E16">
        <f t="shared" ref="E16:AB16" si="10">E20</f>
        <v>-118.68644845</v>
      </c>
      <c r="F16">
        <f t="shared" si="10"/>
        <v>-118.686568905</v>
      </c>
      <c r="G16">
        <f t="shared" si="10"/>
        <v>-118.68673107000001</v>
      </c>
      <c r="H16">
        <f t="shared" si="10"/>
        <v>-118.686889865</v>
      </c>
      <c r="I16">
        <f t="shared" si="10"/>
        <v>-118.687002435</v>
      </c>
      <c r="J16">
        <f t="shared" si="10"/>
        <v>-118.68703937999999</v>
      </c>
      <c r="K16">
        <f t="shared" si="10"/>
        <v>-118.687002435</v>
      </c>
      <c r="L16">
        <f t="shared" si="10"/>
        <v>-118.686889865</v>
      </c>
      <c r="M16">
        <f t="shared" si="10"/>
        <v>-118.68673107000001</v>
      </c>
      <c r="N16">
        <f t="shared" si="10"/>
        <v>-118.686568905</v>
      </c>
      <c r="O16">
        <f t="shared" si="10"/>
        <v>-118.68644845</v>
      </c>
      <c r="P16">
        <f t="shared" si="10"/>
        <v>-118.68640404</v>
      </c>
      <c r="Q16">
        <f t="shared" si="10"/>
        <v>-118.68644845</v>
      </c>
      <c r="R16">
        <f t="shared" si="10"/>
        <v>-118.686568905</v>
      </c>
      <c r="S16">
        <f t="shared" si="10"/>
        <v>-118.68673107000001</v>
      </c>
      <c r="T16">
        <f t="shared" si="10"/>
        <v>-118.686889865</v>
      </c>
      <c r="U16">
        <f t="shared" si="10"/>
        <v>-118.687002435</v>
      </c>
      <c r="V16">
        <f t="shared" si="10"/>
        <v>-118.68703937999999</v>
      </c>
      <c r="W16">
        <f t="shared" si="10"/>
        <v>-118.687002435</v>
      </c>
      <c r="X16">
        <f t="shared" si="10"/>
        <v>-118.686889865</v>
      </c>
      <c r="Y16">
        <f t="shared" si="10"/>
        <v>-118.68673107000001</v>
      </c>
      <c r="Z16">
        <f t="shared" si="10"/>
        <v>-118.686568905</v>
      </c>
      <c r="AA16">
        <f t="shared" si="10"/>
        <v>-118.68644845</v>
      </c>
      <c r="AB16">
        <f t="shared" si="10"/>
        <v>-118.68640404</v>
      </c>
    </row>
    <row r="17" spans="3:28">
      <c r="C17">
        <v>185</v>
      </c>
      <c r="D17">
        <f>D19</f>
        <v>-118.687390515</v>
      </c>
      <c r="E17">
        <f t="shared" ref="E17:AB17" si="11">E19</f>
        <v>-118.68741272</v>
      </c>
      <c r="F17">
        <f t="shared" si="11"/>
        <v>-118.6874729475</v>
      </c>
      <c r="G17">
        <f t="shared" si="11"/>
        <v>-118.68755403</v>
      </c>
      <c r="H17">
        <f t="shared" si="11"/>
        <v>-118.6876334275</v>
      </c>
      <c r="I17">
        <f t="shared" si="11"/>
        <v>-118.6876897125</v>
      </c>
      <c r="J17">
        <f t="shared" si="11"/>
        <v>-118.68770818499999</v>
      </c>
      <c r="K17">
        <f t="shared" si="11"/>
        <v>-118.6876897125</v>
      </c>
      <c r="L17">
        <f t="shared" si="11"/>
        <v>-118.6876334275</v>
      </c>
      <c r="M17">
        <f t="shared" si="11"/>
        <v>-118.68755403</v>
      </c>
      <c r="N17">
        <f t="shared" si="11"/>
        <v>-118.6874729475</v>
      </c>
      <c r="O17">
        <f t="shared" si="11"/>
        <v>-118.68741272</v>
      </c>
      <c r="P17">
        <f t="shared" si="11"/>
        <v>-118.687390515</v>
      </c>
      <c r="Q17">
        <f t="shared" si="11"/>
        <v>-118.68741272</v>
      </c>
      <c r="R17">
        <f t="shared" si="11"/>
        <v>-118.6874729475</v>
      </c>
      <c r="S17">
        <f t="shared" si="11"/>
        <v>-118.68755403</v>
      </c>
      <c r="T17">
        <f t="shared" si="11"/>
        <v>-118.6876334275</v>
      </c>
      <c r="U17">
        <f t="shared" si="11"/>
        <v>-118.6876897125</v>
      </c>
      <c r="V17">
        <f t="shared" si="11"/>
        <v>-118.68770818499999</v>
      </c>
      <c r="W17">
        <f t="shared" si="11"/>
        <v>-118.6876897125</v>
      </c>
      <c r="X17">
        <f t="shared" si="11"/>
        <v>-118.6876334275</v>
      </c>
      <c r="Y17">
        <f t="shared" si="11"/>
        <v>-118.68755403</v>
      </c>
      <c r="Z17">
        <f t="shared" si="11"/>
        <v>-118.6874729475</v>
      </c>
      <c r="AA17">
        <f t="shared" si="11"/>
        <v>-118.68741272</v>
      </c>
      <c r="AB17">
        <f t="shared" si="11"/>
        <v>-118.687390515</v>
      </c>
    </row>
    <row r="18" spans="3:28" ht="15">
      <c r="C18" s="2">
        <v>180</v>
      </c>
      <c r="D18">
        <f>$E$5</f>
        <v>-118.68837698999999</v>
      </c>
      <c r="E18">
        <f t="shared" ref="E18:AB18" si="12">$E$5</f>
        <v>-118.68837698999999</v>
      </c>
      <c r="F18">
        <f t="shared" si="12"/>
        <v>-118.68837698999999</v>
      </c>
      <c r="G18">
        <f t="shared" si="12"/>
        <v>-118.68837698999999</v>
      </c>
      <c r="H18">
        <f t="shared" si="12"/>
        <v>-118.68837698999999</v>
      </c>
      <c r="I18">
        <f t="shared" si="12"/>
        <v>-118.68837698999999</v>
      </c>
      <c r="J18">
        <f t="shared" si="12"/>
        <v>-118.68837698999999</v>
      </c>
      <c r="K18">
        <f t="shared" si="12"/>
        <v>-118.68837698999999</v>
      </c>
      <c r="L18">
        <f t="shared" si="12"/>
        <v>-118.68837698999999</v>
      </c>
      <c r="M18">
        <f t="shared" si="12"/>
        <v>-118.68837698999999</v>
      </c>
      <c r="N18">
        <f t="shared" si="12"/>
        <v>-118.68837698999999</v>
      </c>
      <c r="O18">
        <f t="shared" si="12"/>
        <v>-118.68837698999999</v>
      </c>
      <c r="P18">
        <f t="shared" si="12"/>
        <v>-118.68837698999999</v>
      </c>
      <c r="Q18">
        <f t="shared" si="12"/>
        <v>-118.68837698999999</v>
      </c>
      <c r="R18">
        <f t="shared" si="12"/>
        <v>-118.68837698999999</v>
      </c>
      <c r="S18">
        <f t="shared" si="12"/>
        <v>-118.68837698999999</v>
      </c>
      <c r="T18">
        <f t="shared" si="12"/>
        <v>-118.68837698999999</v>
      </c>
      <c r="U18">
        <f t="shared" si="12"/>
        <v>-118.68837698999999</v>
      </c>
      <c r="V18">
        <f t="shared" si="12"/>
        <v>-118.68837698999999</v>
      </c>
      <c r="W18">
        <f t="shared" si="12"/>
        <v>-118.68837698999999</v>
      </c>
      <c r="X18">
        <f t="shared" si="12"/>
        <v>-118.68837698999999</v>
      </c>
      <c r="Y18">
        <f t="shared" si="12"/>
        <v>-118.68837698999999</v>
      </c>
      <c r="Z18">
        <f t="shared" si="12"/>
        <v>-118.68837698999999</v>
      </c>
      <c r="AA18">
        <f t="shared" si="12"/>
        <v>-118.68837698999999</v>
      </c>
      <c r="AB18">
        <f t="shared" si="12"/>
        <v>-118.68837698999999</v>
      </c>
    </row>
    <row r="19" spans="3:28">
      <c r="C19">
        <v>175</v>
      </c>
      <c r="D19">
        <f>(3/4)*D18+(1/4)*D22</f>
        <v>-118.687390515</v>
      </c>
      <c r="E19">
        <f t="shared" ref="E19:AB19" si="13">(3/4)*E18+(1/4)*E22</f>
        <v>-118.68741272</v>
      </c>
      <c r="F19">
        <f t="shared" si="13"/>
        <v>-118.6874729475</v>
      </c>
      <c r="G19">
        <f t="shared" si="13"/>
        <v>-118.68755403</v>
      </c>
      <c r="H19">
        <f t="shared" si="13"/>
        <v>-118.6876334275</v>
      </c>
      <c r="I19">
        <f t="shared" si="13"/>
        <v>-118.6876897125</v>
      </c>
      <c r="J19">
        <f t="shared" si="13"/>
        <v>-118.68770818499999</v>
      </c>
      <c r="K19">
        <f t="shared" si="13"/>
        <v>-118.6876897125</v>
      </c>
      <c r="L19">
        <f t="shared" si="13"/>
        <v>-118.6876334275</v>
      </c>
      <c r="M19">
        <f t="shared" si="13"/>
        <v>-118.68755403</v>
      </c>
      <c r="N19">
        <f t="shared" si="13"/>
        <v>-118.6874729475</v>
      </c>
      <c r="O19">
        <f t="shared" si="13"/>
        <v>-118.68741272</v>
      </c>
      <c r="P19">
        <f t="shared" si="13"/>
        <v>-118.687390515</v>
      </c>
      <c r="Q19">
        <f t="shared" si="13"/>
        <v>-118.68741272</v>
      </c>
      <c r="R19">
        <f t="shared" si="13"/>
        <v>-118.6874729475</v>
      </c>
      <c r="S19">
        <f t="shared" si="13"/>
        <v>-118.68755403</v>
      </c>
      <c r="T19">
        <f t="shared" si="13"/>
        <v>-118.6876334275</v>
      </c>
      <c r="U19">
        <f t="shared" si="13"/>
        <v>-118.6876897125</v>
      </c>
      <c r="V19">
        <f t="shared" si="13"/>
        <v>-118.68770818499999</v>
      </c>
      <c r="W19">
        <f t="shared" si="13"/>
        <v>-118.6876897125</v>
      </c>
      <c r="X19">
        <f t="shared" si="13"/>
        <v>-118.6876334275</v>
      </c>
      <c r="Y19">
        <f t="shared" si="13"/>
        <v>-118.68755403</v>
      </c>
      <c r="Z19">
        <f t="shared" si="13"/>
        <v>-118.6874729475</v>
      </c>
      <c r="AA19">
        <f t="shared" si="13"/>
        <v>-118.68741272</v>
      </c>
      <c r="AB19">
        <f t="shared" si="13"/>
        <v>-118.687390515</v>
      </c>
    </row>
    <row r="20" spans="3:28">
      <c r="C20">
        <v>170</v>
      </c>
      <c r="D20">
        <f>(1/2)*D18+(1/2)*D22</f>
        <v>-118.68640404</v>
      </c>
      <c r="E20">
        <f t="shared" ref="E20:AB20" si="14">(1/2)*E18+(1/2)*E22</f>
        <v>-118.68644845</v>
      </c>
      <c r="F20">
        <f t="shared" si="14"/>
        <v>-118.686568905</v>
      </c>
      <c r="G20">
        <f t="shared" si="14"/>
        <v>-118.68673107000001</v>
      </c>
      <c r="H20">
        <f t="shared" si="14"/>
        <v>-118.686889865</v>
      </c>
      <c r="I20">
        <f t="shared" si="14"/>
        <v>-118.687002435</v>
      </c>
      <c r="J20">
        <f t="shared" si="14"/>
        <v>-118.68703937999999</v>
      </c>
      <c r="K20">
        <f t="shared" si="14"/>
        <v>-118.687002435</v>
      </c>
      <c r="L20">
        <f t="shared" si="14"/>
        <v>-118.686889865</v>
      </c>
      <c r="M20">
        <f t="shared" si="14"/>
        <v>-118.68673107000001</v>
      </c>
      <c r="N20">
        <f t="shared" si="14"/>
        <v>-118.686568905</v>
      </c>
      <c r="O20">
        <f t="shared" si="14"/>
        <v>-118.68644845</v>
      </c>
      <c r="P20">
        <f t="shared" si="14"/>
        <v>-118.68640404</v>
      </c>
      <c r="Q20">
        <f t="shared" si="14"/>
        <v>-118.68644845</v>
      </c>
      <c r="R20">
        <f t="shared" si="14"/>
        <v>-118.686568905</v>
      </c>
      <c r="S20">
        <f t="shared" si="14"/>
        <v>-118.68673107000001</v>
      </c>
      <c r="T20">
        <f t="shared" si="14"/>
        <v>-118.686889865</v>
      </c>
      <c r="U20">
        <f t="shared" si="14"/>
        <v>-118.687002435</v>
      </c>
      <c r="V20">
        <f t="shared" si="14"/>
        <v>-118.68703937999999</v>
      </c>
      <c r="W20">
        <f t="shared" si="14"/>
        <v>-118.687002435</v>
      </c>
      <c r="X20">
        <f t="shared" si="14"/>
        <v>-118.686889865</v>
      </c>
      <c r="Y20">
        <f t="shared" si="14"/>
        <v>-118.68673107000001</v>
      </c>
      <c r="Z20">
        <f t="shared" si="14"/>
        <v>-118.686568905</v>
      </c>
      <c r="AA20">
        <f t="shared" si="14"/>
        <v>-118.68644845</v>
      </c>
      <c r="AB20">
        <f t="shared" si="14"/>
        <v>-118.68640404</v>
      </c>
    </row>
    <row r="21" spans="3:28">
      <c r="C21">
        <v>165</v>
      </c>
      <c r="D21">
        <f>(3/4)*D22+(1/4)*D18</f>
        <v>-118.68541756500001</v>
      </c>
      <c r="E21">
        <f t="shared" ref="E21:AB21" si="15">(3/4)*E22+(1/4)*E18</f>
        <v>-118.68548418</v>
      </c>
      <c r="F21">
        <f t="shared" si="15"/>
        <v>-118.68566486249999</v>
      </c>
      <c r="G21">
        <f t="shared" si="15"/>
        <v>-118.68590811</v>
      </c>
      <c r="H21">
        <f t="shared" si="15"/>
        <v>-118.68614630250001</v>
      </c>
      <c r="I21">
        <f t="shared" si="15"/>
        <v>-118.6863151575</v>
      </c>
      <c r="J21">
        <f t="shared" si="15"/>
        <v>-118.686370575</v>
      </c>
      <c r="K21">
        <f t="shared" si="15"/>
        <v>-118.6863151575</v>
      </c>
      <c r="L21">
        <f t="shared" si="15"/>
        <v>-118.68614630250001</v>
      </c>
      <c r="M21">
        <f t="shared" si="15"/>
        <v>-118.68590811</v>
      </c>
      <c r="N21">
        <f t="shared" si="15"/>
        <v>-118.68566486249999</v>
      </c>
      <c r="O21">
        <f t="shared" si="15"/>
        <v>-118.68548418</v>
      </c>
      <c r="P21">
        <f t="shared" si="15"/>
        <v>-118.68541756500001</v>
      </c>
      <c r="Q21">
        <f t="shared" si="15"/>
        <v>-118.68548418</v>
      </c>
      <c r="R21">
        <f t="shared" si="15"/>
        <v>-118.68566486249999</v>
      </c>
      <c r="S21">
        <f t="shared" si="15"/>
        <v>-118.68590811</v>
      </c>
      <c r="T21">
        <f t="shared" si="15"/>
        <v>-118.68614630250001</v>
      </c>
      <c r="U21">
        <f t="shared" si="15"/>
        <v>-118.6863151575</v>
      </c>
      <c r="V21">
        <f t="shared" si="15"/>
        <v>-118.686370575</v>
      </c>
      <c r="W21">
        <f t="shared" si="15"/>
        <v>-118.6863151575</v>
      </c>
      <c r="X21">
        <f t="shared" si="15"/>
        <v>-118.68614630250001</v>
      </c>
      <c r="Y21">
        <f t="shared" si="15"/>
        <v>-118.68590811</v>
      </c>
      <c r="Z21">
        <f t="shared" si="15"/>
        <v>-118.68566486249999</v>
      </c>
      <c r="AA21">
        <f t="shared" si="15"/>
        <v>-118.68548418</v>
      </c>
      <c r="AB21">
        <f t="shared" si="15"/>
        <v>-118.68541756500001</v>
      </c>
    </row>
    <row r="22" spans="3:28" ht="15">
      <c r="C22" s="2">
        <v>160</v>
      </c>
      <c r="D22">
        <f>P22</f>
        <v>-118.68443109</v>
      </c>
      <c r="E22">
        <f t="shared" ref="E22:I22" si="16">Q22</f>
        <v>-118.68451991000001</v>
      </c>
      <c r="F22">
        <f t="shared" si="16"/>
        <v>-118.68476081999999</v>
      </c>
      <c r="G22">
        <f t="shared" si="16"/>
        <v>-118.68508515000001</v>
      </c>
      <c r="H22">
        <f t="shared" si="16"/>
        <v>-118.68540274</v>
      </c>
      <c r="I22">
        <f t="shared" si="16"/>
        <v>-118.68562788</v>
      </c>
      <c r="J22">
        <f>V22</f>
        <v>-118.68570176999999</v>
      </c>
      <c r="K22">
        <f>U22</f>
        <v>-118.68562788</v>
      </c>
      <c r="L22">
        <f>T22</f>
        <v>-118.68540274</v>
      </c>
      <c r="M22">
        <f>S22</f>
        <v>-118.68508515000001</v>
      </c>
      <c r="N22">
        <f>R22</f>
        <v>-118.68476081999999</v>
      </c>
      <c r="O22">
        <f>Q22</f>
        <v>-118.68451991000001</v>
      </c>
      <c r="P22">
        <v>-118.68443109</v>
      </c>
      <c r="Q22">
        <v>-118.68451991000001</v>
      </c>
      <c r="R22">
        <v>-118.68476081999999</v>
      </c>
      <c r="S22">
        <v>-118.68508515000001</v>
      </c>
      <c r="T22">
        <v>-118.68540274</v>
      </c>
      <c r="U22">
        <v>-118.68562788</v>
      </c>
      <c r="V22">
        <v>-118.68570176999999</v>
      </c>
      <c r="W22">
        <f>K22</f>
        <v>-118.68562788</v>
      </c>
      <c r="X22">
        <f t="shared" ref="X22:AB22" si="17">L22</f>
        <v>-118.68540274</v>
      </c>
      <c r="Y22">
        <f t="shared" si="17"/>
        <v>-118.68508515000001</v>
      </c>
      <c r="Z22">
        <f t="shared" si="17"/>
        <v>-118.68476081999999</v>
      </c>
      <c r="AA22">
        <f t="shared" si="17"/>
        <v>-118.68451991000001</v>
      </c>
      <c r="AB22">
        <f t="shared" si="17"/>
        <v>-118.68443109</v>
      </c>
    </row>
    <row r="23" spans="3:28">
      <c r="C23">
        <v>155</v>
      </c>
      <c r="D23">
        <f>(2/3)*D22+(1/3)*D25</f>
        <v>-118.68174481666667</v>
      </c>
      <c r="E23">
        <f t="shared" ref="E23:AB23" si="18">(2/3)*E22+(1/3)*E25</f>
        <v>-118.68190010999999</v>
      </c>
      <c r="F23">
        <f t="shared" si="18"/>
        <v>-118.68231929666666</v>
      </c>
      <c r="G23">
        <f t="shared" si="18"/>
        <v>-118.68287848999999</v>
      </c>
      <c r="H23">
        <f t="shared" si="18"/>
        <v>-118.68341903999999</v>
      </c>
      <c r="I23">
        <f t="shared" si="18"/>
        <v>-118.68379573999999</v>
      </c>
      <c r="J23">
        <f t="shared" si="18"/>
        <v>-118.68391357999998</v>
      </c>
      <c r="K23">
        <f t="shared" si="18"/>
        <v>-118.68379573999999</v>
      </c>
      <c r="L23">
        <f t="shared" si="18"/>
        <v>-118.68341903999999</v>
      </c>
      <c r="M23">
        <f t="shared" si="18"/>
        <v>-118.68287848999999</v>
      </c>
      <c r="N23">
        <f t="shared" si="18"/>
        <v>-118.68231929666666</v>
      </c>
      <c r="O23">
        <f t="shared" si="18"/>
        <v>-118.68190010999999</v>
      </c>
      <c r="P23">
        <f t="shared" si="18"/>
        <v>-118.68174481666667</v>
      </c>
      <c r="Q23">
        <f t="shared" si="18"/>
        <v>-118.68190010999999</v>
      </c>
      <c r="R23">
        <f t="shared" si="18"/>
        <v>-118.68231929666666</v>
      </c>
      <c r="S23">
        <f t="shared" si="18"/>
        <v>-118.68287848999999</v>
      </c>
      <c r="T23">
        <f t="shared" si="18"/>
        <v>-118.68341903999999</v>
      </c>
      <c r="U23">
        <f t="shared" si="18"/>
        <v>-118.68379573999999</v>
      </c>
      <c r="V23">
        <f t="shared" si="18"/>
        <v>-118.68391357999998</v>
      </c>
      <c r="W23">
        <f t="shared" si="18"/>
        <v>-118.68379573999999</v>
      </c>
      <c r="X23">
        <f t="shared" si="18"/>
        <v>-118.68341903999999</v>
      </c>
      <c r="Y23">
        <f t="shared" si="18"/>
        <v>-118.68287848999999</v>
      </c>
      <c r="Z23">
        <f t="shared" si="18"/>
        <v>-118.68231929666666</v>
      </c>
      <c r="AA23">
        <f t="shared" si="18"/>
        <v>-118.68190010999999</v>
      </c>
      <c r="AB23">
        <f t="shared" si="18"/>
        <v>-118.68174481666667</v>
      </c>
    </row>
    <row r="24" spans="3:28">
      <c r="C24">
        <v>150</v>
      </c>
      <c r="D24">
        <f>(2/3)*D25+(1/3)*D22</f>
        <v>-118.67905854333333</v>
      </c>
      <c r="E24">
        <f t="shared" ref="E24:AB24" si="19">(2/3)*E25+(1/3)*E22</f>
        <v>-118.67928031</v>
      </c>
      <c r="F24">
        <f t="shared" si="19"/>
        <v>-118.67987777333333</v>
      </c>
      <c r="G24">
        <f t="shared" si="19"/>
        <v>-118.68067182999999</v>
      </c>
      <c r="H24">
        <f t="shared" si="19"/>
        <v>-118.68143533999999</v>
      </c>
      <c r="I24">
        <f t="shared" si="19"/>
        <v>-118.68196359999999</v>
      </c>
      <c r="J24">
        <f t="shared" si="19"/>
        <v>-118.68212538999998</v>
      </c>
      <c r="K24">
        <f t="shared" si="19"/>
        <v>-118.68196359999999</v>
      </c>
      <c r="L24">
        <f t="shared" si="19"/>
        <v>-118.68143533999999</v>
      </c>
      <c r="M24">
        <f t="shared" si="19"/>
        <v>-118.68067182999999</v>
      </c>
      <c r="N24">
        <f t="shared" si="19"/>
        <v>-118.67987777333333</v>
      </c>
      <c r="O24">
        <f t="shared" si="19"/>
        <v>-118.67928031</v>
      </c>
      <c r="P24">
        <f t="shared" si="19"/>
        <v>-118.67905854333333</v>
      </c>
      <c r="Q24">
        <f t="shared" si="19"/>
        <v>-118.67928031</v>
      </c>
      <c r="R24">
        <f t="shared" si="19"/>
        <v>-118.67987777333333</v>
      </c>
      <c r="S24">
        <f t="shared" si="19"/>
        <v>-118.68067182999999</v>
      </c>
      <c r="T24">
        <f t="shared" si="19"/>
        <v>-118.68143533999999</v>
      </c>
      <c r="U24">
        <f t="shared" si="19"/>
        <v>-118.68196359999999</v>
      </c>
      <c r="V24">
        <f t="shared" si="19"/>
        <v>-118.68212538999998</v>
      </c>
      <c r="W24">
        <f t="shared" si="19"/>
        <v>-118.68196359999999</v>
      </c>
      <c r="X24">
        <f t="shared" si="19"/>
        <v>-118.68143533999999</v>
      </c>
      <c r="Y24">
        <f t="shared" si="19"/>
        <v>-118.68067182999999</v>
      </c>
      <c r="Z24">
        <f t="shared" si="19"/>
        <v>-118.67987777333333</v>
      </c>
      <c r="AA24">
        <f t="shared" si="19"/>
        <v>-118.67928031</v>
      </c>
      <c r="AB24">
        <f t="shared" si="19"/>
        <v>-118.67905854333333</v>
      </c>
    </row>
    <row r="25" spans="3:28" ht="15">
      <c r="C25" s="2">
        <v>145</v>
      </c>
      <c r="D25">
        <f>P25</f>
        <v>-118.67637227</v>
      </c>
      <c r="E25">
        <f t="shared" ref="E25" si="20">Q25</f>
        <v>-118.67666051</v>
      </c>
      <c r="F25">
        <f t="shared" ref="F25" si="21">R25</f>
        <v>-118.67743625</v>
      </c>
      <c r="G25">
        <f t="shared" ref="G25" si="22">S25</f>
        <v>-118.67846517</v>
      </c>
      <c r="H25">
        <f t="shared" ref="H25" si="23">T25</f>
        <v>-118.67945164</v>
      </c>
      <c r="I25">
        <f t="shared" ref="I25" si="24">U25</f>
        <v>-118.68013146</v>
      </c>
      <c r="J25">
        <f>V25</f>
        <v>-118.6803372</v>
      </c>
      <c r="K25">
        <f>U25</f>
        <v>-118.68013146</v>
      </c>
      <c r="L25">
        <f>T25</f>
        <v>-118.67945164</v>
      </c>
      <c r="M25">
        <f>S25</f>
        <v>-118.67846517</v>
      </c>
      <c r="N25">
        <f>R25</f>
        <v>-118.67743625</v>
      </c>
      <c r="O25">
        <f>Q25</f>
        <v>-118.67666051</v>
      </c>
      <c r="P25">
        <v>-118.67637227</v>
      </c>
      <c r="Q25">
        <v>-118.67666051</v>
      </c>
      <c r="R25">
        <v>-118.67743625</v>
      </c>
      <c r="S25">
        <v>-118.67846517</v>
      </c>
      <c r="T25">
        <v>-118.67945164</v>
      </c>
      <c r="U25">
        <v>-118.68013146</v>
      </c>
      <c r="V25">
        <v>-118.6803372</v>
      </c>
      <c r="W25">
        <f>K25</f>
        <v>-118.68013146</v>
      </c>
      <c r="X25">
        <f t="shared" ref="X25" si="25">L25</f>
        <v>-118.67945164</v>
      </c>
      <c r="Y25">
        <f t="shared" ref="Y25" si="26">M25</f>
        <v>-118.67846517</v>
      </c>
      <c r="Z25">
        <f t="shared" ref="Z25" si="27">N25</f>
        <v>-118.67743625</v>
      </c>
      <c r="AA25">
        <f t="shared" ref="AA25" si="28">O25</f>
        <v>-118.67666051</v>
      </c>
      <c r="AB25">
        <f t="shared" ref="AB25" si="29">P25</f>
        <v>-118.67637227</v>
      </c>
    </row>
    <row r="26" spans="3:28">
      <c r="C26">
        <v>140</v>
      </c>
      <c r="D26">
        <f>(2/3)*D25+(1/3)*D28</f>
        <v>-118.67231615999999</v>
      </c>
      <c r="E26">
        <f t="shared" ref="E26:AB26" si="30">(2/3)*E25+(1/3)*E28</f>
        <v>-118.67271774333332</v>
      </c>
      <c r="F26">
        <f t="shared" si="30"/>
        <v>-118.67379181333334</v>
      </c>
      <c r="G26">
        <f t="shared" si="30"/>
        <v>-118.67520058666666</v>
      </c>
      <c r="H26">
        <f t="shared" si="30"/>
        <v>-118.67653331333332</v>
      </c>
      <c r="I26">
        <f t="shared" si="30"/>
        <v>-118.67743945999999</v>
      </c>
      <c r="J26">
        <f t="shared" si="30"/>
        <v>-118.67770783999998</v>
      </c>
      <c r="K26">
        <f t="shared" si="30"/>
        <v>-118.67743945999999</v>
      </c>
      <c r="L26">
        <f t="shared" si="30"/>
        <v>-118.67653331333332</v>
      </c>
      <c r="M26">
        <f t="shared" si="30"/>
        <v>-118.67520058666666</v>
      </c>
      <c r="N26">
        <f t="shared" si="30"/>
        <v>-118.67379181333334</v>
      </c>
      <c r="O26">
        <f t="shared" si="30"/>
        <v>-118.67271774333332</v>
      </c>
      <c r="P26">
        <f t="shared" si="30"/>
        <v>-118.67231615999999</v>
      </c>
      <c r="Q26">
        <f t="shared" si="30"/>
        <v>-118.67271774333332</v>
      </c>
      <c r="R26">
        <f t="shared" si="30"/>
        <v>-118.67379181333334</v>
      </c>
      <c r="S26">
        <f t="shared" si="30"/>
        <v>-118.67520058666666</v>
      </c>
      <c r="T26">
        <f t="shared" si="30"/>
        <v>-118.67653331333332</v>
      </c>
      <c r="U26">
        <f t="shared" si="30"/>
        <v>-118.67743945999999</v>
      </c>
      <c r="V26">
        <f t="shared" si="30"/>
        <v>-118.67770783999998</v>
      </c>
      <c r="W26">
        <f t="shared" si="30"/>
        <v>-118.67743945999999</v>
      </c>
      <c r="X26">
        <f t="shared" si="30"/>
        <v>-118.67653331333332</v>
      </c>
      <c r="Y26">
        <f t="shared" si="30"/>
        <v>-118.67520058666666</v>
      </c>
      <c r="Z26">
        <f t="shared" si="30"/>
        <v>-118.67379181333334</v>
      </c>
      <c r="AA26">
        <f t="shared" si="30"/>
        <v>-118.67271774333332</v>
      </c>
      <c r="AB26">
        <f t="shared" si="30"/>
        <v>-118.67231615999999</v>
      </c>
    </row>
    <row r="27" spans="3:28">
      <c r="C27">
        <v>135</v>
      </c>
      <c r="D27">
        <f>(2/3)*D28+(1/3)*D25</f>
        <v>-118.66826004999999</v>
      </c>
      <c r="E27">
        <f t="shared" ref="E27:AB27" si="31">(2/3)*E28+(1/3)*E25</f>
        <v>-118.66877497666667</v>
      </c>
      <c r="F27">
        <f t="shared" si="31"/>
        <v>-118.67014737666666</v>
      </c>
      <c r="G27">
        <f t="shared" si="31"/>
        <v>-118.67193600333333</v>
      </c>
      <c r="H27">
        <f t="shared" si="31"/>
        <v>-118.67361498666666</v>
      </c>
      <c r="I27">
        <f t="shared" si="31"/>
        <v>-118.67474745999999</v>
      </c>
      <c r="J27">
        <f t="shared" si="31"/>
        <v>-118.67507847999998</v>
      </c>
      <c r="K27">
        <f t="shared" si="31"/>
        <v>-118.67474745999999</v>
      </c>
      <c r="L27">
        <f t="shared" si="31"/>
        <v>-118.67361498666666</v>
      </c>
      <c r="M27">
        <f t="shared" si="31"/>
        <v>-118.67193600333333</v>
      </c>
      <c r="N27">
        <f t="shared" si="31"/>
        <v>-118.67014737666666</v>
      </c>
      <c r="O27">
        <f t="shared" si="31"/>
        <v>-118.66877497666667</v>
      </c>
      <c r="P27">
        <f t="shared" si="31"/>
        <v>-118.66826004999999</v>
      </c>
      <c r="Q27">
        <f t="shared" si="31"/>
        <v>-118.66877497666667</v>
      </c>
      <c r="R27">
        <f t="shared" si="31"/>
        <v>-118.67014737666666</v>
      </c>
      <c r="S27">
        <f t="shared" si="31"/>
        <v>-118.67193600333333</v>
      </c>
      <c r="T27">
        <f t="shared" si="31"/>
        <v>-118.67361498666666</v>
      </c>
      <c r="U27">
        <f t="shared" si="31"/>
        <v>-118.67474745999999</v>
      </c>
      <c r="V27">
        <f t="shared" si="31"/>
        <v>-118.67507847999998</v>
      </c>
      <c r="W27">
        <f t="shared" si="31"/>
        <v>-118.67474745999999</v>
      </c>
      <c r="X27">
        <f t="shared" si="31"/>
        <v>-118.67361498666666</v>
      </c>
      <c r="Y27">
        <f t="shared" si="31"/>
        <v>-118.67193600333333</v>
      </c>
      <c r="Z27">
        <f t="shared" si="31"/>
        <v>-118.67014737666666</v>
      </c>
      <c r="AA27">
        <f t="shared" si="31"/>
        <v>-118.66877497666667</v>
      </c>
      <c r="AB27">
        <f t="shared" si="31"/>
        <v>-118.66826004999999</v>
      </c>
    </row>
    <row r="28" spans="3:28" ht="15">
      <c r="C28" s="2">
        <v>130</v>
      </c>
      <c r="D28">
        <f>P28</f>
        <v>-118.66420393999999</v>
      </c>
      <c r="E28">
        <f t="shared" ref="E28" si="32">Q28</f>
        <v>-118.66483221</v>
      </c>
      <c r="F28">
        <f t="shared" ref="F28" si="33">R28</f>
        <v>-118.66650294</v>
      </c>
      <c r="G28">
        <f t="shared" ref="G28" si="34">S28</f>
        <v>-118.66867142</v>
      </c>
      <c r="H28">
        <f t="shared" ref="H28" si="35">T28</f>
        <v>-118.67069666</v>
      </c>
      <c r="I28">
        <f t="shared" ref="I28" si="36">U28</f>
        <v>-118.67205546</v>
      </c>
      <c r="J28">
        <f>V28</f>
        <v>-118.67244912</v>
      </c>
      <c r="K28">
        <f>U28</f>
        <v>-118.67205546</v>
      </c>
      <c r="L28">
        <f>T28</f>
        <v>-118.67069666</v>
      </c>
      <c r="M28">
        <f>S28</f>
        <v>-118.66867142</v>
      </c>
      <c r="N28">
        <f>R28</f>
        <v>-118.66650294</v>
      </c>
      <c r="O28">
        <f>Q28</f>
        <v>-118.66483221</v>
      </c>
      <c r="P28">
        <v>-118.66420393999999</v>
      </c>
      <c r="Q28">
        <v>-118.66483221</v>
      </c>
      <c r="R28">
        <v>-118.66650294</v>
      </c>
      <c r="S28">
        <v>-118.66867142</v>
      </c>
      <c r="T28">
        <v>-118.67069666</v>
      </c>
      <c r="U28">
        <v>-118.67205546</v>
      </c>
      <c r="V28">
        <v>-118.67244912</v>
      </c>
      <c r="W28">
        <f>K28</f>
        <v>-118.67205546</v>
      </c>
      <c r="X28">
        <f t="shared" ref="X28" si="37">L28</f>
        <v>-118.67069666</v>
      </c>
      <c r="Y28">
        <f t="shared" ref="Y28" si="38">M28</f>
        <v>-118.66867142</v>
      </c>
      <c r="Z28">
        <f t="shared" ref="Z28" si="39">N28</f>
        <v>-118.66650294</v>
      </c>
      <c r="AA28">
        <f t="shared" ref="AA28" si="40">O28</f>
        <v>-118.66483221</v>
      </c>
      <c r="AB28">
        <f t="shared" ref="AB28" si="41">P28</f>
        <v>-118.66420393999999</v>
      </c>
    </row>
    <row r="30" spans="3:28">
      <c r="D30">
        <f>D7</f>
        <v>-180</v>
      </c>
      <c r="E30">
        <f t="shared" ref="E30:AB30" si="42">E7</f>
        <v>-165</v>
      </c>
      <c r="F30">
        <f t="shared" si="42"/>
        <v>-150</v>
      </c>
      <c r="G30">
        <f t="shared" si="42"/>
        <v>-135</v>
      </c>
      <c r="H30">
        <f t="shared" si="42"/>
        <v>-120</v>
      </c>
      <c r="I30">
        <f t="shared" si="42"/>
        <v>-105</v>
      </c>
      <c r="J30">
        <f t="shared" si="42"/>
        <v>-90</v>
      </c>
      <c r="K30">
        <f t="shared" si="42"/>
        <v>-75</v>
      </c>
      <c r="L30">
        <f t="shared" si="42"/>
        <v>-60</v>
      </c>
      <c r="M30">
        <f t="shared" si="42"/>
        <v>-45</v>
      </c>
      <c r="N30">
        <f t="shared" si="42"/>
        <v>-30</v>
      </c>
      <c r="O30">
        <f t="shared" si="42"/>
        <v>-15</v>
      </c>
      <c r="P30">
        <f t="shared" si="42"/>
        <v>0</v>
      </c>
      <c r="Q30">
        <f t="shared" si="42"/>
        <v>15</v>
      </c>
      <c r="R30">
        <f t="shared" si="42"/>
        <v>30</v>
      </c>
      <c r="S30">
        <f t="shared" si="42"/>
        <v>45</v>
      </c>
      <c r="T30">
        <f t="shared" si="42"/>
        <v>60</v>
      </c>
      <c r="U30">
        <f t="shared" si="42"/>
        <v>75</v>
      </c>
      <c r="V30">
        <f t="shared" si="42"/>
        <v>90</v>
      </c>
      <c r="W30">
        <f t="shared" si="42"/>
        <v>105</v>
      </c>
      <c r="X30">
        <f t="shared" si="42"/>
        <v>120</v>
      </c>
      <c r="Y30">
        <f t="shared" si="42"/>
        <v>135</v>
      </c>
      <c r="Z30">
        <f t="shared" si="42"/>
        <v>150</v>
      </c>
      <c r="AA30">
        <f t="shared" si="42"/>
        <v>165</v>
      </c>
      <c r="AB30">
        <f t="shared" si="42"/>
        <v>180</v>
      </c>
    </row>
    <row r="31" spans="3:28" ht="15">
      <c r="C31" s="2">
        <v>230</v>
      </c>
      <c r="D31">
        <f>(D8-$E$5)*$J$5</f>
        <v>63.466342775004449</v>
      </c>
      <c r="E31">
        <f t="shared" ref="E31:AB31" si="43">(E8-$E$5)*$J$5</f>
        <v>61.81681988998583</v>
      </c>
      <c r="F31">
        <f t="shared" si="43"/>
        <v>57.430318274983911</v>
      </c>
      <c r="G31">
        <f t="shared" si="43"/>
        <v>51.73697403499812</v>
      </c>
      <c r="H31">
        <f t="shared" si="43"/>
        <v>46.419706414974698</v>
      </c>
      <c r="I31">
        <f t="shared" si="43"/>
        <v>42.852177014997451</v>
      </c>
      <c r="J31">
        <f t="shared" si="43"/>
        <v>41.818622684996676</v>
      </c>
      <c r="K31">
        <f t="shared" si="43"/>
        <v>42.852177014997451</v>
      </c>
      <c r="L31">
        <f t="shared" si="43"/>
        <v>46.419706414974698</v>
      </c>
      <c r="M31">
        <f t="shared" si="43"/>
        <v>51.73697403499812</v>
      </c>
      <c r="N31">
        <f t="shared" si="43"/>
        <v>57.430318274983911</v>
      </c>
      <c r="O31">
        <f t="shared" si="43"/>
        <v>61.81681988998583</v>
      </c>
      <c r="P31">
        <f t="shared" si="43"/>
        <v>63.466342775004449</v>
      </c>
      <c r="Q31">
        <f t="shared" si="43"/>
        <v>61.81681988998583</v>
      </c>
      <c r="R31">
        <f t="shared" si="43"/>
        <v>57.430318274983911</v>
      </c>
      <c r="S31">
        <f t="shared" si="43"/>
        <v>51.73697403499812</v>
      </c>
      <c r="T31">
        <f t="shared" si="43"/>
        <v>46.419706414974698</v>
      </c>
      <c r="U31">
        <f t="shared" si="43"/>
        <v>42.852177014997451</v>
      </c>
      <c r="V31">
        <f t="shared" si="43"/>
        <v>41.818622684996676</v>
      </c>
      <c r="W31">
        <f t="shared" si="43"/>
        <v>42.852177014997451</v>
      </c>
      <c r="X31">
        <f t="shared" si="43"/>
        <v>46.419706414974698</v>
      </c>
      <c r="Y31">
        <f t="shared" si="43"/>
        <v>51.73697403499812</v>
      </c>
      <c r="Z31">
        <f t="shared" si="43"/>
        <v>57.430318274983911</v>
      </c>
      <c r="AA31">
        <f t="shared" si="43"/>
        <v>61.81681988998583</v>
      </c>
      <c r="AB31">
        <f t="shared" si="43"/>
        <v>63.466342775004449</v>
      </c>
    </row>
    <row r="32" spans="3:28">
      <c r="C32">
        <v>225</v>
      </c>
      <c r="D32">
        <f t="shared" ref="D32:AB32" si="44">(D9-$E$5)*$J$5</f>
        <v>52.817025970021788</v>
      </c>
      <c r="E32">
        <f t="shared" si="44"/>
        <v>51.465086006648306</v>
      </c>
      <c r="F32">
        <f t="shared" si="44"/>
        <v>47.861849806664203</v>
      </c>
      <c r="G32">
        <f t="shared" si="44"/>
        <v>43.165810493331414</v>
      </c>
      <c r="H32">
        <f t="shared" si="44"/>
        <v>38.757639751660825</v>
      </c>
      <c r="I32">
        <f t="shared" si="44"/>
        <v>35.784331015007581</v>
      </c>
      <c r="J32">
        <f t="shared" si="44"/>
        <v>34.915238005033338</v>
      </c>
      <c r="K32">
        <f t="shared" si="44"/>
        <v>35.784331015007581</v>
      </c>
      <c r="L32">
        <f t="shared" si="44"/>
        <v>38.757639751660825</v>
      </c>
      <c r="M32">
        <f t="shared" si="44"/>
        <v>43.165810493331414</v>
      </c>
      <c r="N32">
        <f t="shared" si="44"/>
        <v>47.861849806664203</v>
      </c>
      <c r="O32">
        <f t="shared" si="44"/>
        <v>51.465086006648306</v>
      </c>
      <c r="P32">
        <f t="shared" si="44"/>
        <v>52.817025970021788</v>
      </c>
      <c r="Q32">
        <f t="shared" si="44"/>
        <v>51.465086006648306</v>
      </c>
      <c r="R32">
        <f t="shared" si="44"/>
        <v>47.861849806664203</v>
      </c>
      <c r="S32">
        <f t="shared" si="44"/>
        <v>43.165810493331414</v>
      </c>
      <c r="T32">
        <f t="shared" si="44"/>
        <v>38.757639751660825</v>
      </c>
      <c r="U32">
        <f t="shared" si="44"/>
        <v>35.784331015007581</v>
      </c>
      <c r="V32">
        <f t="shared" si="44"/>
        <v>34.915238005033338</v>
      </c>
      <c r="W32">
        <f t="shared" si="44"/>
        <v>35.784331015007581</v>
      </c>
      <c r="X32">
        <f t="shared" si="44"/>
        <v>38.757639751660825</v>
      </c>
      <c r="Y32">
        <f t="shared" si="44"/>
        <v>43.165810493331414</v>
      </c>
      <c r="Z32">
        <f t="shared" si="44"/>
        <v>47.861849806664203</v>
      </c>
      <c r="AA32">
        <f t="shared" si="44"/>
        <v>51.465086006648306</v>
      </c>
      <c r="AB32">
        <f t="shared" si="44"/>
        <v>52.817025970021788</v>
      </c>
    </row>
    <row r="33" spans="3:28">
      <c r="C33">
        <v>220</v>
      </c>
      <c r="D33">
        <f t="shared" ref="D33:AB33" si="45">(D10-$E$5)*$J$5</f>
        <v>42.167709165001817</v>
      </c>
      <c r="E33">
        <f t="shared" si="45"/>
        <v>41.113352123348093</v>
      </c>
      <c r="F33">
        <f t="shared" si="45"/>
        <v>38.293381338307185</v>
      </c>
      <c r="G33">
        <f t="shared" si="45"/>
        <v>34.594646951664707</v>
      </c>
      <c r="H33">
        <f t="shared" si="45"/>
        <v>31.095573088346953</v>
      </c>
      <c r="I33">
        <f t="shared" si="45"/>
        <v>28.71648501501771</v>
      </c>
      <c r="J33">
        <f t="shared" si="45"/>
        <v>28.011853325032689</v>
      </c>
      <c r="K33">
        <f t="shared" si="45"/>
        <v>28.71648501501771</v>
      </c>
      <c r="L33">
        <f t="shared" si="45"/>
        <v>31.095573088346953</v>
      </c>
      <c r="M33">
        <f t="shared" si="45"/>
        <v>34.594646951664707</v>
      </c>
      <c r="N33">
        <f t="shared" si="45"/>
        <v>38.293381338307185</v>
      </c>
      <c r="O33">
        <f t="shared" si="45"/>
        <v>41.113352123348093</v>
      </c>
      <c r="P33">
        <f t="shared" si="45"/>
        <v>42.167709165001817</v>
      </c>
      <c r="Q33">
        <f t="shared" si="45"/>
        <v>41.113352123348093</v>
      </c>
      <c r="R33">
        <f t="shared" si="45"/>
        <v>38.293381338307185</v>
      </c>
      <c r="S33">
        <f t="shared" si="45"/>
        <v>34.594646951664707</v>
      </c>
      <c r="T33">
        <f t="shared" si="45"/>
        <v>31.095573088346953</v>
      </c>
      <c r="U33">
        <f t="shared" si="45"/>
        <v>28.71648501501771</v>
      </c>
      <c r="V33">
        <f t="shared" si="45"/>
        <v>28.011853325032689</v>
      </c>
      <c r="W33">
        <f t="shared" si="45"/>
        <v>28.71648501501771</v>
      </c>
      <c r="X33">
        <f t="shared" si="45"/>
        <v>31.095573088346953</v>
      </c>
      <c r="Y33">
        <f t="shared" si="45"/>
        <v>34.594646951664707</v>
      </c>
      <c r="Z33">
        <f t="shared" si="45"/>
        <v>38.293381338307185</v>
      </c>
      <c r="AA33">
        <f t="shared" si="45"/>
        <v>41.113352123348093</v>
      </c>
      <c r="AB33">
        <f t="shared" si="45"/>
        <v>42.167709165001817</v>
      </c>
    </row>
    <row r="34" spans="3:28" ht="15">
      <c r="C34" s="2">
        <v>215</v>
      </c>
      <c r="D34">
        <f t="shared" ref="D34:AB34" si="46">(D11-$E$5)*$J$5</f>
        <v>31.518392359981846</v>
      </c>
      <c r="E34">
        <f t="shared" si="46"/>
        <v>30.761618239973259</v>
      </c>
      <c r="F34">
        <f t="shared" si="46"/>
        <v>28.724912869987477</v>
      </c>
      <c r="G34">
        <f t="shared" si="46"/>
        <v>26.023483409998001</v>
      </c>
      <c r="H34">
        <f t="shared" si="46"/>
        <v>23.43350642499577</v>
      </c>
      <c r="I34">
        <f t="shared" si="46"/>
        <v>21.648639014990529</v>
      </c>
      <c r="J34">
        <f t="shared" si="46"/>
        <v>21.10846864499473</v>
      </c>
      <c r="K34">
        <f t="shared" si="46"/>
        <v>21.648639014990529</v>
      </c>
      <c r="L34">
        <f t="shared" si="46"/>
        <v>23.43350642499577</v>
      </c>
      <c r="M34">
        <f t="shared" si="46"/>
        <v>26.023483409998001</v>
      </c>
      <c r="N34">
        <f t="shared" si="46"/>
        <v>28.724912869987477</v>
      </c>
      <c r="O34">
        <f t="shared" si="46"/>
        <v>30.761618239973259</v>
      </c>
      <c r="P34">
        <f t="shared" si="46"/>
        <v>31.518392359981846</v>
      </c>
      <c r="Q34">
        <f t="shared" si="46"/>
        <v>30.761618239973259</v>
      </c>
      <c r="R34">
        <f t="shared" si="46"/>
        <v>28.724912869987477</v>
      </c>
      <c r="S34">
        <f t="shared" si="46"/>
        <v>26.023483409998001</v>
      </c>
      <c r="T34">
        <f t="shared" si="46"/>
        <v>23.43350642499577</v>
      </c>
      <c r="U34">
        <f t="shared" si="46"/>
        <v>21.648639014990529</v>
      </c>
      <c r="V34">
        <f t="shared" si="46"/>
        <v>21.10846864499473</v>
      </c>
      <c r="W34">
        <f t="shared" si="46"/>
        <v>21.648639014990529</v>
      </c>
      <c r="X34">
        <f t="shared" si="46"/>
        <v>23.43350642499577</v>
      </c>
      <c r="Y34">
        <f t="shared" si="46"/>
        <v>26.023483409998001</v>
      </c>
      <c r="Z34">
        <f t="shared" si="46"/>
        <v>28.724912869987477</v>
      </c>
      <c r="AA34">
        <f t="shared" si="46"/>
        <v>30.761618239973259</v>
      </c>
      <c r="AB34">
        <f t="shared" si="46"/>
        <v>31.518392359981846</v>
      </c>
    </row>
    <row r="35" spans="3:28">
      <c r="C35">
        <v>210</v>
      </c>
      <c r="D35">
        <f t="shared" ref="D35:AB35" si="47">(D12-$E$5)*$J$5</f>
        <v>24.46558172333809</v>
      </c>
      <c r="E35">
        <f t="shared" si="47"/>
        <v>23.883333339997293</v>
      </c>
      <c r="F35">
        <f t="shared" si="47"/>
        <v>22.314693358325691</v>
      </c>
      <c r="G35">
        <f t="shared" si="47"/>
        <v>20.229897580001136</v>
      </c>
      <c r="H35">
        <f t="shared" si="47"/>
        <v>18.225302075004429</v>
      </c>
      <c r="I35">
        <f t="shared" si="47"/>
        <v>16.838355445015353</v>
      </c>
      <c r="J35">
        <f t="shared" si="47"/>
        <v>16.413575800034167</v>
      </c>
      <c r="K35">
        <f t="shared" si="47"/>
        <v>16.838355445015353</v>
      </c>
      <c r="L35">
        <f t="shared" si="47"/>
        <v>18.225302075004429</v>
      </c>
      <c r="M35">
        <f t="shared" si="47"/>
        <v>20.229897580001136</v>
      </c>
      <c r="N35">
        <f t="shared" si="47"/>
        <v>22.314693358325691</v>
      </c>
      <c r="O35">
        <f t="shared" si="47"/>
        <v>23.883333339997293</v>
      </c>
      <c r="P35">
        <f t="shared" si="47"/>
        <v>24.46558172333809</v>
      </c>
      <c r="Q35">
        <f t="shared" si="47"/>
        <v>23.883333339997293</v>
      </c>
      <c r="R35">
        <f t="shared" si="47"/>
        <v>22.314693358325691</v>
      </c>
      <c r="S35">
        <f t="shared" si="47"/>
        <v>20.229897580001136</v>
      </c>
      <c r="T35">
        <f t="shared" si="47"/>
        <v>18.225302075004429</v>
      </c>
      <c r="U35">
        <f t="shared" si="47"/>
        <v>16.838355445015353</v>
      </c>
      <c r="V35">
        <f t="shared" si="47"/>
        <v>16.413575800034167</v>
      </c>
      <c r="W35">
        <f t="shared" si="47"/>
        <v>16.838355445015353</v>
      </c>
      <c r="X35">
        <f t="shared" si="47"/>
        <v>18.225302075004429</v>
      </c>
      <c r="Y35">
        <f t="shared" si="47"/>
        <v>20.229897580001136</v>
      </c>
      <c r="Z35">
        <f t="shared" si="47"/>
        <v>22.314693358325691</v>
      </c>
      <c r="AA35">
        <f t="shared" si="47"/>
        <v>23.883333339997293</v>
      </c>
      <c r="AB35">
        <f t="shared" si="47"/>
        <v>24.46558172333809</v>
      </c>
    </row>
    <row r="36" spans="3:28">
      <c r="C36">
        <v>205</v>
      </c>
      <c r="D36">
        <f t="shared" ref="D36:AB36" si="48">(D13-$E$5)*$J$5</f>
        <v>17.412771086657024</v>
      </c>
      <c r="E36">
        <f t="shared" si="48"/>
        <v>17.005048440021326</v>
      </c>
      <c r="F36">
        <f t="shared" si="48"/>
        <v>15.904473846663905</v>
      </c>
      <c r="G36">
        <f t="shared" si="48"/>
        <v>14.436311750004272</v>
      </c>
      <c r="H36">
        <f t="shared" si="48"/>
        <v>13.017097725013087</v>
      </c>
      <c r="I36">
        <f t="shared" si="48"/>
        <v>12.028071875002865</v>
      </c>
      <c r="J36">
        <f t="shared" si="48"/>
        <v>11.718682955036293</v>
      </c>
      <c r="K36">
        <f t="shared" si="48"/>
        <v>12.028071875002865</v>
      </c>
      <c r="L36">
        <f t="shared" si="48"/>
        <v>13.017097725013087</v>
      </c>
      <c r="M36">
        <f t="shared" si="48"/>
        <v>14.436311750004272</v>
      </c>
      <c r="N36">
        <f t="shared" si="48"/>
        <v>15.904473846663905</v>
      </c>
      <c r="O36">
        <f t="shared" si="48"/>
        <v>17.005048440021326</v>
      </c>
      <c r="P36">
        <f t="shared" si="48"/>
        <v>17.412771086657024</v>
      </c>
      <c r="Q36">
        <f t="shared" si="48"/>
        <v>17.005048440021326</v>
      </c>
      <c r="R36">
        <f t="shared" si="48"/>
        <v>15.904473846663905</v>
      </c>
      <c r="S36">
        <f t="shared" si="48"/>
        <v>14.436311750004272</v>
      </c>
      <c r="T36">
        <f t="shared" si="48"/>
        <v>13.017097725013087</v>
      </c>
      <c r="U36">
        <f t="shared" si="48"/>
        <v>12.028071875002865</v>
      </c>
      <c r="V36">
        <f t="shared" si="48"/>
        <v>11.718682955036293</v>
      </c>
      <c r="W36">
        <f t="shared" si="48"/>
        <v>12.028071875002865</v>
      </c>
      <c r="X36">
        <f t="shared" si="48"/>
        <v>13.017097725013087</v>
      </c>
      <c r="Y36">
        <f t="shared" si="48"/>
        <v>14.436311750004272</v>
      </c>
      <c r="Z36">
        <f t="shared" si="48"/>
        <v>15.904473846663905</v>
      </c>
      <c r="AA36">
        <f t="shared" si="48"/>
        <v>17.005048440021326</v>
      </c>
      <c r="AB36">
        <f t="shared" si="48"/>
        <v>17.412771086657024</v>
      </c>
    </row>
    <row r="37" spans="3:28" ht="15">
      <c r="C37" s="2">
        <v>200</v>
      </c>
      <c r="D37">
        <f t="shared" ref="D37:AB37" si="49">(D14-$E$5)*$J$5</f>
        <v>10.359960449975958</v>
      </c>
      <c r="E37">
        <f t="shared" si="49"/>
        <v>10.126763539970739</v>
      </c>
      <c r="F37">
        <f t="shared" si="49"/>
        <v>9.4942543350021182</v>
      </c>
      <c r="G37">
        <f t="shared" si="49"/>
        <v>8.642725919970097</v>
      </c>
      <c r="H37">
        <f t="shared" si="49"/>
        <v>7.8088933749844358</v>
      </c>
      <c r="I37">
        <f t="shared" si="49"/>
        <v>7.2177883049903784</v>
      </c>
      <c r="J37">
        <f t="shared" si="49"/>
        <v>7.0237901100011086</v>
      </c>
      <c r="K37">
        <f t="shared" si="49"/>
        <v>7.2177883049903784</v>
      </c>
      <c r="L37">
        <f t="shared" si="49"/>
        <v>7.8088933749844358</v>
      </c>
      <c r="M37">
        <f t="shared" si="49"/>
        <v>8.642725919970097</v>
      </c>
      <c r="N37">
        <f t="shared" si="49"/>
        <v>9.4942543350021182</v>
      </c>
      <c r="O37">
        <f t="shared" si="49"/>
        <v>10.126763539970739</v>
      </c>
      <c r="P37">
        <f t="shared" si="49"/>
        <v>10.359960449975958</v>
      </c>
      <c r="Q37">
        <f t="shared" si="49"/>
        <v>10.126763539970739</v>
      </c>
      <c r="R37">
        <f t="shared" si="49"/>
        <v>9.4942543350021182</v>
      </c>
      <c r="S37">
        <f t="shared" si="49"/>
        <v>8.642725919970097</v>
      </c>
      <c r="T37">
        <f t="shared" si="49"/>
        <v>7.8088933749844358</v>
      </c>
      <c r="U37">
        <f t="shared" si="49"/>
        <v>7.2177883049903784</v>
      </c>
      <c r="V37">
        <f t="shared" si="49"/>
        <v>7.0237901100011086</v>
      </c>
      <c r="W37">
        <f t="shared" si="49"/>
        <v>7.2177883049903784</v>
      </c>
      <c r="X37">
        <f t="shared" si="49"/>
        <v>7.8088933749844358</v>
      </c>
      <c r="Y37">
        <f t="shared" si="49"/>
        <v>8.642725919970097</v>
      </c>
      <c r="Z37">
        <f t="shared" si="49"/>
        <v>9.4942543350021182</v>
      </c>
      <c r="AA37">
        <f t="shared" si="49"/>
        <v>10.126763539970739</v>
      </c>
      <c r="AB37">
        <f t="shared" si="49"/>
        <v>10.359960449975958</v>
      </c>
    </row>
    <row r="38" spans="3:28">
      <c r="C38">
        <v>195</v>
      </c>
      <c r="D38">
        <f t="shared" ref="D38:AB38" si="50">(D15-$E$5)*$J$5</f>
        <v>7.7699703374633131</v>
      </c>
      <c r="E38">
        <f t="shared" si="50"/>
        <v>7.5950726549780541</v>
      </c>
      <c r="F38">
        <f t="shared" si="50"/>
        <v>7.1206907512609163</v>
      </c>
      <c r="G38">
        <f t="shared" si="50"/>
        <v>6.4820444399869004</v>
      </c>
      <c r="H38">
        <f t="shared" si="50"/>
        <v>5.8566700312196716</v>
      </c>
      <c r="I38">
        <f t="shared" si="50"/>
        <v>5.4133412287241285</v>
      </c>
      <c r="J38">
        <f t="shared" si="50"/>
        <v>5.2678425824915038</v>
      </c>
      <c r="K38">
        <f t="shared" si="50"/>
        <v>5.4133412287241285</v>
      </c>
      <c r="L38">
        <f t="shared" si="50"/>
        <v>5.8566700312196716</v>
      </c>
      <c r="M38">
        <f t="shared" si="50"/>
        <v>6.4820444399869004</v>
      </c>
      <c r="N38">
        <f t="shared" si="50"/>
        <v>7.1206907512609163</v>
      </c>
      <c r="O38">
        <f t="shared" si="50"/>
        <v>7.5950726549780541</v>
      </c>
      <c r="P38">
        <f t="shared" si="50"/>
        <v>7.7699703374633131</v>
      </c>
      <c r="Q38">
        <f t="shared" si="50"/>
        <v>7.5950726549780541</v>
      </c>
      <c r="R38">
        <f t="shared" si="50"/>
        <v>7.1206907512609163</v>
      </c>
      <c r="S38">
        <f t="shared" si="50"/>
        <v>6.4820444399869004</v>
      </c>
      <c r="T38">
        <f t="shared" si="50"/>
        <v>5.8566700312196716</v>
      </c>
      <c r="U38">
        <f t="shared" si="50"/>
        <v>5.4133412287241285</v>
      </c>
      <c r="V38">
        <f t="shared" si="50"/>
        <v>5.2678425824915038</v>
      </c>
      <c r="W38">
        <f t="shared" si="50"/>
        <v>5.4133412287241285</v>
      </c>
      <c r="X38">
        <f t="shared" si="50"/>
        <v>5.8566700312196716</v>
      </c>
      <c r="Y38">
        <f t="shared" si="50"/>
        <v>6.4820444399869004</v>
      </c>
      <c r="Z38">
        <f t="shared" si="50"/>
        <v>7.1206907512609163</v>
      </c>
      <c r="AA38">
        <f t="shared" si="50"/>
        <v>7.5950726549780541</v>
      </c>
      <c r="AB38">
        <f t="shared" si="50"/>
        <v>7.7699703374633131</v>
      </c>
    </row>
    <row r="39" spans="3:28">
      <c r="C39">
        <v>190</v>
      </c>
      <c r="D39">
        <f t="shared" ref="D39:AB39" si="51">(D16-$E$5)*$J$5</f>
        <v>5.1799802249879789</v>
      </c>
      <c r="E39">
        <f t="shared" si="51"/>
        <v>5.0633817699853694</v>
      </c>
      <c r="F39">
        <f t="shared" si="51"/>
        <v>4.7471271674824038</v>
      </c>
      <c r="G39">
        <f t="shared" si="51"/>
        <v>4.3213629599663932</v>
      </c>
      <c r="H39">
        <f t="shared" si="51"/>
        <v>3.9044466874922179</v>
      </c>
      <c r="I39">
        <f t="shared" si="51"/>
        <v>3.6088941524951892</v>
      </c>
      <c r="J39">
        <f t="shared" si="51"/>
        <v>3.5118950550192096</v>
      </c>
      <c r="K39">
        <f t="shared" si="51"/>
        <v>3.6088941524951892</v>
      </c>
      <c r="L39">
        <f t="shared" si="51"/>
        <v>3.9044466874922179</v>
      </c>
      <c r="M39">
        <f t="shared" si="51"/>
        <v>4.3213629599663932</v>
      </c>
      <c r="N39">
        <f t="shared" si="51"/>
        <v>4.7471271674824038</v>
      </c>
      <c r="O39">
        <f t="shared" si="51"/>
        <v>5.0633817699853694</v>
      </c>
      <c r="P39">
        <f t="shared" si="51"/>
        <v>5.1799802249879789</v>
      </c>
      <c r="Q39">
        <f t="shared" si="51"/>
        <v>5.0633817699853694</v>
      </c>
      <c r="R39">
        <f t="shared" si="51"/>
        <v>4.7471271674824038</v>
      </c>
      <c r="S39">
        <f t="shared" si="51"/>
        <v>4.3213629599663932</v>
      </c>
      <c r="T39">
        <f t="shared" si="51"/>
        <v>3.9044466874922179</v>
      </c>
      <c r="U39">
        <f t="shared" si="51"/>
        <v>3.6088941524951892</v>
      </c>
      <c r="V39">
        <f t="shared" si="51"/>
        <v>3.5118950550192096</v>
      </c>
      <c r="W39">
        <f t="shared" si="51"/>
        <v>3.6088941524951892</v>
      </c>
      <c r="X39">
        <f t="shared" si="51"/>
        <v>3.9044466874922179</v>
      </c>
      <c r="Y39">
        <f t="shared" si="51"/>
        <v>4.3213629599663932</v>
      </c>
      <c r="Z39">
        <f t="shared" si="51"/>
        <v>4.7471271674824038</v>
      </c>
      <c r="AA39">
        <f t="shared" si="51"/>
        <v>5.0633817699853694</v>
      </c>
      <c r="AB39">
        <f t="shared" si="51"/>
        <v>5.1799802249879789</v>
      </c>
    </row>
    <row r="40" spans="3:28">
      <c r="C40">
        <v>185</v>
      </c>
      <c r="D40">
        <f t="shared" ref="D40:AB40" si="52">(D17-$E$5)*$J$5</f>
        <v>2.5899901124753342</v>
      </c>
      <c r="E40">
        <f t="shared" si="52"/>
        <v>2.5316908849926847</v>
      </c>
      <c r="F40">
        <f t="shared" si="52"/>
        <v>2.3735635837412019</v>
      </c>
      <c r="G40">
        <f t="shared" si="52"/>
        <v>2.1606814799831966</v>
      </c>
      <c r="H40">
        <f t="shared" si="52"/>
        <v>1.9522233437274537</v>
      </c>
      <c r="I40">
        <f t="shared" si="52"/>
        <v>1.8044470762289393</v>
      </c>
      <c r="J40">
        <f t="shared" si="52"/>
        <v>1.7559475275096048</v>
      </c>
      <c r="K40">
        <f t="shared" si="52"/>
        <v>1.8044470762289393</v>
      </c>
      <c r="L40">
        <f t="shared" si="52"/>
        <v>1.9522233437274537</v>
      </c>
      <c r="M40">
        <f t="shared" si="52"/>
        <v>2.1606814799831966</v>
      </c>
      <c r="N40">
        <f t="shared" si="52"/>
        <v>2.3735635837412019</v>
      </c>
      <c r="O40">
        <f t="shared" si="52"/>
        <v>2.5316908849926847</v>
      </c>
      <c r="P40">
        <f t="shared" si="52"/>
        <v>2.5899901124753342</v>
      </c>
      <c r="Q40">
        <f t="shared" si="52"/>
        <v>2.5316908849926847</v>
      </c>
      <c r="R40">
        <f t="shared" si="52"/>
        <v>2.3735635837412019</v>
      </c>
      <c r="S40">
        <f t="shared" si="52"/>
        <v>2.1606814799831966</v>
      </c>
      <c r="T40">
        <f t="shared" si="52"/>
        <v>1.9522233437274537</v>
      </c>
      <c r="U40">
        <f t="shared" si="52"/>
        <v>1.8044470762289393</v>
      </c>
      <c r="V40">
        <f t="shared" si="52"/>
        <v>1.7559475275096048</v>
      </c>
      <c r="W40">
        <f t="shared" si="52"/>
        <v>1.8044470762289393</v>
      </c>
      <c r="X40">
        <f t="shared" si="52"/>
        <v>1.9522233437274537</v>
      </c>
      <c r="Y40">
        <f t="shared" si="52"/>
        <v>2.1606814799831966</v>
      </c>
      <c r="Z40">
        <f t="shared" si="52"/>
        <v>2.3735635837412019</v>
      </c>
      <c r="AA40">
        <f t="shared" si="52"/>
        <v>2.5316908849926847</v>
      </c>
      <c r="AB40">
        <f t="shared" si="52"/>
        <v>2.5899901124753342</v>
      </c>
    </row>
    <row r="41" spans="3:28" ht="15">
      <c r="C41" s="2">
        <v>180</v>
      </c>
      <c r="D41">
        <f t="shared" ref="D41:AB41" si="53">(D18-$E$5)*$J$5</f>
        <v>0</v>
      </c>
      <c r="E41">
        <f t="shared" si="53"/>
        <v>0</v>
      </c>
      <c r="F41">
        <f t="shared" si="53"/>
        <v>0</v>
      </c>
      <c r="G41">
        <f t="shared" si="53"/>
        <v>0</v>
      </c>
      <c r="H41">
        <f t="shared" si="53"/>
        <v>0</v>
      </c>
      <c r="I41">
        <f t="shared" si="53"/>
        <v>0</v>
      </c>
      <c r="J41">
        <f t="shared" si="53"/>
        <v>0</v>
      </c>
      <c r="K41">
        <f t="shared" si="53"/>
        <v>0</v>
      </c>
      <c r="L41">
        <f t="shared" si="53"/>
        <v>0</v>
      </c>
      <c r="M41">
        <f t="shared" si="53"/>
        <v>0</v>
      </c>
      <c r="N41">
        <f t="shared" si="53"/>
        <v>0</v>
      </c>
      <c r="O41">
        <f t="shared" si="53"/>
        <v>0</v>
      </c>
      <c r="P41">
        <f t="shared" si="53"/>
        <v>0</v>
      </c>
      <c r="Q41">
        <f t="shared" si="53"/>
        <v>0</v>
      </c>
      <c r="R41">
        <f t="shared" si="53"/>
        <v>0</v>
      </c>
      <c r="S41">
        <f t="shared" si="53"/>
        <v>0</v>
      </c>
      <c r="T41">
        <f t="shared" si="53"/>
        <v>0</v>
      </c>
      <c r="U41">
        <f t="shared" si="53"/>
        <v>0</v>
      </c>
      <c r="V41">
        <f t="shared" si="53"/>
        <v>0</v>
      </c>
      <c r="W41">
        <f t="shared" si="53"/>
        <v>0</v>
      </c>
      <c r="X41">
        <f t="shared" si="53"/>
        <v>0</v>
      </c>
      <c r="Y41">
        <f t="shared" si="53"/>
        <v>0</v>
      </c>
      <c r="Z41">
        <f t="shared" si="53"/>
        <v>0</v>
      </c>
      <c r="AA41">
        <f t="shared" si="53"/>
        <v>0</v>
      </c>
      <c r="AB41">
        <f t="shared" si="53"/>
        <v>0</v>
      </c>
    </row>
    <row r="42" spans="3:28">
      <c r="C42">
        <v>175</v>
      </c>
      <c r="D42">
        <f t="shared" ref="D42:AB42" si="54">(D19-$E$5)*$J$5</f>
        <v>2.5899901124753342</v>
      </c>
      <c r="E42">
        <f t="shared" si="54"/>
        <v>2.5316908849926847</v>
      </c>
      <c r="F42">
        <f t="shared" si="54"/>
        <v>2.3735635837412019</v>
      </c>
      <c r="G42">
        <f t="shared" si="54"/>
        <v>2.1606814799831966</v>
      </c>
      <c r="H42">
        <f t="shared" si="54"/>
        <v>1.9522233437274537</v>
      </c>
      <c r="I42">
        <f t="shared" si="54"/>
        <v>1.8044470762289393</v>
      </c>
      <c r="J42">
        <f t="shared" si="54"/>
        <v>1.7559475275096048</v>
      </c>
      <c r="K42">
        <f t="shared" si="54"/>
        <v>1.8044470762289393</v>
      </c>
      <c r="L42">
        <f t="shared" si="54"/>
        <v>1.9522233437274537</v>
      </c>
      <c r="M42">
        <f t="shared" si="54"/>
        <v>2.1606814799831966</v>
      </c>
      <c r="N42">
        <f t="shared" si="54"/>
        <v>2.3735635837412019</v>
      </c>
      <c r="O42">
        <f t="shared" si="54"/>
        <v>2.5316908849926847</v>
      </c>
      <c r="P42">
        <f t="shared" si="54"/>
        <v>2.5899901124753342</v>
      </c>
      <c r="Q42">
        <f t="shared" si="54"/>
        <v>2.5316908849926847</v>
      </c>
      <c r="R42">
        <f t="shared" si="54"/>
        <v>2.3735635837412019</v>
      </c>
      <c r="S42">
        <f t="shared" si="54"/>
        <v>2.1606814799831966</v>
      </c>
      <c r="T42">
        <f t="shared" si="54"/>
        <v>1.9522233437274537</v>
      </c>
      <c r="U42">
        <f t="shared" si="54"/>
        <v>1.8044470762289393</v>
      </c>
      <c r="V42">
        <f t="shared" si="54"/>
        <v>1.7559475275096048</v>
      </c>
      <c r="W42">
        <f t="shared" si="54"/>
        <v>1.8044470762289393</v>
      </c>
      <c r="X42">
        <f t="shared" si="54"/>
        <v>1.9522233437274537</v>
      </c>
      <c r="Y42">
        <f t="shared" si="54"/>
        <v>2.1606814799831966</v>
      </c>
      <c r="Z42">
        <f t="shared" si="54"/>
        <v>2.3735635837412019</v>
      </c>
      <c r="AA42">
        <f t="shared" si="54"/>
        <v>2.5316908849926847</v>
      </c>
      <c r="AB42">
        <f t="shared" si="54"/>
        <v>2.5899901124753342</v>
      </c>
    </row>
    <row r="43" spans="3:28">
      <c r="C43">
        <v>170</v>
      </c>
      <c r="D43">
        <f t="shared" ref="D43:AB43" si="55">(D20-$E$5)*$J$5</f>
        <v>5.1799802249879789</v>
      </c>
      <c r="E43">
        <f t="shared" si="55"/>
        <v>5.0633817699853694</v>
      </c>
      <c r="F43">
        <f t="shared" si="55"/>
        <v>4.7471271674824038</v>
      </c>
      <c r="G43">
        <f t="shared" si="55"/>
        <v>4.3213629599663932</v>
      </c>
      <c r="H43">
        <f t="shared" si="55"/>
        <v>3.9044466874922179</v>
      </c>
      <c r="I43">
        <f t="shared" si="55"/>
        <v>3.6088941524951892</v>
      </c>
      <c r="J43">
        <f t="shared" si="55"/>
        <v>3.5118950550192096</v>
      </c>
      <c r="K43">
        <f t="shared" si="55"/>
        <v>3.6088941524951892</v>
      </c>
      <c r="L43">
        <f t="shared" si="55"/>
        <v>3.9044466874922179</v>
      </c>
      <c r="M43">
        <f t="shared" si="55"/>
        <v>4.3213629599663932</v>
      </c>
      <c r="N43">
        <f t="shared" si="55"/>
        <v>4.7471271674824038</v>
      </c>
      <c r="O43">
        <f t="shared" si="55"/>
        <v>5.0633817699853694</v>
      </c>
      <c r="P43">
        <f t="shared" si="55"/>
        <v>5.1799802249879789</v>
      </c>
      <c r="Q43">
        <f t="shared" si="55"/>
        <v>5.0633817699853694</v>
      </c>
      <c r="R43">
        <f t="shared" si="55"/>
        <v>4.7471271674824038</v>
      </c>
      <c r="S43">
        <f t="shared" si="55"/>
        <v>4.3213629599663932</v>
      </c>
      <c r="T43">
        <f t="shared" si="55"/>
        <v>3.9044466874922179</v>
      </c>
      <c r="U43">
        <f t="shared" si="55"/>
        <v>3.6088941524951892</v>
      </c>
      <c r="V43">
        <f t="shared" si="55"/>
        <v>3.5118950550192096</v>
      </c>
      <c r="W43">
        <f t="shared" si="55"/>
        <v>3.6088941524951892</v>
      </c>
      <c r="X43">
        <f t="shared" si="55"/>
        <v>3.9044466874922179</v>
      </c>
      <c r="Y43">
        <f t="shared" si="55"/>
        <v>4.3213629599663932</v>
      </c>
      <c r="Z43">
        <f t="shared" si="55"/>
        <v>4.7471271674824038</v>
      </c>
      <c r="AA43">
        <f t="shared" si="55"/>
        <v>5.0633817699853694</v>
      </c>
      <c r="AB43">
        <f t="shared" si="55"/>
        <v>5.1799802249879789</v>
      </c>
    </row>
    <row r="44" spans="3:28">
      <c r="C44">
        <v>165</v>
      </c>
      <c r="D44">
        <f t="shared" ref="D44:AB44" si="56">(D21-$E$5)*$J$5</f>
        <v>7.7699703374633131</v>
      </c>
      <c r="E44">
        <f t="shared" si="56"/>
        <v>7.5950726549780541</v>
      </c>
      <c r="F44">
        <f t="shared" si="56"/>
        <v>7.1206907512609163</v>
      </c>
      <c r="G44">
        <f t="shared" si="56"/>
        <v>6.4820444399869004</v>
      </c>
      <c r="H44">
        <f t="shared" si="56"/>
        <v>5.8566700312196716</v>
      </c>
      <c r="I44">
        <f t="shared" si="56"/>
        <v>5.4133412287241285</v>
      </c>
      <c r="J44">
        <f t="shared" si="56"/>
        <v>5.2678425824915038</v>
      </c>
      <c r="K44">
        <f t="shared" si="56"/>
        <v>5.4133412287241285</v>
      </c>
      <c r="L44">
        <f t="shared" si="56"/>
        <v>5.8566700312196716</v>
      </c>
      <c r="M44">
        <f t="shared" si="56"/>
        <v>6.4820444399869004</v>
      </c>
      <c r="N44">
        <f t="shared" si="56"/>
        <v>7.1206907512609163</v>
      </c>
      <c r="O44">
        <f t="shared" si="56"/>
        <v>7.5950726549780541</v>
      </c>
      <c r="P44">
        <f t="shared" si="56"/>
        <v>7.7699703374633131</v>
      </c>
      <c r="Q44">
        <f t="shared" si="56"/>
        <v>7.5950726549780541</v>
      </c>
      <c r="R44">
        <f t="shared" si="56"/>
        <v>7.1206907512609163</v>
      </c>
      <c r="S44">
        <f t="shared" si="56"/>
        <v>6.4820444399869004</v>
      </c>
      <c r="T44">
        <f t="shared" si="56"/>
        <v>5.8566700312196716</v>
      </c>
      <c r="U44">
        <f t="shared" si="56"/>
        <v>5.4133412287241285</v>
      </c>
      <c r="V44">
        <f t="shared" si="56"/>
        <v>5.2678425824915038</v>
      </c>
      <c r="W44">
        <f t="shared" si="56"/>
        <v>5.4133412287241285</v>
      </c>
      <c r="X44">
        <f t="shared" si="56"/>
        <v>5.8566700312196716</v>
      </c>
      <c r="Y44">
        <f t="shared" si="56"/>
        <v>6.4820444399869004</v>
      </c>
      <c r="Z44">
        <f t="shared" si="56"/>
        <v>7.1206907512609163</v>
      </c>
      <c r="AA44">
        <f t="shared" si="56"/>
        <v>7.5950726549780541</v>
      </c>
      <c r="AB44">
        <f t="shared" si="56"/>
        <v>7.7699703374633131</v>
      </c>
    </row>
    <row r="45" spans="3:28" ht="15">
      <c r="C45" s="2">
        <v>160</v>
      </c>
      <c r="D45">
        <f t="shared" ref="D45:AB45" si="57">(D22-$E$5)*$J$5</f>
        <v>10.359960449975958</v>
      </c>
      <c r="E45">
        <f t="shared" si="57"/>
        <v>10.126763539970739</v>
      </c>
      <c r="F45">
        <f t="shared" si="57"/>
        <v>9.4942543350021182</v>
      </c>
      <c r="G45">
        <f t="shared" si="57"/>
        <v>8.642725919970097</v>
      </c>
      <c r="H45">
        <f t="shared" si="57"/>
        <v>7.8088933749844358</v>
      </c>
      <c r="I45">
        <f t="shared" si="57"/>
        <v>7.2177883049903784</v>
      </c>
      <c r="J45">
        <f t="shared" si="57"/>
        <v>7.0237901100011086</v>
      </c>
      <c r="K45">
        <f t="shared" si="57"/>
        <v>7.2177883049903784</v>
      </c>
      <c r="L45">
        <f t="shared" si="57"/>
        <v>7.8088933749844358</v>
      </c>
      <c r="M45">
        <f t="shared" si="57"/>
        <v>8.642725919970097</v>
      </c>
      <c r="N45">
        <f t="shared" si="57"/>
        <v>9.4942543350021182</v>
      </c>
      <c r="O45">
        <f t="shared" si="57"/>
        <v>10.126763539970739</v>
      </c>
      <c r="P45">
        <f t="shared" si="57"/>
        <v>10.359960449975958</v>
      </c>
      <c r="Q45">
        <f t="shared" si="57"/>
        <v>10.126763539970739</v>
      </c>
      <c r="R45">
        <f t="shared" si="57"/>
        <v>9.4942543350021182</v>
      </c>
      <c r="S45">
        <f t="shared" si="57"/>
        <v>8.642725919970097</v>
      </c>
      <c r="T45">
        <f t="shared" si="57"/>
        <v>7.8088933749844358</v>
      </c>
      <c r="U45">
        <f t="shared" si="57"/>
        <v>7.2177883049903784</v>
      </c>
      <c r="V45">
        <f t="shared" si="57"/>
        <v>7.0237901100011086</v>
      </c>
      <c r="W45">
        <f t="shared" si="57"/>
        <v>7.2177883049903784</v>
      </c>
      <c r="X45">
        <f t="shared" si="57"/>
        <v>7.8088933749844358</v>
      </c>
      <c r="Y45">
        <f t="shared" si="57"/>
        <v>8.642725919970097</v>
      </c>
      <c r="Z45">
        <f t="shared" si="57"/>
        <v>9.4942543350021182</v>
      </c>
      <c r="AA45">
        <f t="shared" si="57"/>
        <v>10.126763539970739</v>
      </c>
      <c r="AB45">
        <f t="shared" si="57"/>
        <v>10.359960449975958</v>
      </c>
    </row>
    <row r="46" spans="3:28">
      <c r="C46">
        <v>155</v>
      </c>
      <c r="D46">
        <f t="shared" ref="D46:AB46" si="58">(D23-$E$5)*$J$5</f>
        <v>17.412771086657024</v>
      </c>
      <c r="E46">
        <f t="shared" si="58"/>
        <v>17.005048440021326</v>
      </c>
      <c r="F46">
        <f t="shared" si="58"/>
        <v>15.904473846663905</v>
      </c>
      <c r="G46">
        <f t="shared" si="58"/>
        <v>14.436311750004272</v>
      </c>
      <c r="H46">
        <f t="shared" si="58"/>
        <v>13.017097725013087</v>
      </c>
      <c r="I46">
        <f t="shared" si="58"/>
        <v>12.028071875002865</v>
      </c>
      <c r="J46">
        <f t="shared" si="58"/>
        <v>11.718682955036293</v>
      </c>
      <c r="K46">
        <f t="shared" si="58"/>
        <v>12.028071875002865</v>
      </c>
      <c r="L46">
        <f t="shared" si="58"/>
        <v>13.017097725013087</v>
      </c>
      <c r="M46">
        <f t="shared" si="58"/>
        <v>14.436311750004272</v>
      </c>
      <c r="N46">
        <f t="shared" si="58"/>
        <v>15.904473846663905</v>
      </c>
      <c r="O46">
        <f t="shared" si="58"/>
        <v>17.005048440021326</v>
      </c>
      <c r="P46">
        <f t="shared" si="58"/>
        <v>17.412771086657024</v>
      </c>
      <c r="Q46">
        <f t="shared" si="58"/>
        <v>17.005048440021326</v>
      </c>
      <c r="R46">
        <f t="shared" si="58"/>
        <v>15.904473846663905</v>
      </c>
      <c r="S46">
        <f t="shared" si="58"/>
        <v>14.436311750004272</v>
      </c>
      <c r="T46">
        <f t="shared" si="58"/>
        <v>13.017097725013087</v>
      </c>
      <c r="U46">
        <f t="shared" si="58"/>
        <v>12.028071875002865</v>
      </c>
      <c r="V46">
        <f t="shared" si="58"/>
        <v>11.718682955036293</v>
      </c>
      <c r="W46">
        <f t="shared" si="58"/>
        <v>12.028071875002865</v>
      </c>
      <c r="X46">
        <f t="shared" si="58"/>
        <v>13.017097725013087</v>
      </c>
      <c r="Y46">
        <f t="shared" si="58"/>
        <v>14.436311750004272</v>
      </c>
      <c r="Z46">
        <f t="shared" si="58"/>
        <v>15.904473846663905</v>
      </c>
      <c r="AA46">
        <f t="shared" si="58"/>
        <v>17.005048440021326</v>
      </c>
      <c r="AB46">
        <f t="shared" si="58"/>
        <v>17.412771086657024</v>
      </c>
    </row>
    <row r="47" spans="3:28">
      <c r="C47">
        <v>150</v>
      </c>
      <c r="D47">
        <f t="shared" ref="D47:AB47" si="59">(D24-$E$5)*$J$5</f>
        <v>24.46558172333809</v>
      </c>
      <c r="E47">
        <f t="shared" si="59"/>
        <v>23.883333339997293</v>
      </c>
      <c r="F47">
        <f t="shared" si="59"/>
        <v>22.314693358325691</v>
      </c>
      <c r="G47">
        <f t="shared" si="59"/>
        <v>20.229897580001136</v>
      </c>
      <c r="H47">
        <f t="shared" si="59"/>
        <v>18.225302075004429</v>
      </c>
      <c r="I47">
        <f t="shared" si="59"/>
        <v>16.838355445015353</v>
      </c>
      <c r="J47">
        <f t="shared" si="59"/>
        <v>16.413575800034167</v>
      </c>
      <c r="K47">
        <f t="shared" si="59"/>
        <v>16.838355445015353</v>
      </c>
      <c r="L47">
        <f t="shared" si="59"/>
        <v>18.225302075004429</v>
      </c>
      <c r="M47">
        <f t="shared" si="59"/>
        <v>20.229897580001136</v>
      </c>
      <c r="N47">
        <f t="shared" si="59"/>
        <v>22.314693358325691</v>
      </c>
      <c r="O47">
        <f t="shared" si="59"/>
        <v>23.883333339997293</v>
      </c>
      <c r="P47">
        <f t="shared" si="59"/>
        <v>24.46558172333809</v>
      </c>
      <c r="Q47">
        <f t="shared" si="59"/>
        <v>23.883333339997293</v>
      </c>
      <c r="R47">
        <f t="shared" si="59"/>
        <v>22.314693358325691</v>
      </c>
      <c r="S47">
        <f t="shared" si="59"/>
        <v>20.229897580001136</v>
      </c>
      <c r="T47">
        <f t="shared" si="59"/>
        <v>18.225302075004429</v>
      </c>
      <c r="U47">
        <f t="shared" si="59"/>
        <v>16.838355445015353</v>
      </c>
      <c r="V47">
        <f t="shared" si="59"/>
        <v>16.413575800034167</v>
      </c>
      <c r="W47">
        <f t="shared" si="59"/>
        <v>16.838355445015353</v>
      </c>
      <c r="X47">
        <f t="shared" si="59"/>
        <v>18.225302075004429</v>
      </c>
      <c r="Y47">
        <f t="shared" si="59"/>
        <v>20.229897580001136</v>
      </c>
      <c r="Z47">
        <f t="shared" si="59"/>
        <v>22.314693358325691</v>
      </c>
      <c r="AA47">
        <f t="shared" si="59"/>
        <v>23.883333339997293</v>
      </c>
      <c r="AB47">
        <f t="shared" si="59"/>
        <v>24.46558172333809</v>
      </c>
    </row>
    <row r="48" spans="3:28" ht="15">
      <c r="C48" s="2">
        <v>145</v>
      </c>
      <c r="D48">
        <f t="shared" ref="D48:AB48" si="60">(D25-$E$5)*$J$5</f>
        <v>31.518392359981846</v>
      </c>
      <c r="E48">
        <f t="shared" si="60"/>
        <v>30.761618239973259</v>
      </c>
      <c r="F48">
        <f t="shared" si="60"/>
        <v>28.724912869987477</v>
      </c>
      <c r="G48">
        <f t="shared" si="60"/>
        <v>26.023483409998001</v>
      </c>
      <c r="H48">
        <f t="shared" si="60"/>
        <v>23.43350642499577</v>
      </c>
      <c r="I48">
        <f t="shared" si="60"/>
        <v>21.648639014990529</v>
      </c>
      <c r="J48">
        <f t="shared" si="60"/>
        <v>21.10846864499473</v>
      </c>
      <c r="K48">
        <f t="shared" si="60"/>
        <v>21.648639014990529</v>
      </c>
      <c r="L48">
        <f t="shared" si="60"/>
        <v>23.43350642499577</v>
      </c>
      <c r="M48">
        <f t="shared" si="60"/>
        <v>26.023483409998001</v>
      </c>
      <c r="N48">
        <f t="shared" si="60"/>
        <v>28.724912869987477</v>
      </c>
      <c r="O48">
        <f t="shared" si="60"/>
        <v>30.761618239973259</v>
      </c>
      <c r="P48">
        <f t="shared" si="60"/>
        <v>31.518392359981846</v>
      </c>
      <c r="Q48">
        <f t="shared" si="60"/>
        <v>30.761618239973259</v>
      </c>
      <c r="R48">
        <f t="shared" si="60"/>
        <v>28.724912869987477</v>
      </c>
      <c r="S48">
        <f t="shared" si="60"/>
        <v>26.023483409998001</v>
      </c>
      <c r="T48">
        <f t="shared" si="60"/>
        <v>23.43350642499577</v>
      </c>
      <c r="U48">
        <f t="shared" si="60"/>
        <v>21.648639014990529</v>
      </c>
      <c r="V48">
        <f t="shared" si="60"/>
        <v>21.10846864499473</v>
      </c>
      <c r="W48">
        <f t="shared" si="60"/>
        <v>21.648639014990529</v>
      </c>
      <c r="X48">
        <f t="shared" si="60"/>
        <v>23.43350642499577</v>
      </c>
      <c r="Y48">
        <f t="shared" si="60"/>
        <v>26.023483409998001</v>
      </c>
      <c r="Z48">
        <f t="shared" si="60"/>
        <v>28.724912869987477</v>
      </c>
      <c r="AA48">
        <f t="shared" si="60"/>
        <v>30.761618239973259</v>
      </c>
      <c r="AB48">
        <f t="shared" si="60"/>
        <v>31.518392359981846</v>
      </c>
    </row>
    <row r="49" spans="3:28">
      <c r="C49">
        <v>140</v>
      </c>
      <c r="D49">
        <f t="shared" ref="D49:AB49" si="61">(D26-$E$5)*$J$5</f>
        <v>42.167709165001817</v>
      </c>
      <c r="E49">
        <f t="shared" si="61"/>
        <v>41.113352123348093</v>
      </c>
      <c r="F49">
        <f t="shared" si="61"/>
        <v>38.293381338307185</v>
      </c>
      <c r="G49">
        <f t="shared" si="61"/>
        <v>34.594646951664707</v>
      </c>
      <c r="H49">
        <f t="shared" si="61"/>
        <v>31.095573088346953</v>
      </c>
      <c r="I49">
        <f t="shared" si="61"/>
        <v>28.71648501501771</v>
      </c>
      <c r="J49">
        <f t="shared" si="61"/>
        <v>28.011853325032689</v>
      </c>
      <c r="K49">
        <f t="shared" si="61"/>
        <v>28.71648501501771</v>
      </c>
      <c r="L49">
        <f t="shared" si="61"/>
        <v>31.095573088346953</v>
      </c>
      <c r="M49">
        <f t="shared" si="61"/>
        <v>34.594646951664707</v>
      </c>
      <c r="N49">
        <f t="shared" si="61"/>
        <v>38.293381338307185</v>
      </c>
      <c r="O49">
        <f t="shared" si="61"/>
        <v>41.113352123348093</v>
      </c>
      <c r="P49">
        <f t="shared" si="61"/>
        <v>42.167709165001817</v>
      </c>
      <c r="Q49">
        <f t="shared" si="61"/>
        <v>41.113352123348093</v>
      </c>
      <c r="R49">
        <f t="shared" si="61"/>
        <v>38.293381338307185</v>
      </c>
      <c r="S49">
        <f t="shared" si="61"/>
        <v>34.594646951664707</v>
      </c>
      <c r="T49">
        <f t="shared" si="61"/>
        <v>31.095573088346953</v>
      </c>
      <c r="U49">
        <f t="shared" si="61"/>
        <v>28.71648501501771</v>
      </c>
      <c r="V49">
        <f t="shared" si="61"/>
        <v>28.011853325032689</v>
      </c>
      <c r="W49">
        <f t="shared" si="61"/>
        <v>28.71648501501771</v>
      </c>
      <c r="X49">
        <f t="shared" si="61"/>
        <v>31.095573088346953</v>
      </c>
      <c r="Y49">
        <f t="shared" si="61"/>
        <v>34.594646951664707</v>
      </c>
      <c r="Z49">
        <f t="shared" si="61"/>
        <v>38.293381338307185</v>
      </c>
      <c r="AA49">
        <f t="shared" si="61"/>
        <v>41.113352123348093</v>
      </c>
      <c r="AB49">
        <f t="shared" si="61"/>
        <v>42.167709165001817</v>
      </c>
    </row>
    <row r="50" spans="3:28">
      <c r="C50">
        <v>135</v>
      </c>
      <c r="D50">
        <f t="shared" ref="D50:AB50" si="62">(D27-$E$5)*$J$5</f>
        <v>52.817025970021788</v>
      </c>
      <c r="E50">
        <f t="shared" si="62"/>
        <v>51.465086006648306</v>
      </c>
      <c r="F50">
        <f t="shared" si="62"/>
        <v>47.861849806664203</v>
      </c>
      <c r="G50">
        <f t="shared" si="62"/>
        <v>43.165810493331414</v>
      </c>
      <c r="H50">
        <f t="shared" si="62"/>
        <v>38.757639751660825</v>
      </c>
      <c r="I50">
        <f t="shared" si="62"/>
        <v>35.784331015007581</v>
      </c>
      <c r="J50">
        <f t="shared" si="62"/>
        <v>34.915238005033338</v>
      </c>
      <c r="K50">
        <f t="shared" si="62"/>
        <v>35.784331015007581</v>
      </c>
      <c r="L50">
        <f t="shared" si="62"/>
        <v>38.757639751660825</v>
      </c>
      <c r="M50">
        <f t="shared" si="62"/>
        <v>43.165810493331414</v>
      </c>
      <c r="N50">
        <f t="shared" si="62"/>
        <v>47.861849806664203</v>
      </c>
      <c r="O50">
        <f t="shared" si="62"/>
        <v>51.465086006648306</v>
      </c>
      <c r="P50">
        <f t="shared" si="62"/>
        <v>52.817025970021788</v>
      </c>
      <c r="Q50">
        <f t="shared" si="62"/>
        <v>51.465086006648306</v>
      </c>
      <c r="R50">
        <f t="shared" si="62"/>
        <v>47.861849806664203</v>
      </c>
      <c r="S50">
        <f t="shared" si="62"/>
        <v>43.165810493331414</v>
      </c>
      <c r="T50">
        <f t="shared" si="62"/>
        <v>38.757639751660825</v>
      </c>
      <c r="U50">
        <f t="shared" si="62"/>
        <v>35.784331015007581</v>
      </c>
      <c r="V50">
        <f t="shared" si="62"/>
        <v>34.915238005033338</v>
      </c>
      <c r="W50">
        <f t="shared" si="62"/>
        <v>35.784331015007581</v>
      </c>
      <c r="X50">
        <f t="shared" si="62"/>
        <v>38.757639751660825</v>
      </c>
      <c r="Y50">
        <f t="shared" si="62"/>
        <v>43.165810493331414</v>
      </c>
      <c r="Z50">
        <f t="shared" si="62"/>
        <v>47.861849806664203</v>
      </c>
      <c r="AA50">
        <f t="shared" si="62"/>
        <v>51.465086006648306</v>
      </c>
      <c r="AB50">
        <f t="shared" si="62"/>
        <v>52.817025970021788</v>
      </c>
    </row>
    <row r="51" spans="3:28" ht="15">
      <c r="C51" s="2">
        <v>130</v>
      </c>
      <c r="D51">
        <f t="shared" ref="D51:AB51" si="63">(D28-$E$5)*$J$5</f>
        <v>63.466342775004449</v>
      </c>
      <c r="E51">
        <f t="shared" si="63"/>
        <v>61.81681988998583</v>
      </c>
      <c r="F51">
        <f t="shared" si="63"/>
        <v>57.430318274983911</v>
      </c>
      <c r="G51">
        <f t="shared" si="63"/>
        <v>51.73697403499812</v>
      </c>
      <c r="H51">
        <f t="shared" si="63"/>
        <v>46.419706414974698</v>
      </c>
      <c r="I51">
        <f t="shared" si="63"/>
        <v>42.852177014997451</v>
      </c>
      <c r="J51">
        <f t="shared" si="63"/>
        <v>41.818622684996676</v>
      </c>
      <c r="K51">
        <f t="shared" si="63"/>
        <v>42.852177014997451</v>
      </c>
      <c r="L51">
        <f t="shared" si="63"/>
        <v>46.419706414974698</v>
      </c>
      <c r="M51">
        <f t="shared" si="63"/>
        <v>51.73697403499812</v>
      </c>
      <c r="N51">
        <f t="shared" si="63"/>
        <v>57.430318274983911</v>
      </c>
      <c r="O51">
        <f t="shared" si="63"/>
        <v>61.81681988998583</v>
      </c>
      <c r="P51">
        <f t="shared" si="63"/>
        <v>63.466342775004449</v>
      </c>
      <c r="Q51">
        <f t="shared" si="63"/>
        <v>61.81681988998583</v>
      </c>
      <c r="R51">
        <f t="shared" si="63"/>
        <v>57.430318274983911</v>
      </c>
      <c r="S51">
        <f t="shared" si="63"/>
        <v>51.73697403499812</v>
      </c>
      <c r="T51">
        <f t="shared" si="63"/>
        <v>46.419706414974698</v>
      </c>
      <c r="U51">
        <f t="shared" si="63"/>
        <v>42.852177014997451</v>
      </c>
      <c r="V51">
        <f t="shared" si="63"/>
        <v>41.818622684996676</v>
      </c>
      <c r="W51">
        <f t="shared" si="63"/>
        <v>42.852177014997451</v>
      </c>
      <c r="X51">
        <f t="shared" si="63"/>
        <v>46.419706414974698</v>
      </c>
      <c r="Y51">
        <f t="shared" si="63"/>
        <v>51.73697403499812</v>
      </c>
      <c r="Z51">
        <f t="shared" si="63"/>
        <v>57.430318274983911</v>
      </c>
      <c r="AA51">
        <f t="shared" si="63"/>
        <v>61.81681988998583</v>
      </c>
      <c r="AB51">
        <f t="shared" si="63"/>
        <v>63.466342775004449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5"/>
  <sheetViews>
    <sheetView workbookViewId="0"/>
  </sheetViews>
  <sheetFormatPr defaultRowHeight="14.25"/>
  <cols>
    <col min="1" max="1" width="14" customWidth="1"/>
    <col min="2" max="2" width="14.75" customWidth="1"/>
    <col min="3" max="3" width="14.875" customWidth="1"/>
    <col min="4" max="4" width="16.25" customWidth="1"/>
  </cols>
  <sheetData>
    <row r="2" spans="1:7" ht="15">
      <c r="A2" s="2" t="s">
        <v>19</v>
      </c>
      <c r="B2" s="2" t="s">
        <v>20</v>
      </c>
      <c r="G2">
        <v>0</v>
      </c>
    </row>
    <row r="3" spans="1:7" ht="15">
      <c r="A3" s="2" t="s">
        <v>21</v>
      </c>
      <c r="B3" s="2" t="s">
        <v>21</v>
      </c>
      <c r="C3" s="2" t="s">
        <v>22</v>
      </c>
      <c r="D3" s="2" t="s">
        <v>23</v>
      </c>
      <c r="G3">
        <v>70</v>
      </c>
    </row>
    <row r="4" spans="1:7">
      <c r="A4">
        <v>63.466342775004449</v>
      </c>
      <c r="B4">
        <v>64.44994398598763</v>
      </c>
      <c r="C4">
        <v>130</v>
      </c>
      <c r="D4">
        <v>0</v>
      </c>
    </row>
    <row r="5" spans="1:7">
      <c r="A5">
        <v>61.81681988998583</v>
      </c>
      <c r="B5">
        <v>62.991661077762693</v>
      </c>
      <c r="C5">
        <v>130</v>
      </c>
      <c r="D5">
        <v>10</v>
      </c>
    </row>
    <row r="6" spans="1:7">
      <c r="A6">
        <v>57.430318274983911</v>
      </c>
      <c r="B6">
        <v>59.007558080682827</v>
      </c>
      <c r="C6">
        <v>130</v>
      </c>
      <c r="D6">
        <v>20</v>
      </c>
    </row>
    <row r="7" spans="1:7">
      <c r="A7">
        <v>51.73697403499812</v>
      </c>
      <c r="B7">
        <v>53.565172175378024</v>
      </c>
      <c r="C7">
        <v>130</v>
      </c>
      <c r="D7">
        <v>30</v>
      </c>
    </row>
    <row r="8" spans="1:7">
      <c r="A8">
        <v>46.419706414974698</v>
      </c>
      <c r="B8">
        <v>48.12278627007322</v>
      </c>
      <c r="C8">
        <v>130</v>
      </c>
      <c r="D8">
        <v>40</v>
      </c>
    </row>
    <row r="9" spans="1:7">
      <c r="A9">
        <v>42.852177014997451</v>
      </c>
      <c r="B9">
        <v>44.138683272993354</v>
      </c>
      <c r="C9">
        <v>130</v>
      </c>
      <c r="D9">
        <v>50</v>
      </c>
    </row>
    <row r="10" spans="1:7">
      <c r="A10">
        <v>41.818622684996676</v>
      </c>
      <c r="B10">
        <v>42.68040036476841</v>
      </c>
      <c r="C10">
        <v>130</v>
      </c>
      <c r="D10">
        <v>60</v>
      </c>
    </row>
    <row r="11" spans="1:7">
      <c r="A11">
        <v>31.518392359981846</v>
      </c>
      <c r="B11">
        <v>27.737081237580291</v>
      </c>
      <c r="C11">
        <v>145</v>
      </c>
      <c r="D11">
        <v>0</v>
      </c>
    </row>
    <row r="12" spans="1:7">
      <c r="A12">
        <v>30.761618239973259</v>
      </c>
      <c r="B12">
        <v>27.186184142839501</v>
      </c>
      <c r="C12">
        <v>145</v>
      </c>
      <c r="D12">
        <v>10</v>
      </c>
    </row>
    <row r="13" spans="1:7">
      <c r="A13">
        <v>28.724912869987477</v>
      </c>
      <c r="B13">
        <v>25.68110529026557</v>
      </c>
      <c r="C13">
        <v>145</v>
      </c>
      <c r="D13">
        <v>20</v>
      </c>
    </row>
    <row r="14" spans="1:7">
      <c r="A14">
        <v>26.023483409998001</v>
      </c>
      <c r="B14">
        <v>23.625129342950849</v>
      </c>
      <c r="C14">
        <v>145</v>
      </c>
      <c r="D14">
        <v>30</v>
      </c>
    </row>
    <row r="15" spans="1:7">
      <c r="A15">
        <v>23.43350642499577</v>
      </c>
      <c r="B15">
        <v>21.569153395636128</v>
      </c>
      <c r="C15">
        <v>145</v>
      </c>
      <c r="D15">
        <v>40</v>
      </c>
    </row>
    <row r="16" spans="1:7">
      <c r="A16">
        <v>21.648639014990529</v>
      </c>
      <c r="B16">
        <v>20.064074543062198</v>
      </c>
      <c r="C16">
        <v>145</v>
      </c>
      <c r="D16">
        <v>50</v>
      </c>
    </row>
    <row r="17" spans="1:4">
      <c r="A17">
        <v>21.10846864499473</v>
      </c>
      <c r="B17">
        <v>19.513177448321407</v>
      </c>
      <c r="C17">
        <v>145</v>
      </c>
      <c r="D17">
        <v>60</v>
      </c>
    </row>
    <row r="18" spans="1:4">
      <c r="A18">
        <v>10.359960449975958</v>
      </c>
      <c r="B18">
        <v>8.193789844250988</v>
      </c>
      <c r="C18">
        <v>160</v>
      </c>
      <c r="D18">
        <v>0</v>
      </c>
    </row>
    <row r="19" spans="1:4">
      <c r="A19">
        <v>10.126763539970739</v>
      </c>
      <c r="B19">
        <v>8.0537123592258251</v>
      </c>
      <c r="C19">
        <v>160</v>
      </c>
      <c r="D19">
        <v>10</v>
      </c>
    </row>
    <row r="20" spans="1:4">
      <c r="A20">
        <v>9.4942543350021182</v>
      </c>
      <c r="B20">
        <v>7.6710135531406083</v>
      </c>
      <c r="C20">
        <v>160</v>
      </c>
      <c r="D20">
        <v>20</v>
      </c>
    </row>
    <row r="21" spans="1:4">
      <c r="A21">
        <v>8.642725919970097</v>
      </c>
      <c r="B21">
        <v>7.1482372620302277</v>
      </c>
      <c r="C21">
        <v>160</v>
      </c>
      <c r="D21">
        <v>30</v>
      </c>
    </row>
    <row r="22" spans="1:4">
      <c r="A22">
        <v>7.8088933749844358</v>
      </c>
      <c r="B22">
        <v>6.6254609709198471</v>
      </c>
      <c r="C22">
        <v>160</v>
      </c>
      <c r="D22">
        <v>40</v>
      </c>
    </row>
    <row r="23" spans="1:4">
      <c r="A23">
        <v>7.2177883049903784</v>
      </c>
      <c r="B23">
        <v>6.2427621648346303</v>
      </c>
      <c r="C23">
        <v>160</v>
      </c>
      <c r="D23">
        <v>50</v>
      </c>
    </row>
    <row r="24" spans="1:4">
      <c r="A24">
        <v>7.0237901100011086</v>
      </c>
      <c r="B24">
        <v>6.1026846798094665</v>
      </c>
      <c r="C24">
        <v>160</v>
      </c>
      <c r="D24">
        <v>60</v>
      </c>
    </row>
    <row r="25" spans="1:4">
      <c r="A25">
        <v>0</v>
      </c>
      <c r="B25">
        <v>0</v>
      </c>
      <c r="C25">
        <v>180</v>
      </c>
      <c r="D2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ADLD_model</vt:lpstr>
      <vt:lpstr>CCSD</vt:lpstr>
      <vt:lpstr>parity_plot_data</vt:lpstr>
      <vt:lpstr>CCSD_chart</vt:lpstr>
      <vt:lpstr>ADLD_chart</vt:lpstr>
      <vt:lpstr>parity_plot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Manz, Thomas</cp:lastModifiedBy>
  <dcterms:created xsi:type="dcterms:W3CDTF">2024-07-29T01:59:09Z</dcterms:created>
  <dcterms:modified xsi:type="dcterms:W3CDTF">2025-01-17T00:25:10Z</dcterms:modified>
</cp:coreProperties>
</file>