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9C6BE8B8-C554-4634-A9BE-807AFE117AD0}" xr6:coauthVersionLast="47" xr6:coauthVersionMax="47" xr10:uidLastSave="{00000000-0000-0000-0000-000000000000}"/>
  <bookViews>
    <workbookView xWindow="28680" yWindow="-120" windowWidth="29040" windowHeight="15840" xr2:uid="{B9686C86-FA7D-441A-8A98-6C86EEE0DF39}"/>
  </bookViews>
  <sheets>
    <sheet name="chart" sheetId="4" r:id="rId1"/>
    <sheet name="opt_angle_relax" sheetId="5" r:id="rId2"/>
    <sheet name="opt_angle_no_relax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1" l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B3" i="1" s="1"/>
  <c r="AA9" i="1"/>
  <c r="AA3" i="1" s="1"/>
  <c r="AB8" i="1"/>
  <c r="AA8" i="1"/>
  <c r="AB7" i="1"/>
  <c r="AA7" i="1"/>
  <c r="AB6" i="1"/>
  <c r="AA6" i="1"/>
  <c r="AB5" i="1"/>
  <c r="AA5" i="1"/>
  <c r="AA5" i="5"/>
  <c r="AB22" i="5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B13" i="5"/>
  <c r="AA13" i="5"/>
  <c r="AB12" i="5"/>
  <c r="AA12" i="5"/>
  <c r="AB11" i="5"/>
  <c r="AA11" i="5"/>
  <c r="AB10" i="5"/>
  <c r="AA10" i="5"/>
  <c r="AB9" i="5"/>
  <c r="AA9" i="5"/>
  <c r="AB8" i="5"/>
  <c r="AA8" i="5"/>
  <c r="AB7" i="5"/>
  <c r="AA7" i="5"/>
  <c r="AB6" i="5"/>
  <c r="AA6" i="5"/>
  <c r="AB5" i="5"/>
  <c r="AB3" i="5"/>
  <c r="AD3" i="5" s="1"/>
  <c r="AA3" i="5"/>
  <c r="Q23" i="1"/>
  <c r="R23" i="1"/>
  <c r="S23" i="1"/>
  <c r="T23" i="1"/>
  <c r="U23" i="1"/>
  <c r="V23" i="1"/>
  <c r="X23" i="1"/>
  <c r="Z23" i="1"/>
  <c r="P23" i="1"/>
  <c r="B23" i="1"/>
  <c r="B22" i="1"/>
  <c r="B21" i="1"/>
  <c r="B20" i="1"/>
  <c r="B19" i="1"/>
  <c r="B18" i="1"/>
  <c r="B17" i="1"/>
  <c r="B16" i="1"/>
  <c r="B15" i="1"/>
  <c r="Q23" i="5"/>
  <c r="R23" i="5"/>
  <c r="S23" i="5"/>
  <c r="T23" i="5"/>
  <c r="U23" i="5"/>
  <c r="V23" i="5"/>
  <c r="X23" i="5"/>
  <c r="Z23" i="5"/>
  <c r="P23" i="5"/>
  <c r="B23" i="5"/>
  <c r="B22" i="5"/>
  <c r="C22" i="5" s="1"/>
  <c r="B21" i="5"/>
  <c r="B20" i="5"/>
  <c r="B19" i="5"/>
  <c r="B18" i="5"/>
  <c r="B17" i="5"/>
  <c r="C17" i="5" s="1"/>
  <c r="B16" i="5"/>
  <c r="B15" i="5"/>
  <c r="C15" i="5" s="1"/>
  <c r="C23" i="5"/>
  <c r="D22" i="5"/>
  <c r="D21" i="5"/>
  <c r="C21" i="5"/>
  <c r="D20" i="5"/>
  <c r="C20" i="5"/>
  <c r="D19" i="5"/>
  <c r="C19" i="5"/>
  <c r="D18" i="5"/>
  <c r="C18" i="5"/>
  <c r="D17" i="5"/>
  <c r="D16" i="5"/>
  <c r="C16" i="5"/>
  <c r="D15" i="5"/>
  <c r="D14" i="5"/>
  <c r="C14" i="5"/>
  <c r="C13" i="5"/>
  <c r="C12" i="5"/>
  <c r="C11" i="5"/>
  <c r="C10" i="5"/>
  <c r="C9" i="5"/>
  <c r="C8" i="5"/>
  <c r="C7" i="5"/>
  <c r="C6" i="5"/>
  <c r="C5" i="5"/>
  <c r="C4" i="5"/>
  <c r="C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AD3" i="1" l="1"/>
  <c r="D26" i="5"/>
  <c r="D25" i="5"/>
  <c r="Z22" i="5" s="1"/>
  <c r="D24" i="5"/>
  <c r="E20" i="5" s="1"/>
  <c r="D27" i="5" l="1"/>
  <c r="D28" i="5" s="1"/>
  <c r="Z20" i="5"/>
  <c r="E11" i="5"/>
  <c r="E8" i="5"/>
  <c r="E5" i="5"/>
  <c r="E10" i="5"/>
  <c r="E17" i="5"/>
  <c r="E7" i="5"/>
  <c r="E19" i="5"/>
  <c r="E15" i="5"/>
  <c r="E4" i="5"/>
  <c r="E6" i="5"/>
  <c r="E12" i="5"/>
  <c r="E9" i="5"/>
  <c r="E21" i="5"/>
  <c r="E13" i="5"/>
  <c r="E22" i="5"/>
  <c r="E16" i="5"/>
  <c r="Z21" i="5"/>
  <c r="Z17" i="5"/>
  <c r="Z13" i="5"/>
  <c r="Z10" i="5"/>
  <c r="Z7" i="5"/>
  <c r="Z15" i="5"/>
  <c r="Z19" i="5"/>
  <c r="Z11" i="5"/>
  <c r="Z8" i="5"/>
  <c r="Z5" i="5"/>
  <c r="Z6" i="5"/>
  <c r="Z12" i="5"/>
  <c r="Z9" i="5"/>
  <c r="E18" i="5"/>
  <c r="Z14" i="5"/>
  <c r="F20" i="5"/>
  <c r="Z16" i="5"/>
  <c r="E14" i="5"/>
  <c r="Z18" i="5"/>
  <c r="F25" i="1"/>
  <c r="D28" i="1"/>
  <c r="F5" i="5" l="1"/>
  <c r="F14" i="5"/>
  <c r="F12" i="5"/>
  <c r="F6" i="5"/>
  <c r="F11" i="5"/>
  <c r="F22" i="5"/>
  <c r="F8" i="5"/>
  <c r="F9" i="5"/>
  <c r="F19" i="5"/>
  <c r="F13" i="5"/>
  <c r="F21" i="5"/>
  <c r="F15" i="5"/>
  <c r="F18" i="5"/>
  <c r="F7" i="5"/>
  <c r="F17" i="5"/>
  <c r="F16" i="5"/>
  <c r="F10" i="5"/>
  <c r="H6" i="1"/>
  <c r="I6" i="1"/>
  <c r="J6" i="1"/>
  <c r="K6" i="1"/>
  <c r="H7" i="1"/>
  <c r="I7" i="1"/>
  <c r="J7" i="1"/>
  <c r="K7" i="1"/>
  <c r="H8" i="1"/>
  <c r="I8" i="1"/>
  <c r="J8" i="1"/>
  <c r="K8" i="1"/>
  <c r="H9" i="1"/>
  <c r="I9" i="1"/>
  <c r="J9" i="1"/>
  <c r="K9" i="1"/>
  <c r="H10" i="1"/>
  <c r="I10" i="1"/>
  <c r="J10" i="1"/>
  <c r="K10" i="1"/>
  <c r="H11" i="1"/>
  <c r="I11" i="1"/>
  <c r="J11" i="1"/>
  <c r="K11" i="1"/>
  <c r="H12" i="1"/>
  <c r="I12" i="1"/>
  <c r="J12" i="1"/>
  <c r="K12" i="1"/>
  <c r="H13" i="1"/>
  <c r="I13" i="1"/>
  <c r="J13" i="1"/>
  <c r="K13" i="1"/>
  <c r="H14" i="1"/>
  <c r="I14" i="1"/>
  <c r="J14" i="1"/>
  <c r="K14" i="1"/>
  <c r="I16" i="1"/>
  <c r="H19" i="1"/>
  <c r="I19" i="1"/>
  <c r="J19" i="1"/>
  <c r="K19" i="1"/>
  <c r="H20" i="1"/>
  <c r="I20" i="1"/>
  <c r="J20" i="1"/>
  <c r="K20" i="1"/>
  <c r="H21" i="1"/>
  <c r="I21" i="1"/>
  <c r="J21" i="1"/>
  <c r="K21" i="1"/>
  <c r="K5" i="1"/>
  <c r="J5" i="1"/>
  <c r="I5" i="1"/>
  <c r="H5" i="1"/>
  <c r="D14" i="1"/>
  <c r="C5" i="1"/>
  <c r="C6" i="1"/>
  <c r="C7" i="1"/>
  <c r="C8" i="1"/>
  <c r="C9" i="1"/>
  <c r="C10" i="1"/>
  <c r="C11" i="1"/>
  <c r="C12" i="1"/>
  <c r="C13" i="1"/>
  <c r="C14" i="1"/>
  <c r="C15" i="1"/>
  <c r="H15" i="1" s="1"/>
  <c r="C16" i="1"/>
  <c r="H16" i="1" s="1"/>
  <c r="C17" i="1"/>
  <c r="K17" i="1" s="1"/>
  <c r="C18" i="1"/>
  <c r="H18" i="1" s="1"/>
  <c r="C19" i="1"/>
  <c r="C20" i="1"/>
  <c r="C21" i="1"/>
  <c r="C22" i="1"/>
  <c r="H22" i="1" s="1"/>
  <c r="C4" i="1"/>
  <c r="D22" i="1"/>
  <c r="D21" i="1"/>
  <c r="D26" i="1" s="1"/>
  <c r="D20" i="1"/>
  <c r="D19" i="1"/>
  <c r="D18" i="1"/>
  <c r="D17" i="1"/>
  <c r="D16" i="1"/>
  <c r="D15" i="1"/>
  <c r="K22" i="1" l="1"/>
  <c r="I22" i="1"/>
  <c r="J22" i="1"/>
  <c r="I18" i="1"/>
  <c r="K18" i="1"/>
  <c r="J18" i="1"/>
  <c r="I17" i="1"/>
  <c r="H17" i="1"/>
  <c r="J17" i="1"/>
  <c r="J16" i="1"/>
  <c r="K16" i="1"/>
  <c r="J15" i="1"/>
  <c r="K15" i="1"/>
  <c r="I15" i="1"/>
  <c r="F24" i="5"/>
  <c r="D25" i="1"/>
  <c r="D27" i="1" s="1"/>
  <c r="D24" i="1"/>
  <c r="E17" i="1" s="1"/>
  <c r="F17" i="1" s="1"/>
  <c r="F25" i="5" l="1"/>
  <c r="G20" i="5"/>
  <c r="G6" i="5"/>
  <c r="G13" i="5"/>
  <c r="G16" i="5"/>
  <c r="G5" i="5"/>
  <c r="G22" i="5"/>
  <c r="G7" i="5"/>
  <c r="G17" i="5"/>
  <c r="G11" i="5"/>
  <c r="G21" i="5"/>
  <c r="G10" i="5"/>
  <c r="G15" i="5"/>
  <c r="G8" i="5"/>
  <c r="G9" i="5"/>
  <c r="G19" i="5"/>
  <c r="G18" i="5"/>
  <c r="G14" i="5"/>
  <c r="G12" i="5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N11" i="5" l="1"/>
  <c r="I11" i="5"/>
  <c r="H11" i="5"/>
  <c r="K11" i="5"/>
  <c r="L11" i="5"/>
  <c r="J11" i="5"/>
  <c r="M11" i="5"/>
  <c r="L7" i="5"/>
  <c r="I7" i="5"/>
  <c r="N7" i="5"/>
  <c r="J7" i="5"/>
  <c r="M7" i="5"/>
  <c r="K7" i="5"/>
  <c r="H7" i="5"/>
  <c r="N22" i="5"/>
  <c r="H22" i="5"/>
  <c r="L22" i="5"/>
  <c r="M22" i="5"/>
  <c r="I22" i="5"/>
  <c r="J22" i="5"/>
  <c r="K22" i="5"/>
  <c r="N18" i="5"/>
  <c r="H18" i="5"/>
  <c r="K18" i="5"/>
  <c r="J18" i="5"/>
  <c r="L18" i="5"/>
  <c r="M18" i="5"/>
  <c r="I18" i="5"/>
  <c r="I16" i="5"/>
  <c r="N16" i="5"/>
  <c r="L16" i="5"/>
  <c r="J16" i="5"/>
  <c r="M16" i="5"/>
  <c r="K16" i="5"/>
  <c r="H16" i="5"/>
  <c r="N21" i="5"/>
  <c r="K21" i="5"/>
  <c r="L21" i="5"/>
  <c r="J21" i="5"/>
  <c r="H21" i="5"/>
  <c r="I21" i="5"/>
  <c r="M21" i="5"/>
  <c r="N5" i="5"/>
  <c r="I5" i="5"/>
  <c r="M5" i="5"/>
  <c r="K5" i="5"/>
  <c r="H5" i="5"/>
  <c r="L5" i="5"/>
  <c r="J5" i="5"/>
  <c r="H6" i="5"/>
  <c r="K6" i="5"/>
  <c r="N6" i="5"/>
  <c r="M6" i="5"/>
  <c r="L6" i="5"/>
  <c r="I6" i="5"/>
  <c r="J6" i="5"/>
  <c r="L10" i="5"/>
  <c r="I10" i="5"/>
  <c r="N10" i="5"/>
  <c r="H10" i="5"/>
  <c r="J10" i="5"/>
  <c r="K10" i="5"/>
  <c r="M10" i="5"/>
  <c r="N17" i="5"/>
  <c r="J17" i="5"/>
  <c r="M17" i="5"/>
  <c r="K17" i="5"/>
  <c r="H17" i="5"/>
  <c r="I17" i="5"/>
  <c r="L17" i="5"/>
  <c r="H12" i="5"/>
  <c r="M12" i="5"/>
  <c r="N12" i="5"/>
  <c r="L12" i="5"/>
  <c r="K12" i="5"/>
  <c r="J12" i="5"/>
  <c r="I12" i="5"/>
  <c r="N14" i="5"/>
  <c r="H14" i="5"/>
  <c r="K14" i="5"/>
  <c r="J14" i="5"/>
  <c r="L14" i="5"/>
  <c r="M14" i="5"/>
  <c r="I14" i="5"/>
  <c r="N19" i="5"/>
  <c r="K19" i="5"/>
  <c r="I19" i="5"/>
  <c r="M19" i="5"/>
  <c r="J19" i="5"/>
  <c r="L19" i="5"/>
  <c r="H19" i="5"/>
  <c r="L13" i="5"/>
  <c r="I13" i="5"/>
  <c r="N13" i="5"/>
  <c r="H13" i="5"/>
  <c r="J13" i="5"/>
  <c r="K13" i="5"/>
  <c r="M13" i="5"/>
  <c r="H9" i="5"/>
  <c r="M9" i="5"/>
  <c r="N9" i="5"/>
  <c r="L9" i="5"/>
  <c r="K9" i="5"/>
  <c r="I9" i="5"/>
  <c r="J9" i="5"/>
  <c r="I8" i="5"/>
  <c r="N8" i="5"/>
  <c r="J8" i="5"/>
  <c r="L8" i="5"/>
  <c r="K8" i="5"/>
  <c r="H8" i="5"/>
  <c r="M8" i="5"/>
  <c r="I20" i="5"/>
  <c r="N20" i="5"/>
  <c r="L20" i="5"/>
  <c r="M20" i="5"/>
  <c r="J20" i="5"/>
  <c r="K20" i="5"/>
  <c r="H20" i="5"/>
  <c r="N15" i="5"/>
  <c r="K15" i="5"/>
  <c r="I15" i="5"/>
  <c r="M15" i="5"/>
  <c r="J15" i="5"/>
  <c r="H15" i="5"/>
  <c r="L15" i="5"/>
  <c r="F24" i="1"/>
  <c r="G10" i="1" s="1"/>
  <c r="J24" i="5" l="1"/>
  <c r="J27" i="5" s="1"/>
  <c r="J28" i="5" s="1"/>
  <c r="L24" i="5"/>
  <c r="H24" i="5"/>
  <c r="K24" i="5"/>
  <c r="M24" i="5"/>
  <c r="I24" i="5"/>
  <c r="N24" i="5"/>
  <c r="G13" i="1"/>
  <c r="N13" i="1" s="1"/>
  <c r="M10" i="1"/>
  <c r="L10" i="1"/>
  <c r="N10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J25" i="5" l="1"/>
  <c r="H25" i="5"/>
  <c r="H27" i="5"/>
  <c r="H28" i="5" s="1"/>
  <c r="K25" i="5"/>
  <c r="K27" i="5"/>
  <c r="K28" i="5" s="1"/>
  <c r="N25" i="5"/>
  <c r="N27" i="5"/>
  <c r="N28" i="5" s="1"/>
  <c r="I25" i="5"/>
  <c r="I27" i="5"/>
  <c r="I28" i="5" s="1"/>
  <c r="L25" i="5"/>
  <c r="L27" i="5"/>
  <c r="L28" i="5" s="1"/>
  <c r="R11" i="5"/>
  <c r="R8" i="5"/>
  <c r="R5" i="5"/>
  <c r="R21" i="5"/>
  <c r="R19" i="5"/>
  <c r="R15" i="5"/>
  <c r="R9" i="5"/>
  <c r="R12" i="5"/>
  <c r="R6" i="5"/>
  <c r="R10" i="5"/>
  <c r="R20" i="5"/>
  <c r="R16" i="5"/>
  <c r="R17" i="5"/>
  <c r="R13" i="5"/>
  <c r="R22" i="5"/>
  <c r="R18" i="5"/>
  <c r="R14" i="5"/>
  <c r="R7" i="5"/>
  <c r="M25" i="5"/>
  <c r="M27" i="5"/>
  <c r="M28" i="5" s="1"/>
  <c r="L13" i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G25" i="5" l="1"/>
  <c r="V12" i="5"/>
  <c r="V9" i="5"/>
  <c r="V6" i="5"/>
  <c r="V16" i="5"/>
  <c r="V20" i="5"/>
  <c r="V17" i="5"/>
  <c r="V10" i="5"/>
  <c r="V7" i="5"/>
  <c r="V21" i="5"/>
  <c r="V13" i="5"/>
  <c r="V11" i="5"/>
  <c r="V8" i="5"/>
  <c r="V22" i="5"/>
  <c r="V18" i="5"/>
  <c r="V14" i="5"/>
  <c r="V5" i="5"/>
  <c r="V19" i="5"/>
  <c r="V15" i="5"/>
  <c r="U6" i="5"/>
  <c r="U12" i="5"/>
  <c r="U9" i="5"/>
  <c r="U20" i="5"/>
  <c r="U16" i="5"/>
  <c r="U22" i="5"/>
  <c r="U21" i="5"/>
  <c r="U17" i="5"/>
  <c r="U13" i="5"/>
  <c r="U10" i="5"/>
  <c r="U7" i="5"/>
  <c r="U14" i="5"/>
  <c r="U11" i="5"/>
  <c r="U8" i="5"/>
  <c r="U5" i="5"/>
  <c r="U19" i="5"/>
  <c r="U15" i="5"/>
  <c r="U18" i="5"/>
  <c r="Q22" i="5"/>
  <c r="Q18" i="5"/>
  <c r="Q14" i="5"/>
  <c r="Q5" i="5"/>
  <c r="Q8" i="5"/>
  <c r="Q19" i="5"/>
  <c r="Q15" i="5"/>
  <c r="Q12" i="5"/>
  <c r="Q9" i="5"/>
  <c r="Q6" i="5"/>
  <c r="Q20" i="5"/>
  <c r="Q16" i="5"/>
  <c r="Q21" i="5"/>
  <c r="Q17" i="5"/>
  <c r="Q13" i="5"/>
  <c r="Q10" i="5"/>
  <c r="Q7" i="5"/>
  <c r="Q11" i="5"/>
  <c r="P22" i="5"/>
  <c r="P18" i="5"/>
  <c r="P14" i="5"/>
  <c r="P11" i="5"/>
  <c r="P8" i="5"/>
  <c r="P5" i="5"/>
  <c r="P19" i="5"/>
  <c r="P15" i="5"/>
  <c r="P12" i="5"/>
  <c r="P9" i="5"/>
  <c r="P6" i="5"/>
  <c r="P20" i="5"/>
  <c r="P16" i="5"/>
  <c r="P21" i="5"/>
  <c r="P17" i="5"/>
  <c r="P13" i="5"/>
  <c r="P10" i="5"/>
  <c r="P7" i="5"/>
  <c r="T19" i="5"/>
  <c r="T15" i="5"/>
  <c r="T12" i="5"/>
  <c r="T9" i="5"/>
  <c r="T6" i="5"/>
  <c r="T20" i="5"/>
  <c r="T16" i="5"/>
  <c r="T8" i="5"/>
  <c r="T21" i="5"/>
  <c r="T17" i="5"/>
  <c r="T13" i="5"/>
  <c r="T10" i="5"/>
  <c r="T7" i="5"/>
  <c r="T22" i="5"/>
  <c r="T18" i="5"/>
  <c r="T14" i="5"/>
  <c r="T11" i="5"/>
  <c r="T5" i="5"/>
  <c r="S19" i="5"/>
  <c r="S15" i="5"/>
  <c r="S12" i="5"/>
  <c r="S9" i="5"/>
  <c r="S6" i="5"/>
  <c r="S16" i="5"/>
  <c r="S20" i="5"/>
  <c r="S10" i="5"/>
  <c r="S7" i="5"/>
  <c r="S21" i="5"/>
  <c r="S17" i="5"/>
  <c r="S13" i="5"/>
  <c r="S22" i="5"/>
  <c r="S18" i="5"/>
  <c r="S14" i="5"/>
  <c r="S11" i="5"/>
  <c r="S8" i="5"/>
  <c r="S5" i="5"/>
  <c r="M24" i="1"/>
  <c r="J24" i="1"/>
  <c r="I24" i="1"/>
  <c r="K24" i="1"/>
  <c r="N24" i="1"/>
  <c r="L24" i="1"/>
  <c r="H24" i="1"/>
  <c r="L25" i="1" l="1"/>
  <c r="L27" i="1"/>
  <c r="L28" i="1" s="1"/>
  <c r="H25" i="1"/>
  <c r="H27" i="1"/>
  <c r="H28" i="1" s="1"/>
  <c r="I25" i="1"/>
  <c r="I27" i="1"/>
  <c r="I28" i="1" s="1"/>
  <c r="K25" i="1"/>
  <c r="K27" i="1"/>
  <c r="K28" i="1" s="1"/>
  <c r="M25" i="1"/>
  <c r="M27" i="1"/>
  <c r="M28" i="1" s="1"/>
  <c r="N25" i="1"/>
  <c r="N27" i="1"/>
  <c r="N28" i="1" s="1"/>
  <c r="J25" i="1"/>
  <c r="J27" i="1"/>
  <c r="J28" i="1" s="1"/>
  <c r="X12" i="5"/>
  <c r="X6" i="5"/>
  <c r="X22" i="5"/>
  <c r="X9" i="5"/>
  <c r="X15" i="5"/>
  <c r="X7" i="5"/>
  <c r="X19" i="5"/>
  <c r="X10" i="5"/>
  <c r="X13" i="5"/>
  <c r="X5" i="5"/>
  <c r="X8" i="5"/>
  <c r="X21" i="5"/>
  <c r="X11" i="5"/>
  <c r="X14" i="5"/>
  <c r="X17" i="5"/>
  <c r="X16" i="5"/>
  <c r="X20" i="5"/>
  <c r="X18" i="5"/>
  <c r="G25" i="1" l="1"/>
  <c r="Q14" i="1"/>
  <c r="Q11" i="1"/>
  <c r="Q8" i="1"/>
  <c r="Q5" i="1"/>
  <c r="Q18" i="1"/>
  <c r="Q15" i="1"/>
  <c r="Q12" i="1"/>
  <c r="Q9" i="1"/>
  <c r="Q22" i="1"/>
  <c r="Q19" i="1"/>
  <c r="Q6" i="1"/>
  <c r="Q10" i="1"/>
  <c r="Q7" i="1"/>
  <c r="Q16" i="1"/>
  <c r="Q13" i="1"/>
  <c r="Q20" i="1"/>
  <c r="Q17" i="1"/>
  <c r="Q21" i="1"/>
  <c r="P17" i="1"/>
  <c r="P14" i="1"/>
  <c r="P11" i="1"/>
  <c r="P21" i="1"/>
  <c r="P5" i="1"/>
  <c r="P18" i="1"/>
  <c r="P15" i="1"/>
  <c r="P12" i="1"/>
  <c r="P9" i="1"/>
  <c r="P22" i="1"/>
  <c r="P19" i="1"/>
  <c r="P6" i="1"/>
  <c r="P16" i="1"/>
  <c r="P13" i="1"/>
  <c r="P10" i="1"/>
  <c r="P7" i="1"/>
  <c r="P20" i="1"/>
  <c r="P8" i="1"/>
  <c r="T18" i="1"/>
  <c r="T15" i="1"/>
  <c r="T12" i="1"/>
  <c r="T9" i="1"/>
  <c r="T22" i="1"/>
  <c r="T19" i="1"/>
  <c r="T6" i="1"/>
  <c r="T16" i="1"/>
  <c r="T11" i="1"/>
  <c r="T13" i="1"/>
  <c r="T10" i="1"/>
  <c r="T7" i="1"/>
  <c r="T14" i="1"/>
  <c r="T20" i="1"/>
  <c r="T17" i="1"/>
  <c r="T8" i="1"/>
  <c r="T21" i="1"/>
  <c r="T5" i="1"/>
  <c r="S21" i="1"/>
  <c r="S5" i="1"/>
  <c r="S18" i="1"/>
  <c r="S15" i="1"/>
  <c r="S9" i="1"/>
  <c r="S22" i="1"/>
  <c r="S19" i="1"/>
  <c r="S6" i="1"/>
  <c r="S16" i="1"/>
  <c r="S13" i="1"/>
  <c r="S10" i="1"/>
  <c r="S7" i="1"/>
  <c r="S20" i="1"/>
  <c r="S17" i="1"/>
  <c r="S14" i="1"/>
  <c r="S11" i="1"/>
  <c r="S8" i="1"/>
  <c r="S12" i="1"/>
  <c r="R8" i="1"/>
  <c r="R21" i="1"/>
  <c r="R5" i="1"/>
  <c r="R18" i="1"/>
  <c r="R15" i="1"/>
  <c r="R12" i="1"/>
  <c r="R9" i="1"/>
  <c r="R22" i="1"/>
  <c r="R19" i="1"/>
  <c r="R6" i="1"/>
  <c r="R16" i="1"/>
  <c r="R13" i="1"/>
  <c r="R10" i="1"/>
  <c r="R7" i="1"/>
  <c r="R20" i="1"/>
  <c r="R17" i="1"/>
  <c r="R14" i="1"/>
  <c r="R11" i="1"/>
  <c r="V9" i="1"/>
  <c r="V22" i="1"/>
  <c r="V19" i="1"/>
  <c r="V6" i="1"/>
  <c r="V13" i="1"/>
  <c r="V10" i="1"/>
  <c r="V7" i="1"/>
  <c r="V5" i="1"/>
  <c r="V20" i="1"/>
  <c r="V17" i="1"/>
  <c r="V21" i="1"/>
  <c r="V14" i="1"/>
  <c r="V11" i="1"/>
  <c r="V8" i="1"/>
  <c r="V18" i="1"/>
  <c r="V15" i="1"/>
  <c r="V12" i="1"/>
  <c r="V16" i="1"/>
  <c r="U12" i="1"/>
  <c r="U9" i="1"/>
  <c r="U22" i="1"/>
  <c r="U19" i="1"/>
  <c r="U6" i="1"/>
  <c r="U16" i="1"/>
  <c r="U13" i="1"/>
  <c r="U10" i="1"/>
  <c r="U7" i="1"/>
  <c r="U20" i="1"/>
  <c r="U17" i="1"/>
  <c r="U14" i="1"/>
  <c r="U11" i="1"/>
  <c r="U8" i="1"/>
  <c r="U21" i="1"/>
  <c r="U5" i="1"/>
  <c r="U18" i="1"/>
  <c r="U15" i="1"/>
  <c r="X18" i="1" l="1"/>
  <c r="X16" i="1"/>
  <c r="X10" i="1"/>
  <c r="X13" i="1"/>
  <c r="X14" i="1"/>
  <c r="X17" i="1"/>
  <c r="X11" i="1"/>
  <c r="X19" i="1"/>
  <c r="X12" i="1"/>
  <c r="X22" i="1"/>
  <c r="X9" i="1"/>
  <c r="X15" i="1"/>
  <c r="X20" i="1"/>
  <c r="X6" i="1"/>
  <c r="X8" i="1"/>
  <c r="X5" i="1"/>
  <c r="X7" i="1"/>
  <c r="X21" i="1"/>
</calcChain>
</file>

<file path=xl/sharedStrings.xml><?xml version="1.0" encoding="utf-8"?>
<sst xmlns="http://schemas.openxmlformats.org/spreadsheetml/2006/main" count="56" uniqueCount="23">
  <si>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</si>
  <si>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</si>
  <si>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</si>
  <si>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</si>
  <si>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</si>
  <si>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</si>
  <si>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</si>
  <si>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</si>
  <si>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</si>
  <si>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</si>
  <si>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</si>
  <si>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</si>
  <si>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</si>
  <si>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</si>
  <si>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</si>
  <si>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</si>
  <si>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QM</t>
  </si>
  <si>
    <t>kJ/mol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</si>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</sst>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glyoxal</a:t>
            </a:r>
          </a:p>
        </c:rich>
      </c:tx>
      <c:layout>
        <c:manualLayout>
          <c:xMode val="edge"/>
          <c:yMode val="edge"/>
          <c:x val="0.47722863760530249"/>
          <c:y val="4.6416597281280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(opt_angle_no_relax!$X$23,opt_angle_no_relax!$X$15:$X$22,opt_angle_no_relax!$X$5:$X$14)</c:f>
              <c:numCache>
                <c:formatCode>General</c:formatCode>
                <c:ptCount val="19"/>
                <c:pt idx="0">
                  <c:v>0</c:v>
                </c:pt>
                <c:pt idx="1">
                  <c:v>2.3302549756086472</c:v>
                </c:pt>
                <c:pt idx="2">
                  <c:v>8.5426670466113706</c:v>
                </c:pt>
                <c:pt idx="3">
                  <c:v>16.337420752298023</c:v>
                </c:pt>
                <c:pt idx="4">
                  <c:v>22.613251442317448</c:v>
                </c:pt>
                <c:pt idx="5">
                  <c:v>25.265037288416359</c:v>
                </c:pt>
                <c:pt idx="6">
                  <c:v>24.604230930620197</c:v>
                </c:pt>
                <c:pt idx="7">
                  <c:v>22.689996543038735</c:v>
                </c:pt>
                <c:pt idx="8">
                  <c:v>21.283024209781644</c:v>
                </c:pt>
                <c:pt idx="9">
                  <c:v>20.840928139937798</c:v>
                </c:pt>
                <c:pt idx="10">
                  <c:v>21.283024209781644</c:v>
                </c:pt>
                <c:pt idx="11">
                  <c:v>22.689996543038738</c:v>
                </c:pt>
                <c:pt idx="12">
                  <c:v>24.604230930620197</c:v>
                </c:pt>
                <c:pt idx="13">
                  <c:v>25.265037288416359</c:v>
                </c:pt>
                <c:pt idx="14">
                  <c:v>22.613251442317445</c:v>
                </c:pt>
                <c:pt idx="15">
                  <c:v>16.337420752298005</c:v>
                </c:pt>
                <c:pt idx="16">
                  <c:v>8.542667046611367</c:v>
                </c:pt>
                <c:pt idx="17">
                  <c:v>2.3302549756086499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C7-47C5-AF95-BDEBCC55D2EB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opt_angle_no_relax!$Z$5:$Z$23</c:f>
              <c:numCache>
                <c:formatCode>General</c:formatCode>
                <c:ptCount val="19"/>
                <c:pt idx="0">
                  <c:v>21.019254154963278</c:v>
                </c:pt>
                <c:pt idx="1">
                  <c:v>21.344343564960354</c:v>
                </c:pt>
                <c:pt idx="2">
                  <c:v>22.691277574959415</c:v>
                </c:pt>
                <c:pt idx="3">
                  <c:v>24.735019285005038</c:v>
                </c:pt>
                <c:pt idx="4">
                  <c:v>25.40982529498477</c:v>
                </c:pt>
                <c:pt idx="5">
                  <c:v>22.628449359965813</c:v>
                </c:pt>
                <c:pt idx="6">
                  <c:v>16.382279839981848</c:v>
                </c:pt>
                <c:pt idx="7">
                  <c:v>8.7024297899850183</c:v>
                </c:pt>
                <c:pt idx="8">
                  <c:v>2.4269334349437628</c:v>
                </c:pt>
                <c:pt idx="9">
                  <c:v>0</c:v>
                </c:pt>
                <c:pt idx="10">
                  <c:v>2.4269334349437628</c:v>
                </c:pt>
                <c:pt idx="11">
                  <c:v>8.7024297899850183</c:v>
                </c:pt>
                <c:pt idx="12">
                  <c:v>16.382279839981848</c:v>
                </c:pt>
                <c:pt idx="13">
                  <c:v>22.628449359965813</c:v>
                </c:pt>
                <c:pt idx="14">
                  <c:v>25.40982529498477</c:v>
                </c:pt>
                <c:pt idx="15">
                  <c:v>24.735019285005038</c:v>
                </c:pt>
                <c:pt idx="16">
                  <c:v>22.691277574959415</c:v>
                </c:pt>
                <c:pt idx="17">
                  <c:v>21.344343564960354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C7-47C5-AF95-BDEBCC55D2EB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(opt_angle_relax!$X$23,opt_angle_relax!$X$15:$X$22,opt_angle_relax!$X$5:$X$14)</c:f>
              <c:numCache>
                <c:formatCode>General</c:formatCode>
                <c:ptCount val="19"/>
                <c:pt idx="0">
                  <c:v>0</c:v>
                </c:pt>
                <c:pt idx="1">
                  <c:v>1.5217770270643167</c:v>
                </c:pt>
                <c:pt idx="2">
                  <c:v>6.3909675788518951</c:v>
                </c:pt>
                <c:pt idx="3">
                  <c:v>14.008915164466567</c:v>
                </c:pt>
                <c:pt idx="4">
                  <c:v>21.279927650380294</c:v>
                </c:pt>
                <c:pt idx="5">
                  <c:v>24.680153574158386</c:v>
                </c:pt>
                <c:pt idx="6">
                  <c:v>23.834282341299364</c:v>
                </c:pt>
                <c:pt idx="7">
                  <c:v>21.5260053880301</c:v>
                </c:pt>
                <c:pt idx="8">
                  <c:v>20.175783373328755</c:v>
                </c:pt>
                <c:pt idx="9">
                  <c:v>19.888219580281902</c:v>
                </c:pt>
                <c:pt idx="10">
                  <c:v>20.175783373328755</c:v>
                </c:pt>
                <c:pt idx="11">
                  <c:v>21.5260053880301</c:v>
                </c:pt>
                <c:pt idx="12">
                  <c:v>23.834282341299364</c:v>
                </c:pt>
                <c:pt idx="13">
                  <c:v>24.680153574158386</c:v>
                </c:pt>
                <c:pt idx="14">
                  <c:v>21.279927650380287</c:v>
                </c:pt>
                <c:pt idx="15">
                  <c:v>14.008915164466554</c:v>
                </c:pt>
                <c:pt idx="16">
                  <c:v>6.3909675788518916</c:v>
                </c:pt>
                <c:pt idx="17">
                  <c:v>1.5217770270643187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B6-4067-B214-72AD222E5FEA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opt_angle_relax!$Z$5:$Z$23</c:f>
              <c:numCache>
                <c:formatCode>General</c:formatCode>
                <c:ptCount val="19"/>
                <c:pt idx="0">
                  <c:v>19.940803774978846</c:v>
                </c:pt>
                <c:pt idx="1">
                  <c:v>20.330585504955863</c:v>
                </c:pt>
                <c:pt idx="2">
                  <c:v>21.714512809974948</c:v>
                </c:pt>
                <c:pt idx="3">
                  <c:v>23.850147019937808</c:v>
                </c:pt>
                <c:pt idx="4">
                  <c:v>24.857026270007424</c:v>
                </c:pt>
                <c:pt idx="5">
                  <c:v>21.480659524971387</c:v>
                </c:pt>
                <c:pt idx="6">
                  <c:v>13.986826149937713</c:v>
                </c:pt>
                <c:pt idx="7">
                  <c:v>6.6032900299449437</c:v>
                </c:pt>
                <c:pt idx="8">
                  <c:v>1.7009301749440482</c:v>
                </c:pt>
                <c:pt idx="9">
                  <c:v>0</c:v>
                </c:pt>
                <c:pt idx="10">
                  <c:v>1.7009301749440482</c:v>
                </c:pt>
                <c:pt idx="11">
                  <c:v>6.6032900299449437</c:v>
                </c:pt>
                <c:pt idx="12">
                  <c:v>13.986826149937713</c:v>
                </c:pt>
                <c:pt idx="13">
                  <c:v>21.480659524971387</c:v>
                </c:pt>
                <c:pt idx="14">
                  <c:v>24.857026270007424</c:v>
                </c:pt>
                <c:pt idx="15">
                  <c:v>23.850147019937808</c:v>
                </c:pt>
                <c:pt idx="16">
                  <c:v>21.714512809974948</c:v>
                </c:pt>
                <c:pt idx="17">
                  <c:v>20.330585504955863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B6-4067-B214-72AD222E5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231375"/>
        <c:axId val="1362826608"/>
      </c:scatterChart>
      <c:valAx>
        <c:axId val="1164231375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OCCO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826608"/>
        <c:crosses val="autoZero"/>
        <c:crossBetween val="midCat"/>
        <c:majorUnit val="90"/>
      </c:valAx>
      <c:valAx>
        <c:axId val="136282660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231375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27F011B-B67A-453B-8AC7-6395BD17CF9A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509AF1-AF45-D58F-C585-43DD0B5BF4C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0.31059</cdr:x>
      <cdr:y>0.5446</cdr:y>
    </cdr:from>
    <cdr:to>
      <cdr:x>0.84726</cdr:x>
      <cdr:y>0.74829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B8CEE34-28F4-CD11-16F6-2CA9287784A1}"/>
            </a:ext>
          </a:extLst>
        </cdr:cNvPr>
        <cdr:cNvSpPr txBox="1"/>
      </cdr:nvSpPr>
      <cdr:spPr>
        <a:xfrm xmlns:a="http://schemas.openxmlformats.org/drawingml/2006/main">
          <a:off x="2691063" y="3426327"/>
          <a:ext cx="4649932" cy="1281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0.9997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0.9999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D54DC-8B96-4655-903E-006E45AD1036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X1" t="s">
        <v>14</v>
      </c>
      <c r="Z1" t="s">
        <v>16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17</v>
      </c>
      <c r="AA2" s="1" t="s">
        <v>19</v>
      </c>
      <c r="AB2" s="1" t="s">
        <v>20</v>
      </c>
      <c r="AD2" s="1" t="s">
        <v>21</v>
      </c>
    </row>
    <row r="3" spans="1:30" x14ac:dyDescent="0.25">
      <c r="AA3">
        <f>SUM(AA5:AA22)</f>
        <v>1308.1424287568836</v>
      </c>
      <c r="AB3">
        <f>SUM(AB5:AB22)</f>
        <v>0.42074963817769678</v>
      </c>
      <c r="AD3" s="5">
        <f>1-AB3/AA3</f>
        <v>0.99967836098812457</v>
      </c>
    </row>
    <row r="4" spans="1:30" x14ac:dyDescent="0.25">
      <c r="A4" t="s">
        <v>2</v>
      </c>
      <c r="B4">
        <v>180</v>
      </c>
      <c r="C4">
        <f>B4*PI()/180</f>
        <v>3.1415926535897931</v>
      </c>
      <c r="D4">
        <v>-227.53611792999999</v>
      </c>
      <c r="E4">
        <f>D4-$D$24</f>
        <v>-6.1149994444633649E-3</v>
      </c>
    </row>
    <row r="5" spans="1:30" x14ac:dyDescent="0.25">
      <c r="B5">
        <v>0</v>
      </c>
      <c r="C5">
        <f t="shared" ref="C5:C23" si="0">B5*PI()/180</f>
        <v>0</v>
      </c>
      <c r="D5">
        <v>-227.52852288</v>
      </c>
      <c r="E5">
        <f t="shared" ref="E5:E22" si="1">D5-$D$24</f>
        <v>1.4800505555285781E-3</v>
      </c>
      <c r="F5">
        <f t="shared" ref="F5:F22" si="2">E5^2</f>
        <v>2.1905496469204528E-6</v>
      </c>
      <c r="G5">
        <f t="shared" ref="G5:G22" si="3">E5/$F$24</f>
        <v>0.45582412761847796</v>
      </c>
      <c r="H5">
        <f>-COS(C5-$C$4)*SQRT(2)*G5</f>
        <v>0.64463266333493607</v>
      </c>
      <c r="I5">
        <f>-SQRT(2)*COS(2*(C5-$C$4))*G5</f>
        <v>-0.64463266333493607</v>
      </c>
      <c r="J5">
        <f>-COS(3*(C5-$C$4))*SQRT(2)*G5</f>
        <v>0.64463266333493607</v>
      </c>
      <c r="K5">
        <f>-COS(4*(C5-$C$4))*SQRT(2)*G5</f>
        <v>-0.64463266333493607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-4.07835841711946E-16</v>
      </c>
      <c r="P5">
        <f>H$28*(1-COS($C5-$C$4))</f>
        <v>14.007119126220408</v>
      </c>
      <c r="Q5">
        <f>I$28*(1-COS(2*($C5-$C$4)))</f>
        <v>0</v>
      </c>
      <c r="R5">
        <f>J$28*(1-COS(3*($C5-$C$4)))</f>
        <v>5.5975804723995749E-2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0</v>
      </c>
      <c r="X5">
        <f>SUM(P5:V5)*SQRT(2)</f>
        <v>19.888219580281902</v>
      </c>
      <c r="Z5">
        <f>(D5-$D$25)*$A$1</f>
        <v>19.940803774978846</v>
      </c>
      <c r="AA5">
        <f>(E5*$A$1)^2</f>
        <v>15.100006901271822</v>
      </c>
      <c r="AB5">
        <f>(X5-Z5)^2</f>
        <v>2.7650975319261461E-3</v>
      </c>
    </row>
    <row r="6" spans="1:30" x14ac:dyDescent="0.25">
      <c r="B6">
        <v>20</v>
      </c>
      <c r="C6">
        <f t="shared" si="0"/>
        <v>0.3490658503988659</v>
      </c>
      <c r="D6">
        <v>-227.52837442000001</v>
      </c>
      <c r="E6">
        <f t="shared" si="1"/>
        <v>1.6285105555198243E-3</v>
      </c>
      <c r="F6">
        <f t="shared" si="2"/>
        <v>2.6520466294394867E-6</v>
      </c>
      <c r="G6">
        <f t="shared" si="3"/>
        <v>0.50154665360211315</v>
      </c>
      <c r="H6">
        <f t="shared" ref="H6:H22" si="4">-COS(C6-$C$4)*SQRT(2)*G6</f>
        <v>0.66651841264895817</v>
      </c>
      <c r="I6">
        <f t="shared" ref="I6:I22" si="5">-SQRT(2)*COS(2*(C6-$C$4))*G6</f>
        <v>-0.54335078828137684</v>
      </c>
      <c r="J6">
        <f t="shared" ref="J6:J22" si="6">-COS(3*(C6-$C$4))*SQRT(2)*G6</f>
        <v>0.35464703984347401</v>
      </c>
      <c r="K6">
        <f t="shared" ref="K6:K22" si="7">-COS(4*(C6-$C$4))*SQRT(2)*G6</f>
        <v>-0.12316762436758076</v>
      </c>
      <c r="L6">
        <f t="shared" ref="L6:L22" si="8">SQRT(2)*(3*SIN(C6-$C$4)-SIN(3*(C6-$C$4)))*G6/SQRT(10)</f>
        <v>-3.5895613484772201E-2</v>
      </c>
      <c r="M6">
        <f t="shared" ref="M6:M22" si="9">SQRT(2)*(2*SIN(2*(C6-$C$4))-SIN(4*(C6-$C$4)))*G6/SQRT(5)</f>
        <v>9.5405231593514703E-2</v>
      </c>
      <c r="N6">
        <f t="shared" ref="N6:N22" si="10">SQRT(2)*G6*(SIN(C6-$C$4)-SIN(2*(C6-$C$4))+3*SIN(3*(C6-$C$4))-2*SIN(4*(C6-$C$4)))/SQRT(15)</f>
        <v>-1.0168788888981679</v>
      </c>
      <c r="P6">
        <f t="shared" ref="P6:P22" si="11">H$28*(1-COS($C6-$C$4))</f>
        <v>13.584752803799443</v>
      </c>
      <c r="Q6">
        <f t="shared" ref="Q6:Q22" si="12">I$28*(1-COS(2*($C6-$C$4)))</f>
        <v>1.1284936373951611</v>
      </c>
      <c r="R6">
        <f t="shared" ref="R6:R22" si="13">J$28*(1-COS(3*($C6-$C$4)))</f>
        <v>4.1981853542996786E-2</v>
      </c>
      <c r="S6">
        <f t="shared" ref="S6:S22" si="14">K$28*(1-COS(4*($C6-$C$4)))</f>
        <v>-0.48879505570604065</v>
      </c>
      <c r="T6">
        <f t="shared" ref="T6:T22" si="15">L$28*(3*SIN($C6-$C$4)-SIN(3*($C6-$C$4)))/SQRT(10)</f>
        <v>1.7462778677428612E-17</v>
      </c>
      <c r="U6">
        <f t="shared" ref="U6:U22" si="16">M$28*(2*SIN(2*(C6-$C$4))-SIN(4*(C6-$C$4)))/SQRT(5)</f>
        <v>-1.0785609368202548E-16</v>
      </c>
      <c r="V6">
        <f t="shared" ref="V6:V22" si="17">$N$28*(SIN(C6-$C$4)-SIN(2*(C6-$C$4))+3*SIN(3*(C6-$C$4))-2*SIN(4*(C6-$C$4)))/SQRT(15)</f>
        <v>0</v>
      </c>
      <c r="X6">
        <f t="shared" ref="X6:X22" si="18">SUM(P6:V6)*SQRT(2)</f>
        <v>20.175783373328755</v>
      </c>
      <c r="Z6">
        <f t="shared" ref="Z6:Z22" si="19">(D6-$D$25)*$A$1</f>
        <v>20.330585504955863</v>
      </c>
      <c r="AA6">
        <f t="shared" ref="AA6:AA22" si="20">(E6*$A$1)^2</f>
        <v>18.281221091395398</v>
      </c>
      <c r="AB6">
        <f t="shared" ref="AB6:AB22" si="21">(X6-Z6)^2</f>
        <v>2.3963699956296328E-2</v>
      </c>
    </row>
    <row r="7" spans="1:30" x14ac:dyDescent="0.25">
      <c r="B7">
        <v>40</v>
      </c>
      <c r="C7">
        <f t="shared" si="0"/>
        <v>0.69813170079773179</v>
      </c>
      <c r="D7">
        <v>-227.52784731</v>
      </c>
      <c r="E7">
        <f t="shared" si="1"/>
        <v>2.1556205555270935E-3</v>
      </c>
      <c r="F7">
        <f t="shared" si="2"/>
        <v>4.6466999794109354E-6</v>
      </c>
      <c r="G7">
        <f t="shared" si="3"/>
        <v>0.66388533521997228</v>
      </c>
      <c r="H7">
        <f t="shared" si="4"/>
        <v>0.71922047057737226</v>
      </c>
      <c r="I7">
        <f t="shared" si="5"/>
        <v>-0.1630340447977312</v>
      </c>
      <c r="J7">
        <f t="shared" si="6"/>
        <v>-0.46943782246434723</v>
      </c>
      <c r="K7">
        <f t="shared" si="7"/>
        <v>0.88225451537510413</v>
      </c>
      <c r="L7">
        <f t="shared" si="8"/>
        <v>-0.31540643879893027</v>
      </c>
      <c r="M7">
        <f t="shared" si="9"/>
        <v>0.68339140903281481</v>
      </c>
      <c r="N7">
        <f t="shared" si="10"/>
        <v>-1.190195897471616</v>
      </c>
      <c r="P7">
        <f t="shared" si="11"/>
        <v>12.368597448483552</v>
      </c>
      <c r="Q7">
        <f t="shared" si="12"/>
        <v>3.9859398348336921</v>
      </c>
      <c r="R7">
        <f t="shared" si="13"/>
        <v>1.3993951180998922E-2</v>
      </c>
      <c r="S7">
        <f t="shared" si="14"/>
        <v>-1.1473468527640001</v>
      </c>
      <c r="T7">
        <f t="shared" si="15"/>
        <v>1.1592064424701176E-16</v>
      </c>
      <c r="U7">
        <f t="shared" si="16"/>
        <v>-5.8366046048690735E-16</v>
      </c>
      <c r="V7">
        <f t="shared" si="17"/>
        <v>0</v>
      </c>
      <c r="X7">
        <f t="shared" si="18"/>
        <v>21.5260053880301</v>
      </c>
      <c r="Z7">
        <f t="shared" si="19"/>
        <v>21.714512809974948</v>
      </c>
      <c r="AA7">
        <f t="shared" si="20"/>
        <v>32.030865794749424</v>
      </c>
      <c r="AB7">
        <f t="shared" si="21"/>
        <v>3.5535048128293105E-2</v>
      </c>
    </row>
    <row r="8" spans="1:30" x14ac:dyDescent="0.25">
      <c r="B8">
        <v>60</v>
      </c>
      <c r="C8">
        <f t="shared" si="0"/>
        <v>1.0471975511965976</v>
      </c>
      <c r="D8">
        <v>-227.52703389000001</v>
      </c>
      <c r="E8">
        <f t="shared" si="1"/>
        <v>2.9690405555129473E-3</v>
      </c>
      <c r="F8">
        <f t="shared" si="2"/>
        <v>8.8152018202806306E-6</v>
      </c>
      <c r="G8">
        <f t="shared" si="3"/>
        <v>0.91440141421198806</v>
      </c>
      <c r="H8">
        <f t="shared" si="4"/>
        <v>0.64657944071586615</v>
      </c>
      <c r="I8">
        <f t="shared" si="5"/>
        <v>0.64657944071586537</v>
      </c>
      <c r="J8">
        <f t="shared" si="6"/>
        <v>-1.2931588814317319</v>
      </c>
      <c r="K8">
        <f t="shared" si="7"/>
        <v>0.64657944071586693</v>
      </c>
      <c r="L8">
        <f t="shared" si="8"/>
        <v>-1.0624384346974616</v>
      </c>
      <c r="M8">
        <f t="shared" si="9"/>
        <v>1.5025148435355928</v>
      </c>
      <c r="N8">
        <f t="shared" si="10"/>
        <v>-8.8966750620494911E-16</v>
      </c>
      <c r="P8">
        <f t="shared" si="11"/>
        <v>10.505339344665307</v>
      </c>
      <c r="Q8">
        <f t="shared" si="12"/>
        <v>7.235307759557009</v>
      </c>
      <c r="R8">
        <f t="shared" si="13"/>
        <v>0</v>
      </c>
      <c r="S8">
        <f t="shared" si="14"/>
        <v>-0.88726443597475368</v>
      </c>
      <c r="T8">
        <f t="shared" si="15"/>
        <v>2.834981250377193E-16</v>
      </c>
      <c r="U8">
        <f t="shared" si="16"/>
        <v>-9.3167773308483308E-16</v>
      </c>
      <c r="V8">
        <f t="shared" si="17"/>
        <v>0</v>
      </c>
      <c r="X8">
        <f t="shared" si="18"/>
        <v>23.834282341299364</v>
      </c>
      <c r="Z8">
        <f t="shared" si="19"/>
        <v>23.850147019937808</v>
      </c>
      <c r="AA8">
        <f t="shared" si="20"/>
        <v>60.765392151449916</v>
      </c>
      <c r="AB8">
        <f t="shared" si="21"/>
        <v>2.5168802830109386E-4</v>
      </c>
    </row>
    <row r="9" spans="1:30" x14ac:dyDescent="0.25">
      <c r="B9">
        <v>80</v>
      </c>
      <c r="C9">
        <f t="shared" si="0"/>
        <v>1.3962634015954636</v>
      </c>
      <c r="D9">
        <v>-227.52665038999999</v>
      </c>
      <c r="E9">
        <f t="shared" si="1"/>
        <v>3.3525405555394627E-3</v>
      </c>
      <c r="F9">
        <f t="shared" si="2"/>
        <v>1.123952817653685E-5</v>
      </c>
      <c r="G9">
        <f t="shared" si="3"/>
        <v>1.0325112668118153</v>
      </c>
      <c r="H9">
        <f t="shared" si="4"/>
        <v>0.25355958205008994</v>
      </c>
      <c r="I9">
        <f t="shared" si="5"/>
        <v>1.3721311181223215</v>
      </c>
      <c r="J9">
        <f t="shared" si="6"/>
        <v>-0.73009571841414744</v>
      </c>
      <c r="K9">
        <f t="shared" si="7"/>
        <v>-1.1185715360722315</v>
      </c>
      <c r="L9">
        <f t="shared" si="8"/>
        <v>-1.764103921853714</v>
      </c>
      <c r="M9">
        <f t="shared" si="9"/>
        <v>0.86644178614987999</v>
      </c>
      <c r="N9">
        <f t="shared" si="10"/>
        <v>0.963973117532539</v>
      </c>
      <c r="P9">
        <f t="shared" si="11"/>
        <v>8.219714918426094</v>
      </c>
      <c r="Q9">
        <f t="shared" si="12"/>
        <v>9.3561820468851717</v>
      </c>
      <c r="R9">
        <f t="shared" si="13"/>
        <v>1.3993951180998934E-2</v>
      </c>
      <c r="S9">
        <f t="shared" si="14"/>
        <v>-0.13838696347946611</v>
      </c>
      <c r="T9">
        <f t="shared" si="15"/>
        <v>4.1688154796215968E-16</v>
      </c>
      <c r="U9">
        <f t="shared" si="16"/>
        <v>-4.7580436680488167E-16</v>
      </c>
      <c r="V9">
        <f t="shared" si="17"/>
        <v>0</v>
      </c>
      <c r="X9">
        <f t="shared" si="18"/>
        <v>24.680153574158386</v>
      </c>
      <c r="Z9">
        <f t="shared" si="19"/>
        <v>24.857026270007424</v>
      </c>
      <c r="AA9">
        <f t="shared" si="20"/>
        <v>77.476880412794685</v>
      </c>
      <c r="AB9">
        <f t="shared" si="21"/>
        <v>3.1283950536906413E-2</v>
      </c>
    </row>
    <row r="10" spans="1:30" x14ac:dyDescent="0.25">
      <c r="B10">
        <v>100</v>
      </c>
      <c r="C10">
        <f t="shared" si="0"/>
        <v>1.7453292519943295</v>
      </c>
      <c r="D10">
        <v>-227.52793638</v>
      </c>
      <c r="E10">
        <f t="shared" si="1"/>
        <v>2.0665505555257369E-3</v>
      </c>
      <c r="F10">
        <f t="shared" si="2"/>
        <v>4.2706311985437317E-6</v>
      </c>
      <c r="G10">
        <f t="shared" si="3"/>
        <v>0.63645366750028654</v>
      </c>
      <c r="H10">
        <f t="shared" si="4"/>
        <v>-0.1562974963207181</v>
      </c>
      <c r="I10">
        <f t="shared" si="5"/>
        <v>0.84579985758100862</v>
      </c>
      <c r="J10">
        <f t="shared" si="6"/>
        <v>0.45004070420050124</v>
      </c>
      <c r="K10">
        <f t="shared" si="7"/>
        <v>-0.68950236126029052</v>
      </c>
      <c r="L10">
        <f t="shared" si="8"/>
        <v>-1.0874171033332367</v>
      </c>
      <c r="M10">
        <f t="shared" si="9"/>
        <v>-0.53408623246635945</v>
      </c>
      <c r="N10">
        <f t="shared" si="10"/>
        <v>0.15564140366113163</v>
      </c>
      <c r="P10">
        <f t="shared" si="11"/>
        <v>5.7874042077943137</v>
      </c>
      <c r="Q10">
        <f t="shared" si="12"/>
        <v>9.3561820468851717</v>
      </c>
      <c r="R10">
        <f t="shared" si="13"/>
        <v>4.1981853542996828E-2</v>
      </c>
      <c r="S10">
        <f t="shared" si="14"/>
        <v>-0.1383869634794663</v>
      </c>
      <c r="T10">
        <f t="shared" si="15"/>
        <v>4.1688154796215968E-16</v>
      </c>
      <c r="U10">
        <f t="shared" si="16"/>
        <v>4.7580436680488206E-16</v>
      </c>
      <c r="V10">
        <f t="shared" si="17"/>
        <v>0</v>
      </c>
      <c r="X10">
        <f t="shared" si="18"/>
        <v>21.279927650380287</v>
      </c>
      <c r="Z10">
        <f t="shared" si="19"/>
        <v>21.480659524971387</v>
      </c>
      <c r="AA10">
        <f t="shared" si="20"/>
        <v>29.438529577019377</v>
      </c>
      <c r="AB10">
        <f t="shared" si="21"/>
        <v>4.0293285476856823E-2</v>
      </c>
    </row>
    <row r="11" spans="1:30" x14ac:dyDescent="0.25">
      <c r="B11">
        <v>120</v>
      </c>
      <c r="C11">
        <f t="shared" si="0"/>
        <v>2.0943951023931953</v>
      </c>
      <c r="D11">
        <v>-227.53079063000001</v>
      </c>
      <c r="E11">
        <f t="shared" si="1"/>
        <v>-7.8769944448708884E-4</v>
      </c>
      <c r="F11">
        <f t="shared" si="2"/>
        <v>6.2047041484526833E-7</v>
      </c>
      <c r="G11">
        <f t="shared" si="3"/>
        <v>-0.24259469432830066</v>
      </c>
      <c r="H11">
        <f t="shared" si="4"/>
        <v>0.17154035343941906</v>
      </c>
      <c r="I11">
        <f t="shared" si="5"/>
        <v>-0.17154035343941917</v>
      </c>
      <c r="J11">
        <f t="shared" si="6"/>
        <v>-0.34308070687883818</v>
      </c>
      <c r="K11">
        <f t="shared" si="7"/>
        <v>-0.17154035343941895</v>
      </c>
      <c r="L11">
        <f t="shared" si="8"/>
        <v>0.28186956330353624</v>
      </c>
      <c r="M11">
        <f t="shared" si="9"/>
        <v>0.39862375924404259</v>
      </c>
      <c r="N11">
        <f t="shared" si="10"/>
        <v>0.15343035646995234</v>
      </c>
      <c r="P11">
        <f t="shared" si="11"/>
        <v>3.5017797815551028</v>
      </c>
      <c r="Q11">
        <f t="shared" si="12"/>
        <v>7.2353077595570117</v>
      </c>
      <c r="R11">
        <f t="shared" si="13"/>
        <v>5.5975804723995749E-2</v>
      </c>
      <c r="S11">
        <f t="shared" si="14"/>
        <v>-0.88726443597475291</v>
      </c>
      <c r="T11">
        <f t="shared" si="15"/>
        <v>2.8349812503771945E-16</v>
      </c>
      <c r="U11">
        <f t="shared" si="16"/>
        <v>9.3167773308483308E-16</v>
      </c>
      <c r="V11">
        <f t="shared" si="17"/>
        <v>0</v>
      </c>
      <c r="X11">
        <f t="shared" si="18"/>
        <v>14.008915164466554</v>
      </c>
      <c r="Z11">
        <f t="shared" si="19"/>
        <v>13.986826149937713</v>
      </c>
      <c r="AA11">
        <f t="shared" si="20"/>
        <v>4.2770578422497501</v>
      </c>
      <c r="AB11">
        <f t="shared" si="21"/>
        <v>4.8792456285537037E-4</v>
      </c>
    </row>
    <row r="12" spans="1:30" x14ac:dyDescent="0.25">
      <c r="B12">
        <v>140</v>
      </c>
      <c r="C12">
        <f t="shared" si="0"/>
        <v>2.4434609527920612</v>
      </c>
      <c r="D12">
        <v>-227.53360287000001</v>
      </c>
      <c r="E12">
        <f t="shared" si="1"/>
        <v>-3.5999394444843347E-3</v>
      </c>
      <c r="F12">
        <f t="shared" si="2"/>
        <v>1.295956400395418E-5</v>
      </c>
      <c r="G12">
        <f t="shared" si="3"/>
        <v>-1.1087048686491543</v>
      </c>
      <c r="H12">
        <f t="shared" si="4"/>
        <v>1.2011159082118545</v>
      </c>
      <c r="I12">
        <f t="shared" si="5"/>
        <v>0.27227087214227613</v>
      </c>
      <c r="J12">
        <f t="shared" si="6"/>
        <v>-0.78397273095635789</v>
      </c>
      <c r="K12">
        <f t="shared" si="7"/>
        <v>-1.473386780354131</v>
      </c>
      <c r="L12">
        <f t="shared" si="8"/>
        <v>0.52673652474007127</v>
      </c>
      <c r="M12">
        <f t="shared" si="9"/>
        <v>1.141280492566743</v>
      </c>
      <c r="N12">
        <f t="shared" si="10"/>
        <v>0.63641766311177728</v>
      </c>
      <c r="P12">
        <f t="shared" si="11"/>
        <v>1.6385216777368548</v>
      </c>
      <c r="Q12">
        <f t="shared" si="12"/>
        <v>3.9859398348336907</v>
      </c>
      <c r="R12">
        <f t="shared" si="13"/>
        <v>4.1981853542996821E-2</v>
      </c>
      <c r="S12">
        <f t="shared" si="14"/>
        <v>-1.1473468527639998</v>
      </c>
      <c r="T12">
        <f t="shared" si="15"/>
        <v>1.1592064424701173E-16</v>
      </c>
      <c r="U12">
        <f t="shared" si="16"/>
        <v>5.8366046048690725E-16</v>
      </c>
      <c r="V12">
        <f t="shared" si="17"/>
        <v>0</v>
      </c>
      <c r="X12">
        <f t="shared" si="18"/>
        <v>6.3909675788518916</v>
      </c>
      <c r="Z12">
        <f t="shared" si="19"/>
        <v>6.6032900299449437</v>
      </c>
      <c r="AA12">
        <f t="shared" si="20"/>
        <v>89.333517810148152</v>
      </c>
      <c r="AB12">
        <f t="shared" si="21"/>
        <v>4.5080823238161517E-2</v>
      </c>
    </row>
    <row r="13" spans="1:30" x14ac:dyDescent="0.25">
      <c r="B13">
        <v>160</v>
      </c>
      <c r="C13">
        <f t="shared" si="0"/>
        <v>2.7925268031909272</v>
      </c>
      <c r="D13">
        <v>-227.53547008000001</v>
      </c>
      <c r="E13">
        <f t="shared" si="1"/>
        <v>-5.4671494444846758E-3</v>
      </c>
      <c r="F13">
        <f t="shared" si="2"/>
        <v>2.98897230483291E-5</v>
      </c>
      <c r="G13">
        <f t="shared" si="3"/>
        <v>-1.6837658800121675</v>
      </c>
      <c r="H13">
        <f t="shared" si="4"/>
        <v>2.2376003379906861</v>
      </c>
      <c r="I13">
        <f t="shared" si="5"/>
        <v>1.8241085083815283</v>
      </c>
      <c r="J13">
        <f t="shared" si="6"/>
        <v>1.1906022716871383</v>
      </c>
      <c r="K13">
        <f t="shared" si="7"/>
        <v>0.41349182960915787</v>
      </c>
      <c r="L13">
        <f t="shared" si="8"/>
        <v>0.12050685373670579</v>
      </c>
      <c r="M13">
        <f t="shared" si="9"/>
        <v>0.32028939397382089</v>
      </c>
      <c r="N13">
        <f t="shared" si="10"/>
        <v>0.20147378899209839</v>
      </c>
      <c r="P13">
        <f t="shared" si="11"/>
        <v>0.42236632242096533</v>
      </c>
      <c r="Q13">
        <f t="shared" si="12"/>
        <v>1.12849363739516</v>
      </c>
      <c r="R13">
        <f t="shared" si="13"/>
        <v>1.3993951180998941E-2</v>
      </c>
      <c r="S13">
        <f t="shared" si="14"/>
        <v>-0.48879505570604037</v>
      </c>
      <c r="T13">
        <f t="shared" si="15"/>
        <v>1.7462778677428612E-17</v>
      </c>
      <c r="U13">
        <f t="shared" si="16"/>
        <v>1.0785609368202531E-16</v>
      </c>
      <c r="V13">
        <f t="shared" si="17"/>
        <v>0</v>
      </c>
      <c r="X13">
        <f t="shared" si="18"/>
        <v>1.5217770270643187</v>
      </c>
      <c r="Z13">
        <f t="shared" si="19"/>
        <v>1.7009301749440482</v>
      </c>
      <c r="AA13">
        <f t="shared" si="20"/>
        <v>206.03734087532533</v>
      </c>
      <c r="AB13">
        <f t="shared" si="21"/>
        <v>3.2095850395216216E-2</v>
      </c>
    </row>
    <row r="14" spans="1:30" x14ac:dyDescent="0.25">
      <c r="B14">
        <v>180</v>
      </c>
      <c r="C14">
        <f t="shared" si="0"/>
        <v>3.1415926535897931</v>
      </c>
      <c r="D14">
        <f>D4</f>
        <v>-227.53611792999999</v>
      </c>
      <c r="E14">
        <f t="shared" si="1"/>
        <v>-6.1149994444633649E-3</v>
      </c>
      <c r="F14">
        <f t="shared" si="2"/>
        <v>3.739321820578726E-5</v>
      </c>
      <c r="G14">
        <f t="shared" si="3"/>
        <v>-1.8832899165154025</v>
      </c>
      <c r="H14">
        <f t="shared" si="4"/>
        <v>2.6633741418165764</v>
      </c>
      <c r="I14">
        <f t="shared" si="5"/>
        <v>2.6633741418165764</v>
      </c>
      <c r="J14">
        <f t="shared" si="6"/>
        <v>2.6633741418165764</v>
      </c>
      <c r="K14">
        <f t="shared" si="7"/>
        <v>2.6633741418165764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  <c r="AA14">
        <f t="shared" si="20"/>
        <v>257.76081074534761</v>
      </c>
      <c r="AB14">
        <f t="shared" si="21"/>
        <v>0</v>
      </c>
    </row>
    <row r="15" spans="1:30" x14ac:dyDescent="0.25">
      <c r="B15">
        <f>200-360</f>
        <v>-160</v>
      </c>
      <c r="C15">
        <f t="shared" si="0"/>
        <v>-2.7925268031909272</v>
      </c>
      <c r="D15">
        <f>D13</f>
        <v>-227.53547008000001</v>
      </c>
      <c r="E15">
        <f t="shared" si="1"/>
        <v>-5.4671494444846758E-3</v>
      </c>
      <c r="F15">
        <f t="shared" si="2"/>
        <v>2.98897230483291E-5</v>
      </c>
      <c r="G15">
        <f t="shared" si="3"/>
        <v>-1.6837658800121675</v>
      </c>
      <c r="H15">
        <f t="shared" si="4"/>
        <v>2.2376003379906866</v>
      </c>
      <c r="I15">
        <f t="shared" si="5"/>
        <v>1.8241085083815289</v>
      </c>
      <c r="J15">
        <f t="shared" si="6"/>
        <v>1.1906022716871396</v>
      </c>
      <c r="K15">
        <f t="shared" si="7"/>
        <v>0.41349182960915976</v>
      </c>
      <c r="L15">
        <f t="shared" si="8"/>
        <v>-0.12050685373670571</v>
      </c>
      <c r="M15">
        <f t="shared" si="9"/>
        <v>-0.32028939397382045</v>
      </c>
      <c r="N15">
        <f t="shared" si="10"/>
        <v>-0.20147378899209811</v>
      </c>
      <c r="P15">
        <f t="shared" si="11"/>
        <v>0.42236632242096456</v>
      </c>
      <c r="Q15">
        <f t="shared" si="12"/>
        <v>1.1284936373951588</v>
      </c>
      <c r="R15">
        <f t="shared" si="13"/>
        <v>1.3993951180998925E-2</v>
      </c>
      <c r="S15">
        <f t="shared" si="14"/>
        <v>-0.48879505570603993</v>
      </c>
      <c r="T15">
        <f t="shared" si="15"/>
        <v>-1.7462778677428599E-17</v>
      </c>
      <c r="U15">
        <f t="shared" si="16"/>
        <v>-1.0785609368202517E-16</v>
      </c>
      <c r="V15">
        <f t="shared" si="17"/>
        <v>0</v>
      </c>
      <c r="X15">
        <f t="shared" si="18"/>
        <v>1.5217770270643167</v>
      </c>
      <c r="Z15">
        <f t="shared" si="19"/>
        <v>1.7009301749440482</v>
      </c>
      <c r="AA15">
        <f t="shared" si="20"/>
        <v>206.03734087532533</v>
      </c>
      <c r="AB15">
        <f t="shared" si="21"/>
        <v>3.2095850395216931E-2</v>
      </c>
    </row>
    <row r="16" spans="1:30" x14ac:dyDescent="0.25">
      <c r="B16">
        <f>220-360</f>
        <v>-140</v>
      </c>
      <c r="C16">
        <f t="shared" si="0"/>
        <v>-2.4434609527920612</v>
      </c>
      <c r="D16">
        <f>D12</f>
        <v>-227.53360287000001</v>
      </c>
      <c r="E16">
        <f t="shared" si="1"/>
        <v>-3.5999394444843347E-3</v>
      </c>
      <c r="F16">
        <f t="shared" si="2"/>
        <v>1.295956400395418E-5</v>
      </c>
      <c r="G16">
        <f t="shared" si="3"/>
        <v>-1.1087048686491543</v>
      </c>
      <c r="H16">
        <f t="shared" si="4"/>
        <v>1.2011159082118543</v>
      </c>
      <c r="I16">
        <f t="shared" si="5"/>
        <v>0.27227087214227536</v>
      </c>
      <c r="J16">
        <f t="shared" si="6"/>
        <v>-0.78397273095636</v>
      </c>
      <c r="K16">
        <f t="shared" si="7"/>
        <v>-1.4733867803541316</v>
      </c>
      <c r="L16">
        <f t="shared" si="8"/>
        <v>-0.52673652474007182</v>
      </c>
      <c r="M16">
        <f t="shared" si="9"/>
        <v>-1.1412804925667439</v>
      </c>
      <c r="N16">
        <f t="shared" si="10"/>
        <v>-0.63641766311177728</v>
      </c>
      <c r="P16">
        <f t="shared" si="11"/>
        <v>1.6385216777368563</v>
      </c>
      <c r="Q16">
        <f t="shared" si="12"/>
        <v>3.985939834833693</v>
      </c>
      <c r="R16">
        <f t="shared" si="13"/>
        <v>4.1981853542996855E-2</v>
      </c>
      <c r="S16">
        <f t="shared" si="14"/>
        <v>-1.1473468527640001</v>
      </c>
      <c r="T16">
        <f t="shared" si="15"/>
        <v>-1.1592064424701185E-16</v>
      </c>
      <c r="U16">
        <f t="shared" si="16"/>
        <v>-5.8366046048690755E-16</v>
      </c>
      <c r="V16">
        <f t="shared" si="17"/>
        <v>0</v>
      </c>
      <c r="X16">
        <f t="shared" si="18"/>
        <v>6.3909675788518951</v>
      </c>
      <c r="Z16">
        <f t="shared" si="19"/>
        <v>6.6032900299449437</v>
      </c>
      <c r="AA16">
        <f t="shared" si="20"/>
        <v>89.333517810148152</v>
      </c>
      <c r="AB16">
        <f t="shared" si="21"/>
        <v>4.5080823238160012E-2</v>
      </c>
    </row>
    <row r="17" spans="2:28" x14ac:dyDescent="0.25">
      <c r="B17">
        <f>240-360</f>
        <v>-120</v>
      </c>
      <c r="C17">
        <f t="shared" si="0"/>
        <v>-2.0943951023931953</v>
      </c>
      <c r="D17">
        <f>D11</f>
        <v>-227.53079063000001</v>
      </c>
      <c r="E17">
        <f t="shared" si="1"/>
        <v>-7.8769944448708884E-4</v>
      </c>
      <c r="F17">
        <f t="shared" si="2"/>
        <v>6.2047041484526833E-7</v>
      </c>
      <c r="G17">
        <f t="shared" si="3"/>
        <v>-0.24259469432830066</v>
      </c>
      <c r="H17">
        <f t="shared" si="4"/>
        <v>0.17154035343941887</v>
      </c>
      <c r="I17">
        <f t="shared" si="5"/>
        <v>-0.17154035343941956</v>
      </c>
      <c r="J17">
        <f t="shared" si="6"/>
        <v>-0.34308070687883818</v>
      </c>
      <c r="K17">
        <f t="shared" si="7"/>
        <v>-0.17154035343941815</v>
      </c>
      <c r="L17">
        <f t="shared" si="8"/>
        <v>-0.28186956330353657</v>
      </c>
      <c r="M17">
        <f t="shared" si="9"/>
        <v>-0.39862375924404259</v>
      </c>
      <c r="N17">
        <f t="shared" si="10"/>
        <v>-0.15343035646995212</v>
      </c>
      <c r="P17">
        <f t="shared" si="11"/>
        <v>3.5017797815551068</v>
      </c>
      <c r="Q17">
        <f t="shared" si="12"/>
        <v>7.235307759557017</v>
      </c>
      <c r="R17">
        <f t="shared" si="13"/>
        <v>5.5975804723995749E-2</v>
      </c>
      <c r="S17">
        <f t="shared" si="14"/>
        <v>-0.88726443597475158</v>
      </c>
      <c r="T17">
        <f t="shared" si="15"/>
        <v>-2.8349812503771974E-16</v>
      </c>
      <c r="U17">
        <f t="shared" si="16"/>
        <v>-9.3167773308483308E-16</v>
      </c>
      <c r="V17">
        <f t="shared" si="17"/>
        <v>0</v>
      </c>
      <c r="X17">
        <f t="shared" si="18"/>
        <v>14.008915164466567</v>
      </c>
      <c r="Z17">
        <f t="shared" si="19"/>
        <v>13.986826149937713</v>
      </c>
      <c r="AA17">
        <f t="shared" si="20"/>
        <v>4.2770578422497501</v>
      </c>
      <c r="AB17">
        <f t="shared" si="21"/>
        <v>4.8792456285591968E-4</v>
      </c>
    </row>
    <row r="18" spans="2:28" x14ac:dyDescent="0.25">
      <c r="B18">
        <f>260-360</f>
        <v>-100</v>
      </c>
      <c r="C18">
        <f t="shared" si="0"/>
        <v>-1.7453292519943295</v>
      </c>
      <c r="D18">
        <f>D10</f>
        <v>-227.52793638</v>
      </c>
      <c r="E18">
        <f t="shared" si="1"/>
        <v>2.0665505555257369E-3</v>
      </c>
      <c r="F18">
        <f t="shared" si="2"/>
        <v>4.2706311985437317E-6</v>
      </c>
      <c r="G18">
        <f t="shared" si="3"/>
        <v>0.63645366750028654</v>
      </c>
      <c r="H18">
        <f t="shared" si="4"/>
        <v>-0.15629749632071768</v>
      </c>
      <c r="I18">
        <f t="shared" si="5"/>
        <v>0.84579985758100895</v>
      </c>
      <c r="J18">
        <f t="shared" si="6"/>
        <v>0.45004070420049991</v>
      </c>
      <c r="K18">
        <f t="shared" si="7"/>
        <v>-0.68950236126029163</v>
      </c>
      <c r="L18">
        <f t="shared" si="8"/>
        <v>1.0874171033332372</v>
      </c>
      <c r="M18">
        <f t="shared" si="9"/>
        <v>0.53408623246635811</v>
      </c>
      <c r="N18">
        <f t="shared" si="10"/>
        <v>-0.15564140366113272</v>
      </c>
      <c r="P18">
        <f t="shared" si="11"/>
        <v>5.7874042077943164</v>
      </c>
      <c r="Q18">
        <f t="shared" si="12"/>
        <v>9.3561820468851735</v>
      </c>
      <c r="R18">
        <f t="shared" si="13"/>
        <v>4.1981853542996786E-2</v>
      </c>
      <c r="S18">
        <f t="shared" si="14"/>
        <v>-0.13838696347946558</v>
      </c>
      <c r="T18">
        <f t="shared" si="15"/>
        <v>-4.1688154796215978E-16</v>
      </c>
      <c r="U18">
        <f t="shared" si="16"/>
        <v>-4.7580436680488078E-16</v>
      </c>
      <c r="V18">
        <f t="shared" si="17"/>
        <v>0</v>
      </c>
      <c r="X18">
        <f t="shared" si="18"/>
        <v>21.279927650380294</v>
      </c>
      <c r="Z18">
        <f t="shared" si="19"/>
        <v>21.480659524971387</v>
      </c>
      <c r="AA18">
        <f t="shared" si="20"/>
        <v>29.438529577019377</v>
      </c>
      <c r="AB18">
        <f t="shared" si="21"/>
        <v>4.0293285476853971E-2</v>
      </c>
    </row>
    <row r="19" spans="2:28" x14ac:dyDescent="0.25">
      <c r="B19">
        <f>280-360</f>
        <v>-80</v>
      </c>
      <c r="C19">
        <f t="shared" si="0"/>
        <v>-1.3962634015954636</v>
      </c>
      <c r="D19">
        <f>D9</f>
        <v>-227.52665038999999</v>
      </c>
      <c r="E19">
        <f t="shared" si="1"/>
        <v>3.3525405555394627E-3</v>
      </c>
      <c r="F19">
        <f t="shared" si="2"/>
        <v>1.123952817653685E-5</v>
      </c>
      <c r="G19">
        <f t="shared" si="3"/>
        <v>1.0325112668118153</v>
      </c>
      <c r="H19">
        <f t="shared" si="4"/>
        <v>0.25355958205008999</v>
      </c>
      <c r="I19">
        <f t="shared" si="5"/>
        <v>1.3721311181223215</v>
      </c>
      <c r="J19">
        <f t="shared" si="6"/>
        <v>-0.73009571841414722</v>
      </c>
      <c r="K19">
        <f t="shared" si="7"/>
        <v>-1.1185715360722315</v>
      </c>
      <c r="L19">
        <f t="shared" si="8"/>
        <v>1.764103921853714</v>
      </c>
      <c r="M19">
        <f t="shared" si="9"/>
        <v>-0.86644178614987999</v>
      </c>
      <c r="N19">
        <f t="shared" si="10"/>
        <v>-0.963973117532539</v>
      </c>
      <c r="P19">
        <f t="shared" si="11"/>
        <v>8.219714918426094</v>
      </c>
      <c r="Q19">
        <f t="shared" si="12"/>
        <v>9.3561820468851717</v>
      </c>
      <c r="R19">
        <f t="shared" si="13"/>
        <v>1.3993951180998937E-2</v>
      </c>
      <c r="S19">
        <f t="shared" si="14"/>
        <v>-0.13838696347946611</v>
      </c>
      <c r="T19">
        <f t="shared" si="15"/>
        <v>-4.1688154796215968E-16</v>
      </c>
      <c r="U19">
        <f t="shared" si="16"/>
        <v>4.7580436680488167E-16</v>
      </c>
      <c r="V19">
        <f t="shared" si="17"/>
        <v>0</v>
      </c>
      <c r="X19">
        <f t="shared" si="18"/>
        <v>24.680153574158386</v>
      </c>
      <c r="Z19">
        <f t="shared" si="19"/>
        <v>24.857026270007424</v>
      </c>
      <c r="AA19">
        <f t="shared" si="20"/>
        <v>77.476880412794685</v>
      </c>
      <c r="AB19">
        <f t="shared" si="21"/>
        <v>3.1283950536906413E-2</v>
      </c>
    </row>
    <row r="20" spans="2:28" x14ac:dyDescent="0.25">
      <c r="B20">
        <f>300-360</f>
        <v>-60</v>
      </c>
      <c r="C20">
        <f t="shared" si="0"/>
        <v>-1.0471975511965976</v>
      </c>
      <c r="D20">
        <f>D8</f>
        <v>-227.52703389000001</v>
      </c>
      <c r="E20">
        <f t="shared" si="1"/>
        <v>2.9690405555129473E-3</v>
      </c>
      <c r="F20">
        <f t="shared" si="2"/>
        <v>8.8152018202806306E-6</v>
      </c>
      <c r="G20">
        <f t="shared" si="3"/>
        <v>0.91440141421198806</v>
      </c>
      <c r="H20">
        <f t="shared" si="4"/>
        <v>0.64657944071586648</v>
      </c>
      <c r="I20">
        <f t="shared" si="5"/>
        <v>0.64657944071586493</v>
      </c>
      <c r="J20">
        <f t="shared" si="6"/>
        <v>-1.2931588814317319</v>
      </c>
      <c r="K20">
        <f t="shared" si="7"/>
        <v>0.64657944071586793</v>
      </c>
      <c r="L20">
        <f t="shared" si="8"/>
        <v>1.0624384346974614</v>
      </c>
      <c r="M20">
        <f t="shared" si="9"/>
        <v>-1.5025148435355928</v>
      </c>
      <c r="N20">
        <f t="shared" si="10"/>
        <v>1.2603623004570112E-15</v>
      </c>
      <c r="P20">
        <f t="shared" si="11"/>
        <v>10.505339344665309</v>
      </c>
      <c r="Q20">
        <f t="shared" si="12"/>
        <v>7.2353077595570063</v>
      </c>
      <c r="R20">
        <f t="shared" si="13"/>
        <v>0</v>
      </c>
      <c r="S20">
        <f t="shared" si="14"/>
        <v>-0.88726443597475402</v>
      </c>
      <c r="T20">
        <f t="shared" si="15"/>
        <v>-2.8349812503771925E-16</v>
      </c>
      <c r="U20">
        <f t="shared" si="16"/>
        <v>9.3167773308483308E-16</v>
      </c>
      <c r="V20">
        <f t="shared" si="17"/>
        <v>0</v>
      </c>
      <c r="X20">
        <f t="shared" si="18"/>
        <v>23.834282341299364</v>
      </c>
      <c r="Z20">
        <f t="shared" si="19"/>
        <v>23.850147019937808</v>
      </c>
      <c r="AA20">
        <f t="shared" si="20"/>
        <v>60.765392151449916</v>
      </c>
      <c r="AB20">
        <f t="shared" si="21"/>
        <v>2.5168802830109386E-4</v>
      </c>
    </row>
    <row r="21" spans="2:28" x14ac:dyDescent="0.25">
      <c r="B21">
        <f>320-360</f>
        <v>-40</v>
      </c>
      <c r="C21">
        <f t="shared" si="0"/>
        <v>-0.69813170079773179</v>
      </c>
      <c r="D21">
        <f>D7</f>
        <v>-227.52784731</v>
      </c>
      <c r="E21">
        <f t="shared" si="1"/>
        <v>2.1556205555270935E-3</v>
      </c>
      <c r="F21">
        <f t="shared" si="2"/>
        <v>4.6466999794109354E-6</v>
      </c>
      <c r="G21">
        <f t="shared" si="3"/>
        <v>0.66388533521997228</v>
      </c>
      <c r="H21">
        <f t="shared" si="4"/>
        <v>0.71922047057737226</v>
      </c>
      <c r="I21">
        <f t="shared" si="5"/>
        <v>-0.16303404479773165</v>
      </c>
      <c r="J21">
        <f t="shared" si="6"/>
        <v>-0.46943782246434734</v>
      </c>
      <c r="K21">
        <f t="shared" si="7"/>
        <v>0.8822545153751038</v>
      </c>
      <c r="L21">
        <f t="shared" si="8"/>
        <v>0.31540643879893004</v>
      </c>
      <c r="M21">
        <f t="shared" si="9"/>
        <v>-0.68339140903281437</v>
      </c>
      <c r="N21">
        <f t="shared" si="10"/>
        <v>1.1901958974716162</v>
      </c>
      <c r="P21">
        <f t="shared" si="11"/>
        <v>12.368597448483552</v>
      </c>
      <c r="Q21">
        <f t="shared" si="12"/>
        <v>3.9859398348336899</v>
      </c>
      <c r="R21">
        <f t="shared" si="13"/>
        <v>1.3993951180998918E-2</v>
      </c>
      <c r="S21">
        <f t="shared" si="14"/>
        <v>-1.1473468527639998</v>
      </c>
      <c r="T21">
        <f t="shared" si="15"/>
        <v>-1.1592064424701168E-16</v>
      </c>
      <c r="U21">
        <f t="shared" si="16"/>
        <v>5.8366046048690706E-16</v>
      </c>
      <c r="V21">
        <f t="shared" si="17"/>
        <v>0</v>
      </c>
      <c r="X21">
        <f t="shared" si="18"/>
        <v>21.5260053880301</v>
      </c>
      <c r="Z21">
        <f t="shared" si="19"/>
        <v>21.714512809974948</v>
      </c>
      <c r="AA21">
        <f t="shared" si="20"/>
        <v>32.030865794749424</v>
      </c>
      <c r="AB21">
        <f t="shared" si="21"/>
        <v>3.5535048128293105E-2</v>
      </c>
    </row>
    <row r="22" spans="2:28" x14ac:dyDescent="0.25">
      <c r="B22">
        <f>340-360</f>
        <v>-20</v>
      </c>
      <c r="C22">
        <f t="shared" si="0"/>
        <v>-0.3490658503988659</v>
      </c>
      <c r="D22">
        <f>D6</f>
        <v>-227.52837442000001</v>
      </c>
      <c r="E22">
        <f t="shared" si="1"/>
        <v>1.6285105555198243E-3</v>
      </c>
      <c r="F22">
        <f t="shared" si="2"/>
        <v>2.6520466294394867E-6</v>
      </c>
      <c r="G22">
        <f t="shared" si="3"/>
        <v>0.50154665360211315</v>
      </c>
      <c r="H22">
        <f t="shared" si="4"/>
        <v>0.66651841264895828</v>
      </c>
      <c r="I22">
        <f t="shared" si="5"/>
        <v>-0.54335078828137706</v>
      </c>
      <c r="J22">
        <f t="shared" si="6"/>
        <v>0.35464703984347445</v>
      </c>
      <c r="K22">
        <f t="shared" si="7"/>
        <v>-0.12316762436758144</v>
      </c>
      <c r="L22">
        <f t="shared" si="8"/>
        <v>3.5895613484772153E-2</v>
      </c>
      <c r="M22">
        <f t="shared" si="9"/>
        <v>-9.5405231593514467E-2</v>
      </c>
      <c r="N22">
        <f t="shared" si="10"/>
        <v>1.0168788888981672</v>
      </c>
      <c r="P22">
        <f t="shared" si="11"/>
        <v>13.584752803799443</v>
      </c>
      <c r="Q22">
        <f t="shared" si="12"/>
        <v>1.1284936373951595</v>
      </c>
      <c r="R22">
        <f t="shared" si="13"/>
        <v>4.1981853542996807E-2</v>
      </c>
      <c r="S22">
        <f t="shared" si="14"/>
        <v>-0.48879505570604004</v>
      </c>
      <c r="T22">
        <f t="shared" si="15"/>
        <v>-1.7462778677428587E-17</v>
      </c>
      <c r="U22">
        <f t="shared" si="16"/>
        <v>1.078560936820252E-16</v>
      </c>
      <c r="V22">
        <f t="shared" si="17"/>
        <v>0</v>
      </c>
      <c r="X22">
        <f t="shared" si="18"/>
        <v>20.175783373328755</v>
      </c>
      <c r="Z22">
        <f t="shared" si="19"/>
        <v>20.330585504955863</v>
      </c>
      <c r="AA22">
        <f t="shared" si="20"/>
        <v>18.281221091395398</v>
      </c>
      <c r="AB22">
        <f t="shared" si="21"/>
        <v>2.3963699956296328E-2</v>
      </c>
    </row>
    <row r="23" spans="2:28" x14ac:dyDescent="0.25">
      <c r="B23">
        <f>-180</f>
        <v>-180</v>
      </c>
      <c r="C23">
        <f t="shared" si="0"/>
        <v>-3.1415926535897931</v>
      </c>
      <c r="P23">
        <f>P14</f>
        <v>0</v>
      </c>
      <c r="Q23">
        <f t="shared" ref="Q23:Z23" si="22">Q14</f>
        <v>0</v>
      </c>
      <c r="R23">
        <f t="shared" si="22"/>
        <v>0</v>
      </c>
      <c r="S23">
        <f t="shared" si="22"/>
        <v>0</v>
      </c>
      <c r="T23">
        <f t="shared" si="22"/>
        <v>0</v>
      </c>
      <c r="U23">
        <f t="shared" si="22"/>
        <v>0</v>
      </c>
      <c r="V23">
        <f t="shared" si="22"/>
        <v>0</v>
      </c>
      <c r="X23">
        <f t="shared" si="22"/>
        <v>0</v>
      </c>
      <c r="Z23">
        <f t="shared" si="22"/>
        <v>0</v>
      </c>
    </row>
    <row r="24" spans="2:28" x14ac:dyDescent="0.25">
      <c r="B24" t="s">
        <v>4</v>
      </c>
      <c r="D24">
        <f>AVERAGE(D5:D22)</f>
        <v>-227.53000293055553</v>
      </c>
      <c r="F24">
        <f>SQRT(AVERAGE(F5:F22))</f>
        <v>3.2469772130346102E-3</v>
      </c>
      <c r="G24" t="s">
        <v>10</v>
      </c>
      <c r="H24" s="2">
        <f t="shared" ref="H24:N24" si="23">AVERAGE(H5:H22)</f>
        <v>0.82153782354325378</v>
      </c>
      <c r="I24" s="2">
        <f t="shared" si="23"/>
        <v>0.56581503885169904</v>
      </c>
      <c r="J24" s="2">
        <f t="shared" si="23"/>
        <v>3.2830620179384656E-3</v>
      </c>
      <c r="K24" s="2">
        <f t="shared" si="23"/>
        <v>-6.9385792283633688E-2</v>
      </c>
      <c r="L24" s="2">
        <f t="shared" si="23"/>
        <v>-4.0476881106125497E-17</v>
      </c>
      <c r="M24" s="2">
        <f t="shared" si="23"/>
        <v>-9.4060561808520206E-17</v>
      </c>
      <c r="N24" s="2">
        <f t="shared" si="23"/>
        <v>0</v>
      </c>
    </row>
    <row r="25" spans="2:28" x14ac:dyDescent="0.25">
      <c r="B25" t="s">
        <v>5</v>
      </c>
      <c r="D25">
        <f>MIN(D4:D22)</f>
        <v>-227.53611792999999</v>
      </c>
      <c r="F25" s="4">
        <f>F24*$A$1</f>
        <v>8.5249386728223691</v>
      </c>
      <c r="G25" s="2">
        <f>SUM(H25:N25)</f>
        <v>0.99989622036997738</v>
      </c>
      <c r="H25">
        <f t="shared" ref="H25:N25" si="24">H24^2</f>
        <v>0.67492439551218641</v>
      </c>
      <c r="I25">
        <f t="shared" si="24"/>
        <v>0.32014665819074967</v>
      </c>
      <c r="J25">
        <f t="shared" si="24"/>
        <v>1.0778496213630189E-5</v>
      </c>
      <c r="K25">
        <f t="shared" si="24"/>
        <v>4.8143881708275606E-3</v>
      </c>
      <c r="L25">
        <f t="shared" si="24"/>
        <v>1.6383779040794191E-33</v>
      </c>
      <c r="M25">
        <f t="shared" si="24"/>
        <v>8.8473892877344503E-33</v>
      </c>
      <c r="N25">
        <f t="shared" si="24"/>
        <v>0</v>
      </c>
    </row>
    <row r="26" spans="2:28" x14ac:dyDescent="0.25">
      <c r="B26" t="s">
        <v>6</v>
      </c>
      <c r="D26">
        <f>MAX(D5:D22)</f>
        <v>-227.52665038999999</v>
      </c>
    </row>
    <row r="27" spans="2:28" x14ac:dyDescent="0.25">
      <c r="B27" t="s">
        <v>22</v>
      </c>
      <c r="D27" s="1">
        <f>D26-D25</f>
        <v>9.4675400000028276E-3</v>
      </c>
      <c r="G27" t="s">
        <v>18</v>
      </c>
      <c r="H27">
        <f>H24*$F$24</f>
        <v>2.6675145926909937E-3</v>
      </c>
      <c r="I27">
        <f t="shared" ref="I27:N27" si="25">I24*$F$24</f>
        <v>1.8371885379437594E-3</v>
      </c>
      <c r="J27">
        <f t="shared" si="25"/>
        <v>1.0660027561225623E-5</v>
      </c>
      <c r="K27">
        <f t="shared" si="25"/>
        <v>-2.2529408645331127E-4</v>
      </c>
      <c r="L27">
        <f t="shared" si="25"/>
        <v>-1.3142751060630063E-19</v>
      </c>
      <c r="M27">
        <f t="shared" si="25"/>
        <v>-3.0541250083749862E-19</v>
      </c>
      <c r="N27">
        <f t="shared" si="25"/>
        <v>0</v>
      </c>
    </row>
    <row r="28" spans="2:28" x14ac:dyDescent="0.25">
      <c r="D28" s="4">
        <f>D27*$A$1</f>
        <v>24.857026270007424</v>
      </c>
      <c r="H28">
        <f>$A$1*H27</f>
        <v>7.0035595631102039</v>
      </c>
      <c r="I28">
        <f t="shared" ref="I28:N28" si="26">$A$1*I27</f>
        <v>4.8235385063713405</v>
      </c>
      <c r="J28">
        <f t="shared" si="26"/>
        <v>2.7987902361997875E-2</v>
      </c>
      <c r="K28">
        <f t="shared" si="26"/>
        <v>-0.59150962398316875</v>
      </c>
      <c r="L28">
        <f t="shared" si="26"/>
        <v>-3.4506292909684232E-16</v>
      </c>
      <c r="M28">
        <f t="shared" si="26"/>
        <v>-8.0186052094885263E-16</v>
      </c>
      <c r="N28">
        <f t="shared" si="26"/>
        <v>0</v>
      </c>
      <c r="O28" t="s">
        <v>17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81385-44A6-4D98-B967-17C2CCD4231E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X1" t="s">
        <v>14</v>
      </c>
      <c r="Z1" t="s">
        <v>16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17</v>
      </c>
      <c r="AA2" s="1" t="s">
        <v>19</v>
      </c>
      <c r="AB2" s="1" t="s">
        <v>20</v>
      </c>
      <c r="AD2" s="1" t="s">
        <v>21</v>
      </c>
    </row>
    <row r="3" spans="1:30" x14ac:dyDescent="0.25">
      <c r="AA3">
        <f>SUM(AA5:AA22)</f>
        <v>1294.6192676485098</v>
      </c>
      <c r="AB3">
        <f>SUM(AB5:AB22)</f>
        <v>0.18969024357371181</v>
      </c>
      <c r="AD3" s="5">
        <f>1-AB3/AA3</f>
        <v>0.99985347796969049</v>
      </c>
    </row>
    <row r="4" spans="1:30" x14ac:dyDescent="0.25">
      <c r="A4" t="s">
        <v>2</v>
      </c>
      <c r="B4">
        <v>180</v>
      </c>
      <c r="C4">
        <f>B4*PI()/180</f>
        <v>3.1415926535897931</v>
      </c>
      <c r="D4">
        <v>-227.53611792999999</v>
      </c>
      <c r="E4">
        <f>D4-$D$24</f>
        <v>-6.5524105555709866E-3</v>
      </c>
    </row>
    <row r="5" spans="1:30" x14ac:dyDescent="0.25">
      <c r="B5">
        <v>0</v>
      </c>
      <c r="C5">
        <f t="shared" ref="C5:C23" si="0">B5*PI()/180</f>
        <v>0</v>
      </c>
      <c r="D5">
        <v>-227.52811212</v>
      </c>
      <c r="E5">
        <f t="shared" ref="E5:E22" si="1">D5-$D$24</f>
        <v>1.4533994444150267E-3</v>
      </c>
      <c r="F5">
        <f t="shared" ref="F5:F22" si="2">E5^2</f>
        <v>2.1123699450259082E-6</v>
      </c>
      <c r="G5">
        <f t="shared" ref="G5:G22" si="3">E5/$F$24</f>
        <v>0.4499479027588062</v>
      </c>
      <c r="H5">
        <f>-COS(C5-$C$4)*SQRT(2)*G5</f>
        <v>0.63632242644283432</v>
      </c>
      <c r="I5">
        <f>-SQRT(2)*COS(2*(C5-$C$4))*G5</f>
        <v>-0.63632242644283432</v>
      </c>
      <c r="J5">
        <f>-COS(3*(C5-$C$4))*SQRT(2)*G5</f>
        <v>0.63632242644283432</v>
      </c>
      <c r="K5">
        <f>-COS(4*(C5-$C$4))*SQRT(2)*G5</f>
        <v>-0.63632242644283432</v>
      </c>
      <c r="L5">
        <f>SQRT(2)*(3*SIN(C5-$C$4)-SIN(3*(C5-$C$4)))*G5/SQRT(10)</f>
        <v>0</v>
      </c>
      <c r="M5">
        <f>SQRT(2)*(2*SIN(2*(C5-$C$4))-SIN(4*(C5-$C$4)))*G5/SQRT(5)</f>
        <v>0</v>
      </c>
      <c r="N5">
        <f>SQRT(2)*G5*(SIN(C5-$C$4)-SIN(2*(C5-$C$4))+3*SIN(3*(C5-$C$4))-2*SIN(4*(C5-$C$4)))/SQRT(15)</f>
        <v>-4.0257825448361308E-16</v>
      </c>
      <c r="P5">
        <f>H$28*(1-COS($C5-$C$4))</f>
        <v>13.7215194332301</v>
      </c>
      <c r="Q5">
        <f>I$28*(1-COS(2*($C5-$C$4)))</f>
        <v>0</v>
      </c>
      <c r="R5">
        <f>J$28*(1-COS(3*($C5-$C$4)))</f>
        <v>1.0152421807414556</v>
      </c>
      <c r="S5">
        <f>K$28*(1-COS(4*($C5-$C$4)))</f>
        <v>0</v>
      </c>
      <c r="T5">
        <f>L$28*(3*SIN($C5-$C$4)-SIN(3*($C5-$C$4)))/SQRT(10)</f>
        <v>0</v>
      </c>
      <c r="U5">
        <f>M$28*(2*SIN(2*(C5-$C$4))-SIN(4*(C5-$C$4)))/SQRT(5)</f>
        <v>0</v>
      </c>
      <c r="V5">
        <f>$N$28*(SIN(C5-$C$4)-SIN(2*(C5-$C$4))+3*SIN(3*(C5-$C$4))-2*SIN(4*(C5-$C$4)))/SQRT(15)</f>
        <v>2.9784347999243271E-31</v>
      </c>
      <c r="X5">
        <f>SUM(P5:V5)*SQRT(2)</f>
        <v>20.840928139937798</v>
      </c>
      <c r="Z5">
        <f>(D5-$D$25)*$A$1</f>
        <v>21.019254154963278</v>
      </c>
      <c r="AA5">
        <f>(E5*$A$1)^2</f>
        <v>14.561094651642328</v>
      </c>
      <c r="AB5">
        <f>(X5-Z5)^2</f>
        <v>3.1800167634867621E-2</v>
      </c>
    </row>
    <row r="6" spans="1:30" x14ac:dyDescent="0.25">
      <c r="B6">
        <v>20</v>
      </c>
      <c r="C6">
        <f t="shared" si="0"/>
        <v>0.3490658503988659</v>
      </c>
      <c r="D6">
        <v>-227.5279883</v>
      </c>
      <c r="E6">
        <f t="shared" si="1"/>
        <v>1.5772194444139132E-3</v>
      </c>
      <c r="F6">
        <f t="shared" si="2"/>
        <v>2.4876211758373327E-6</v>
      </c>
      <c r="G6">
        <f t="shared" si="3"/>
        <v>0.48828048196349816</v>
      </c>
      <c r="H6">
        <f t="shared" ref="H6:H22" si="4">-COS(C6-$C$4)*SQRT(2)*G6</f>
        <v>0.64888865159085141</v>
      </c>
      <c r="I6">
        <f t="shared" ref="I6:I22" si="5">-SQRT(2)*COS(2*(C6-$C$4))*G6</f>
        <v>-0.52897887538843213</v>
      </c>
      <c r="J6">
        <f t="shared" ref="J6:J22" si="6">-COS(3*(C6-$C$4))*SQRT(2)*G6</f>
        <v>0.34526643991742473</v>
      </c>
      <c r="K6">
        <f t="shared" ref="K6:K22" si="7">-COS(4*(C6-$C$4))*SQRT(2)*G6</f>
        <v>-0.11990977620241877</v>
      </c>
      <c r="L6">
        <f t="shared" ref="L6:L22" si="8">SQRT(2)*(3*SIN(C6-$C$4)-SIN(3*(C6-$C$4)))*G6/SQRT(10)</f>
        <v>-3.4946155710221583E-2</v>
      </c>
      <c r="M6">
        <f t="shared" ref="M6:M22" si="9">SQRT(2)*(2*SIN(2*(C6-$C$4))-SIN(4*(C6-$C$4)))*G6/SQRT(5)</f>
        <v>9.288171325588572E-2</v>
      </c>
      <c r="N6">
        <f t="shared" ref="N6:N22" si="10">SQRT(2)*G6*(SIN(C6-$C$4)-SIN(2*(C6-$C$4))+3*SIN(3*(C6-$C$4))-2*SIN(4*(C6-$C$4)))/SQRT(15)</f>
        <v>-0.98998190976587541</v>
      </c>
      <c r="P6">
        <f t="shared" ref="P6:P22" si="11">H$28*(1-COS($C6-$C$4))</f>
        <v>13.307764995303433</v>
      </c>
      <c r="Q6">
        <f t="shared" ref="Q6:Q22" si="12">I$28*(1-COS(2*($C6-$C$4)))</f>
        <v>1.1590840976815664</v>
      </c>
      <c r="R6">
        <f t="shared" ref="R6:R22" si="13">J$28*(1-COS(3*($C6-$C$4)))</f>
        <v>0.76143163555609117</v>
      </c>
      <c r="S6">
        <f t="shared" ref="S6:S22" si="14">K$28*(1-COS(4*($C6-$C$4)))</f>
        <v>-0.17890998564702831</v>
      </c>
      <c r="T6">
        <f t="shared" ref="T6:T22" si="15">L$28*(3*SIN($C6-$C$4)-SIN(3*($C6-$C$4)))/SQRT(10)</f>
        <v>2.6306598240777764E-17</v>
      </c>
      <c r="U6">
        <f t="shared" ref="U6:U22" si="16">M$28*(2*SIN(2*(C6-$C$4))-SIN(4*(C6-$C$4)))/SQRT(5)</f>
        <v>-2.3746091540529082E-17</v>
      </c>
      <c r="V6">
        <f t="shared" ref="V6:V22" si="17">$N$28*(SIN(C6-$C$4)-SIN(2*(C6-$C$4))+3*SIN(3*(C6-$C$4))-2*SIN(4*(C6-$C$4)))/SQRT(15)</f>
        <v>6.7492872324620861E-16</v>
      </c>
      <c r="X6">
        <f t="shared" ref="X6:X22" si="18">SUM(P6:V6)*SQRT(2)</f>
        <v>21.283024209781644</v>
      </c>
      <c r="Z6">
        <f t="shared" ref="Z6:Z22" si="19">(D6-$D$25)*$A$1</f>
        <v>21.344343564960354</v>
      </c>
      <c r="AA6">
        <f t="shared" ref="AA6:AA22" si="20">(E6*$A$1)^2</f>
        <v>17.147795292245988</v>
      </c>
      <c r="AB6">
        <f t="shared" ref="AB6:AB22" si="21">(X6-Z6)^2</f>
        <v>3.7600633195328582E-3</v>
      </c>
    </row>
    <row r="7" spans="1:30" x14ac:dyDescent="0.25">
      <c r="B7">
        <v>40</v>
      </c>
      <c r="C7">
        <f t="shared" si="0"/>
        <v>0.69813170079773179</v>
      </c>
      <c r="D7">
        <v>-227.52747528</v>
      </c>
      <c r="E7">
        <f t="shared" si="1"/>
        <v>2.0902394444135552E-3</v>
      </c>
      <c r="F7">
        <f t="shared" si="2"/>
        <v>4.3691009349822885E-6</v>
      </c>
      <c r="G7">
        <f t="shared" si="3"/>
        <v>0.64710280294358391</v>
      </c>
      <c r="H7">
        <f t="shared" si="4"/>
        <v>0.70103910683734538</v>
      </c>
      <c r="I7">
        <f t="shared" si="5"/>
        <v>-0.15891266423121894</v>
      </c>
      <c r="J7">
        <f t="shared" si="6"/>
        <v>-0.45757078008623092</v>
      </c>
      <c r="K7">
        <f t="shared" si="7"/>
        <v>0.85995177106856491</v>
      </c>
      <c r="L7">
        <f t="shared" si="8"/>
        <v>-0.30743319634499072</v>
      </c>
      <c r="M7">
        <f t="shared" si="9"/>
        <v>0.6661157775780252</v>
      </c>
      <c r="N7">
        <f t="shared" si="10"/>
        <v>-1.1601086218460384</v>
      </c>
      <c r="P7">
        <f t="shared" si="11"/>
        <v>12.116406573102543</v>
      </c>
      <c r="Q7">
        <f t="shared" si="12"/>
        <v>4.0939880596362075</v>
      </c>
      <c r="R7">
        <f t="shared" si="13"/>
        <v>0.25381054518536361</v>
      </c>
      <c r="S7">
        <f t="shared" si="14"/>
        <v>-0.41995475724210268</v>
      </c>
      <c r="T7">
        <f t="shared" si="15"/>
        <v>1.746272957098085E-16</v>
      </c>
      <c r="U7">
        <f t="shared" si="16"/>
        <v>-1.2850136000817553E-16</v>
      </c>
      <c r="V7">
        <f t="shared" si="17"/>
        <v>5.9679529468169336E-16</v>
      </c>
      <c r="X7">
        <f t="shared" si="18"/>
        <v>22.689996543038738</v>
      </c>
      <c r="Z7">
        <f t="shared" si="19"/>
        <v>22.691277574959415</v>
      </c>
      <c r="AA7">
        <f t="shared" si="20"/>
        <v>30.11730611234189</v>
      </c>
      <c r="AB7">
        <f t="shared" si="21"/>
        <v>1.6410427817918971E-6</v>
      </c>
    </row>
    <row r="8" spans="1:30" x14ac:dyDescent="0.25">
      <c r="B8">
        <v>60</v>
      </c>
      <c r="C8">
        <f t="shared" si="0"/>
        <v>1.0471975511965976</v>
      </c>
      <c r="D8">
        <v>-227.52669685999999</v>
      </c>
      <c r="E8">
        <f t="shared" si="1"/>
        <v>2.8686594444309321E-3</v>
      </c>
      <c r="F8">
        <f t="shared" si="2"/>
        <v>8.229207008122785E-6</v>
      </c>
      <c r="G8">
        <f t="shared" si="3"/>
        <v>0.88808847816124503</v>
      </c>
      <c r="H8">
        <f t="shared" si="4"/>
        <v>0.62797338520145785</v>
      </c>
      <c r="I8">
        <f t="shared" si="5"/>
        <v>0.62797338520145707</v>
      </c>
      <c r="J8">
        <f t="shared" si="6"/>
        <v>-1.255946770402915</v>
      </c>
      <c r="K8">
        <f t="shared" si="7"/>
        <v>0.62797338520145851</v>
      </c>
      <c r="L8">
        <f t="shared" si="8"/>
        <v>-1.031865565763157</v>
      </c>
      <c r="M8">
        <f t="shared" si="9"/>
        <v>1.459278277648044</v>
      </c>
      <c r="N8">
        <f t="shared" si="10"/>
        <v>-8.6406631636277351E-16</v>
      </c>
      <c r="P8">
        <f t="shared" si="11"/>
        <v>10.291139574922576</v>
      </c>
      <c r="Q8">
        <f t="shared" si="12"/>
        <v>7.4314377042410884</v>
      </c>
      <c r="R8">
        <f t="shared" si="13"/>
        <v>0</v>
      </c>
      <c r="S8">
        <f t="shared" si="14"/>
        <v>-0.32475874224232687</v>
      </c>
      <c r="T8">
        <f t="shared" si="15"/>
        <v>4.2707242731196491E-16</v>
      </c>
      <c r="U8">
        <f t="shared" si="16"/>
        <v>-2.051224365804381E-16</v>
      </c>
      <c r="V8">
        <f t="shared" si="17"/>
        <v>3.2388501611920472E-31</v>
      </c>
      <c r="X8">
        <f t="shared" si="18"/>
        <v>24.604230930620197</v>
      </c>
      <c r="Z8">
        <f t="shared" si="19"/>
        <v>24.735019285005038</v>
      </c>
      <c r="AA8">
        <f t="shared" si="20"/>
        <v>56.725983266044132</v>
      </c>
      <c r="AB8">
        <f t="shared" si="21"/>
        <v>1.7105593642694625E-2</v>
      </c>
    </row>
    <row r="9" spans="1:30" x14ac:dyDescent="0.25">
      <c r="B9">
        <v>80</v>
      </c>
      <c r="C9">
        <f t="shared" si="0"/>
        <v>1.3962634015954636</v>
      </c>
      <c r="D9">
        <v>-227.52643983999999</v>
      </c>
      <c r="E9">
        <f t="shared" si="1"/>
        <v>3.1256794444232128E-3</v>
      </c>
      <c r="F9">
        <f t="shared" si="2"/>
        <v>9.7698719892898049E-6</v>
      </c>
      <c r="G9">
        <f t="shared" si="3"/>
        <v>0.96765752602897748</v>
      </c>
      <c r="H9">
        <f t="shared" si="4"/>
        <v>0.23763308523029461</v>
      </c>
      <c r="I9">
        <f t="shared" si="5"/>
        <v>1.2859452926353543</v>
      </c>
      <c r="J9">
        <f t="shared" si="6"/>
        <v>-0.68423719852128828</v>
      </c>
      <c r="K9">
        <f t="shared" si="7"/>
        <v>-1.0483122074050597</v>
      </c>
      <c r="L9">
        <f t="shared" si="8"/>
        <v>-1.6532976361120009</v>
      </c>
      <c r="M9">
        <f t="shared" si="9"/>
        <v>0.81201914418114618</v>
      </c>
      <c r="N9">
        <f t="shared" si="10"/>
        <v>0.90342437129065067</v>
      </c>
      <c r="P9">
        <f t="shared" si="11"/>
        <v>8.0521181388159384</v>
      </c>
      <c r="Q9">
        <f t="shared" si="12"/>
        <v>9.6098032511644096</v>
      </c>
      <c r="R9">
        <f t="shared" si="13"/>
        <v>0.25381054518536383</v>
      </c>
      <c r="S9">
        <f t="shared" si="14"/>
        <v>-5.0652741595522521E-2</v>
      </c>
      <c r="T9">
        <f t="shared" si="15"/>
        <v>6.2800632126255117E-16</v>
      </c>
      <c r="U9">
        <f t="shared" si="16"/>
        <v>-1.0475526846764637E-16</v>
      </c>
      <c r="V9">
        <f t="shared" si="17"/>
        <v>-3.1079222120295131E-16</v>
      </c>
      <c r="X9">
        <f t="shared" si="18"/>
        <v>25.265037288416359</v>
      </c>
      <c r="Z9">
        <f t="shared" si="19"/>
        <v>25.40982529498477</v>
      </c>
      <c r="AA9">
        <f t="shared" si="20"/>
        <v>67.34617253263994</v>
      </c>
      <c r="AB9">
        <f t="shared" si="21"/>
        <v>2.0963566846054438E-2</v>
      </c>
    </row>
    <row r="10" spans="1:30" x14ac:dyDescent="0.25">
      <c r="B10">
        <v>100</v>
      </c>
      <c r="C10">
        <f t="shared" si="0"/>
        <v>1.7453292519943295</v>
      </c>
      <c r="D10">
        <v>-227.52749921</v>
      </c>
      <c r="E10">
        <f t="shared" si="1"/>
        <v>2.0663094444159924E-3</v>
      </c>
      <c r="F10">
        <f t="shared" si="2"/>
        <v>4.2696347200827275E-6</v>
      </c>
      <c r="G10">
        <f t="shared" si="3"/>
        <v>0.63969447940713497</v>
      </c>
      <c r="H10">
        <f t="shared" si="4"/>
        <v>-0.15709336067495491</v>
      </c>
      <c r="I10">
        <f t="shared" si="5"/>
        <v>0.85010665694320731</v>
      </c>
      <c r="J10">
        <f t="shared" si="6"/>
        <v>0.45233230427638388</v>
      </c>
      <c r="K10">
        <f t="shared" si="7"/>
        <v>-0.69301329626825237</v>
      </c>
      <c r="L10">
        <f t="shared" si="8"/>
        <v>-1.0929542138506987</v>
      </c>
      <c r="M10">
        <f t="shared" si="9"/>
        <v>-0.53680579102945003</v>
      </c>
      <c r="N10">
        <f t="shared" si="10"/>
        <v>0.15643392720202767</v>
      </c>
      <c r="P10">
        <f t="shared" si="11"/>
        <v>5.6694012944141603</v>
      </c>
      <c r="Q10">
        <f t="shared" si="12"/>
        <v>9.6098032511644096</v>
      </c>
      <c r="R10">
        <f t="shared" si="13"/>
        <v>0.76143163555609195</v>
      </c>
      <c r="S10">
        <f t="shared" si="14"/>
        <v>-5.0652741595522591E-2</v>
      </c>
      <c r="T10">
        <f t="shared" si="15"/>
        <v>6.2800632126255107E-16</v>
      </c>
      <c r="U10">
        <f t="shared" si="16"/>
        <v>1.0475526846764646E-16</v>
      </c>
      <c r="V10">
        <f t="shared" si="17"/>
        <v>-8.1406364910583395E-17</v>
      </c>
      <c r="X10">
        <f t="shared" si="18"/>
        <v>22.613251442317445</v>
      </c>
      <c r="Z10">
        <f t="shared" si="19"/>
        <v>22.628449359965813</v>
      </c>
      <c r="AA10">
        <f t="shared" si="20"/>
        <v>29.43166060161894</v>
      </c>
      <c r="AB10">
        <f t="shared" si="21"/>
        <v>2.3097670084659165E-4</v>
      </c>
    </row>
    <row r="11" spans="1:30" x14ac:dyDescent="0.25">
      <c r="B11">
        <v>120</v>
      </c>
      <c r="C11">
        <f t="shared" si="0"/>
        <v>2.0943951023931953</v>
      </c>
      <c r="D11">
        <v>-227.52987825</v>
      </c>
      <c r="E11">
        <f t="shared" si="1"/>
        <v>-3.127305555779003E-4</v>
      </c>
      <c r="F11">
        <f t="shared" si="2"/>
        <v>9.7800400392062194E-8</v>
      </c>
      <c r="G11">
        <f t="shared" si="3"/>
        <v>-9.6816094262033622E-2</v>
      </c>
      <c r="H11">
        <f t="shared" si="4"/>
        <v>6.8459316780679957E-2</v>
      </c>
      <c r="I11">
        <f t="shared" si="5"/>
        <v>-6.8459316780679999E-2</v>
      </c>
      <c r="J11">
        <f t="shared" si="6"/>
        <v>-0.13691863356135994</v>
      </c>
      <c r="K11">
        <f t="shared" si="7"/>
        <v>-6.8459316780679916E-2</v>
      </c>
      <c r="L11">
        <f t="shared" si="8"/>
        <v>0.11249013621651112</v>
      </c>
      <c r="M11">
        <f t="shared" si="9"/>
        <v>0.15908507627058688</v>
      </c>
      <c r="N11">
        <f t="shared" si="10"/>
        <v>6.1231874405916979E-2</v>
      </c>
      <c r="P11">
        <f t="shared" si="11"/>
        <v>3.4303798583075258</v>
      </c>
      <c r="Q11">
        <f t="shared" si="12"/>
        <v>7.4314377042410911</v>
      </c>
      <c r="R11">
        <f t="shared" si="13"/>
        <v>1.0152421807414556</v>
      </c>
      <c r="S11">
        <f t="shared" si="14"/>
        <v>-0.32475874224232659</v>
      </c>
      <c r="T11">
        <f t="shared" si="15"/>
        <v>4.2707242731196511E-16</v>
      </c>
      <c r="U11">
        <f t="shared" si="16"/>
        <v>2.051224365804381E-16</v>
      </c>
      <c r="V11">
        <f t="shared" si="17"/>
        <v>2.1053776706941839E-16</v>
      </c>
      <c r="X11">
        <f t="shared" si="18"/>
        <v>16.337420752298005</v>
      </c>
      <c r="Z11">
        <f t="shared" si="19"/>
        <v>16.382279839981848</v>
      </c>
      <c r="AA11">
        <f t="shared" si="20"/>
        <v>0.67416263445268276</v>
      </c>
      <c r="AB11">
        <f t="shared" si="21"/>
        <v>2.0123377478267197E-3</v>
      </c>
    </row>
    <row r="12" spans="1:30" x14ac:dyDescent="0.25">
      <c r="B12">
        <v>140</v>
      </c>
      <c r="C12">
        <f t="shared" si="0"/>
        <v>2.4434609527920612</v>
      </c>
      <c r="D12">
        <v>-227.53280334999999</v>
      </c>
      <c r="E12">
        <f t="shared" si="1"/>
        <v>-3.2378305555766929E-3</v>
      </c>
      <c r="F12">
        <f t="shared" si="2"/>
        <v>1.0483546706626075E-5</v>
      </c>
      <c r="G12">
        <f t="shared" si="3"/>
        <v>-1.0023776144736847</v>
      </c>
      <c r="H12">
        <f t="shared" si="4"/>
        <v>1.0859262305276161</v>
      </c>
      <c r="I12">
        <f t="shared" si="5"/>
        <v>0.24615949205776269</v>
      </c>
      <c r="J12">
        <f t="shared" si="6"/>
        <v>-0.70878800850393764</v>
      </c>
      <c r="K12">
        <f t="shared" si="7"/>
        <v>-1.3320857225853791</v>
      </c>
      <c r="L12">
        <f t="shared" si="8"/>
        <v>0.47622132458786176</v>
      </c>
      <c r="M12">
        <f t="shared" si="9"/>
        <v>1.0318291638587695</v>
      </c>
      <c r="N12">
        <f t="shared" si="10"/>
        <v>0.57538379869852574</v>
      </c>
      <c r="P12">
        <f t="shared" si="11"/>
        <v>1.6051128601275566</v>
      </c>
      <c r="Q12">
        <f t="shared" si="12"/>
        <v>4.0939880596362066</v>
      </c>
      <c r="R12">
        <f t="shared" si="13"/>
        <v>0.76143163555609183</v>
      </c>
      <c r="S12">
        <f t="shared" si="14"/>
        <v>-0.41995475724210263</v>
      </c>
      <c r="T12">
        <f t="shared" si="15"/>
        <v>1.7462729570980847E-16</v>
      </c>
      <c r="U12">
        <f t="shared" si="16"/>
        <v>1.2850136000817548E-16</v>
      </c>
      <c r="V12">
        <f t="shared" si="17"/>
        <v>1.9108486365559108E-16</v>
      </c>
      <c r="X12">
        <f t="shared" si="18"/>
        <v>8.542667046611367</v>
      </c>
      <c r="Z12">
        <f t="shared" si="19"/>
        <v>8.7024297899850183</v>
      </c>
      <c r="AA12">
        <f t="shared" si="20"/>
        <v>72.265710956336875</v>
      </c>
      <c r="AB12">
        <f t="shared" si="21"/>
        <v>2.5524134170275149E-2</v>
      </c>
    </row>
    <row r="13" spans="1:30" x14ac:dyDescent="0.25">
      <c r="B13">
        <v>160</v>
      </c>
      <c r="C13">
        <f t="shared" si="0"/>
        <v>2.7925268031909272</v>
      </c>
      <c r="D13">
        <v>-227.53519356000001</v>
      </c>
      <c r="E13">
        <f t="shared" si="1"/>
        <v>-5.6280405555924062E-3</v>
      </c>
      <c r="F13">
        <f t="shared" si="2"/>
        <v>3.1674840495392884E-5</v>
      </c>
      <c r="G13">
        <f t="shared" si="3"/>
        <v>-1.7423462313552318</v>
      </c>
      <c r="H13">
        <f t="shared" si="4"/>
        <v>2.3154492928370134</v>
      </c>
      <c r="I13">
        <f t="shared" si="5"/>
        <v>1.8875715578335641</v>
      </c>
      <c r="J13">
        <f t="shared" si="6"/>
        <v>1.2320248353661094</v>
      </c>
      <c r="K13">
        <f t="shared" si="7"/>
        <v>0.42787773500344933</v>
      </c>
      <c r="L13">
        <f t="shared" si="8"/>
        <v>0.12469944007839627</v>
      </c>
      <c r="M13">
        <f t="shared" si="9"/>
        <v>0.33143266837626217</v>
      </c>
      <c r="N13">
        <f t="shared" si="10"/>
        <v>0.20848331774290677</v>
      </c>
      <c r="P13">
        <f t="shared" si="11"/>
        <v>0.413754437926668</v>
      </c>
      <c r="Q13">
        <f t="shared" si="12"/>
        <v>1.1590840976815653</v>
      </c>
      <c r="R13">
        <f t="shared" si="13"/>
        <v>0.25381054518536394</v>
      </c>
      <c r="S13">
        <f t="shared" si="14"/>
        <v>-0.17890998564702823</v>
      </c>
      <c r="T13">
        <f t="shared" si="15"/>
        <v>2.6306598240777764E-17</v>
      </c>
      <c r="U13">
        <f t="shared" si="16"/>
        <v>2.3746091540529045E-17</v>
      </c>
      <c r="V13">
        <f t="shared" si="17"/>
        <v>3.9832435927738041E-17</v>
      </c>
      <c r="X13">
        <f t="shared" si="18"/>
        <v>2.3302549756086499</v>
      </c>
      <c r="Z13">
        <f t="shared" si="19"/>
        <v>2.4269334349437628</v>
      </c>
      <c r="AA13">
        <f t="shared" si="20"/>
        <v>218.34260216357711</v>
      </c>
      <c r="AB13">
        <f t="shared" si="21"/>
        <v>9.346724499411074E-3</v>
      </c>
    </row>
    <row r="14" spans="1:30" x14ac:dyDescent="0.25">
      <c r="B14">
        <v>180</v>
      </c>
      <c r="C14">
        <f t="shared" si="0"/>
        <v>3.1415926535897931</v>
      </c>
      <c r="D14">
        <f>D4</f>
        <v>-227.53611792999999</v>
      </c>
      <c r="E14">
        <f t="shared" si="1"/>
        <v>-6.5524105555709866E-3</v>
      </c>
      <c r="F14">
        <f t="shared" si="2"/>
        <v>4.2934084088758085E-5</v>
      </c>
      <c r="G14">
        <f t="shared" si="3"/>
        <v>-2.0285155597265669</v>
      </c>
      <c r="H14">
        <f t="shared" si="4"/>
        <v>2.8687542160501613</v>
      </c>
      <c r="I14">
        <f t="shared" si="5"/>
        <v>2.8687542160501613</v>
      </c>
      <c r="J14">
        <f t="shared" si="6"/>
        <v>2.8687542160501613</v>
      </c>
      <c r="K14">
        <f t="shared" si="7"/>
        <v>2.8687542160501613</v>
      </c>
      <c r="L14">
        <f t="shared" si="8"/>
        <v>0</v>
      </c>
      <c r="M14">
        <f t="shared" si="9"/>
        <v>0</v>
      </c>
      <c r="N14">
        <f t="shared" si="10"/>
        <v>0</v>
      </c>
      <c r="P14">
        <f t="shared" si="11"/>
        <v>0</v>
      </c>
      <c r="Q14">
        <f t="shared" si="12"/>
        <v>0</v>
      </c>
      <c r="R14">
        <f t="shared" si="13"/>
        <v>0</v>
      </c>
      <c r="S14">
        <f t="shared" si="14"/>
        <v>0</v>
      </c>
      <c r="T14">
        <f t="shared" si="15"/>
        <v>0</v>
      </c>
      <c r="U14">
        <f t="shared" si="16"/>
        <v>0</v>
      </c>
      <c r="V14">
        <f t="shared" si="17"/>
        <v>0</v>
      </c>
      <c r="X14">
        <f t="shared" si="18"/>
        <v>0</v>
      </c>
      <c r="Z14">
        <f t="shared" si="19"/>
        <v>0</v>
      </c>
      <c r="AA14">
        <f t="shared" si="20"/>
        <v>295.95538587835267</v>
      </c>
      <c r="AB14">
        <f t="shared" si="21"/>
        <v>0</v>
      </c>
    </row>
    <row r="15" spans="1:30" x14ac:dyDescent="0.25">
      <c r="B15">
        <f>200-360</f>
        <v>-160</v>
      </c>
      <c r="C15">
        <f t="shared" si="0"/>
        <v>-2.7925268031909272</v>
      </c>
      <c r="D15">
        <f>D13</f>
        <v>-227.53519356000001</v>
      </c>
      <c r="E15">
        <f t="shared" si="1"/>
        <v>-5.6280405555924062E-3</v>
      </c>
      <c r="F15">
        <f t="shared" si="2"/>
        <v>3.1674840495392884E-5</v>
      </c>
      <c r="G15">
        <f t="shared" si="3"/>
        <v>-1.7423462313552318</v>
      </c>
      <c r="H15">
        <f t="shared" si="4"/>
        <v>2.3154492928370138</v>
      </c>
      <c r="I15">
        <f t="shared" si="5"/>
        <v>1.8875715578335648</v>
      </c>
      <c r="J15">
        <f t="shared" si="6"/>
        <v>1.232024835366111</v>
      </c>
      <c r="K15">
        <f t="shared" si="7"/>
        <v>0.42787773500345128</v>
      </c>
      <c r="L15">
        <f t="shared" si="8"/>
        <v>-0.12469944007839619</v>
      </c>
      <c r="M15">
        <f t="shared" si="9"/>
        <v>-0.33143266837626167</v>
      </c>
      <c r="N15">
        <f t="shared" si="10"/>
        <v>-0.20848331774290649</v>
      </c>
      <c r="P15">
        <f t="shared" si="11"/>
        <v>0.41375443792666722</v>
      </c>
      <c r="Q15">
        <f t="shared" si="12"/>
        <v>1.1590840976815642</v>
      </c>
      <c r="R15">
        <f t="shared" si="13"/>
        <v>0.25381054518536367</v>
      </c>
      <c r="S15">
        <f t="shared" si="14"/>
        <v>-0.17890998564702806</v>
      </c>
      <c r="T15">
        <f t="shared" si="15"/>
        <v>-2.6306598240777749E-17</v>
      </c>
      <c r="U15">
        <f t="shared" si="16"/>
        <v>-2.3746091540529012E-17</v>
      </c>
      <c r="V15">
        <f t="shared" si="17"/>
        <v>-3.9832435927737992E-17</v>
      </c>
      <c r="X15">
        <f t="shared" si="18"/>
        <v>2.3302549756086472</v>
      </c>
      <c r="Z15">
        <f t="shared" si="19"/>
        <v>2.4269334349437628</v>
      </c>
      <c r="AA15">
        <f t="shared" si="20"/>
        <v>218.34260216357711</v>
      </c>
      <c r="AB15">
        <f t="shared" si="21"/>
        <v>9.3467244994115892E-3</v>
      </c>
    </row>
    <row r="16" spans="1:30" x14ac:dyDescent="0.25">
      <c r="B16">
        <f>220-360</f>
        <v>-140</v>
      </c>
      <c r="C16">
        <f t="shared" si="0"/>
        <v>-2.4434609527920612</v>
      </c>
      <c r="D16">
        <f>D12</f>
        <v>-227.53280334999999</v>
      </c>
      <c r="E16">
        <f t="shared" si="1"/>
        <v>-3.2378305555766929E-3</v>
      </c>
      <c r="F16">
        <f t="shared" si="2"/>
        <v>1.0483546706626075E-5</v>
      </c>
      <c r="G16">
        <f t="shared" si="3"/>
        <v>-1.0023776144736847</v>
      </c>
      <c r="H16">
        <f t="shared" si="4"/>
        <v>1.0859262305276158</v>
      </c>
      <c r="I16">
        <f t="shared" si="5"/>
        <v>0.246159492057762</v>
      </c>
      <c r="J16">
        <f t="shared" si="6"/>
        <v>-0.70878800850393953</v>
      </c>
      <c r="K16">
        <f t="shared" si="7"/>
        <v>-1.3320857225853797</v>
      </c>
      <c r="L16">
        <f t="shared" si="8"/>
        <v>-0.47622132458786232</v>
      </c>
      <c r="M16">
        <f t="shared" si="9"/>
        <v>-1.0318291638587702</v>
      </c>
      <c r="N16">
        <f t="shared" si="10"/>
        <v>-0.57538379869852574</v>
      </c>
      <c r="P16">
        <f t="shared" si="11"/>
        <v>1.6051128601275582</v>
      </c>
      <c r="Q16">
        <f t="shared" si="12"/>
        <v>4.0939880596362084</v>
      </c>
      <c r="R16">
        <f t="shared" si="13"/>
        <v>0.7614316355560925</v>
      </c>
      <c r="S16">
        <f t="shared" si="14"/>
        <v>-0.41995475724210274</v>
      </c>
      <c r="T16">
        <f t="shared" si="15"/>
        <v>-1.7462729570980867E-16</v>
      </c>
      <c r="U16">
        <f t="shared" si="16"/>
        <v>-1.2850136000817555E-16</v>
      </c>
      <c r="V16">
        <f t="shared" si="17"/>
        <v>-1.9108486365559108E-16</v>
      </c>
      <c r="X16">
        <f t="shared" si="18"/>
        <v>8.5426670466113706</v>
      </c>
      <c r="Z16">
        <f t="shared" si="19"/>
        <v>8.7024297899850183</v>
      </c>
      <c r="AA16">
        <f t="shared" si="20"/>
        <v>72.265710956336875</v>
      </c>
      <c r="AB16">
        <f t="shared" si="21"/>
        <v>2.5524134170274014E-2</v>
      </c>
    </row>
    <row r="17" spans="2:28" x14ac:dyDescent="0.25">
      <c r="B17">
        <f>240-360</f>
        <v>-120</v>
      </c>
      <c r="C17">
        <f t="shared" si="0"/>
        <v>-2.0943951023931953</v>
      </c>
      <c r="D17">
        <f>D11</f>
        <v>-227.52987825</v>
      </c>
      <c r="E17">
        <f t="shared" si="1"/>
        <v>-3.127305555779003E-4</v>
      </c>
      <c r="F17">
        <f t="shared" si="2"/>
        <v>9.7800400392062194E-8</v>
      </c>
      <c r="G17">
        <f t="shared" si="3"/>
        <v>-9.6816094262033622E-2</v>
      </c>
      <c r="H17">
        <f t="shared" si="4"/>
        <v>6.8459316780679888E-2</v>
      </c>
      <c r="I17">
        <f t="shared" si="5"/>
        <v>-6.8459316780680152E-2</v>
      </c>
      <c r="J17">
        <f t="shared" si="6"/>
        <v>-0.13691863356135994</v>
      </c>
      <c r="K17">
        <f t="shared" si="7"/>
        <v>-6.8459316780679597E-2</v>
      </c>
      <c r="L17">
        <f t="shared" si="8"/>
        <v>-0.11249013621651123</v>
      </c>
      <c r="M17">
        <f t="shared" si="9"/>
        <v>-0.15908507627058688</v>
      </c>
      <c r="N17">
        <f t="shared" si="10"/>
        <v>-6.1231874405916896E-2</v>
      </c>
      <c r="P17">
        <f t="shared" si="11"/>
        <v>3.4303798583075293</v>
      </c>
      <c r="Q17">
        <f t="shared" si="12"/>
        <v>7.4314377042410964</v>
      </c>
      <c r="R17">
        <f t="shared" si="13"/>
        <v>1.0152421807414556</v>
      </c>
      <c r="S17">
        <f t="shared" si="14"/>
        <v>-0.32475874224232609</v>
      </c>
      <c r="T17">
        <f t="shared" si="15"/>
        <v>-4.2707242731196555E-16</v>
      </c>
      <c r="U17">
        <f t="shared" si="16"/>
        <v>-2.051224365804381E-16</v>
      </c>
      <c r="V17">
        <f t="shared" si="17"/>
        <v>-2.1053776706941807E-16</v>
      </c>
      <c r="X17">
        <f t="shared" si="18"/>
        <v>16.337420752298023</v>
      </c>
      <c r="Z17">
        <f t="shared" si="19"/>
        <v>16.382279839981848</v>
      </c>
      <c r="AA17">
        <f t="shared" si="20"/>
        <v>0.67416263445268276</v>
      </c>
      <c r="AB17">
        <f t="shared" si="21"/>
        <v>2.0123377478251264E-3</v>
      </c>
    </row>
    <row r="18" spans="2:28" x14ac:dyDescent="0.25">
      <c r="B18">
        <f>260-360</f>
        <v>-100</v>
      </c>
      <c r="C18">
        <f t="shared" si="0"/>
        <v>-1.7453292519943295</v>
      </c>
      <c r="D18">
        <f>D10</f>
        <v>-227.52749921</v>
      </c>
      <c r="E18">
        <f t="shared" si="1"/>
        <v>2.0663094444159924E-3</v>
      </c>
      <c r="F18">
        <f t="shared" si="2"/>
        <v>4.2696347200827275E-6</v>
      </c>
      <c r="G18">
        <f t="shared" si="3"/>
        <v>0.63969447940713497</v>
      </c>
      <c r="H18">
        <f t="shared" si="4"/>
        <v>-0.15709336067495452</v>
      </c>
      <c r="I18">
        <f t="shared" si="5"/>
        <v>0.85010665694320764</v>
      </c>
      <c r="J18">
        <f t="shared" si="6"/>
        <v>0.45233230427638255</v>
      </c>
      <c r="K18">
        <f t="shared" si="7"/>
        <v>-0.69301329626825348</v>
      </c>
      <c r="L18">
        <f t="shared" si="8"/>
        <v>1.0929542138506991</v>
      </c>
      <c r="M18">
        <f t="shared" si="9"/>
        <v>0.5368057910294487</v>
      </c>
      <c r="N18">
        <f t="shared" si="10"/>
        <v>-0.15643392720202876</v>
      </c>
      <c r="P18">
        <f t="shared" si="11"/>
        <v>5.6694012944141638</v>
      </c>
      <c r="Q18">
        <f t="shared" si="12"/>
        <v>9.6098032511644114</v>
      </c>
      <c r="R18">
        <f t="shared" si="13"/>
        <v>0.76143163555609117</v>
      </c>
      <c r="S18">
        <f t="shared" si="14"/>
        <v>-5.0652741595522327E-2</v>
      </c>
      <c r="T18">
        <f t="shared" si="15"/>
        <v>-6.2800632126255136E-16</v>
      </c>
      <c r="U18">
        <f t="shared" si="16"/>
        <v>-1.047552684676462E-16</v>
      </c>
      <c r="V18">
        <f t="shared" si="17"/>
        <v>8.1406364910583974E-17</v>
      </c>
      <c r="X18">
        <f t="shared" si="18"/>
        <v>22.613251442317448</v>
      </c>
      <c r="Z18">
        <f t="shared" si="19"/>
        <v>22.628449359965813</v>
      </c>
      <c r="AA18">
        <f t="shared" si="20"/>
        <v>29.43166060161894</v>
      </c>
      <c r="AB18">
        <f t="shared" si="21"/>
        <v>2.3097670084648366E-4</v>
      </c>
    </row>
    <row r="19" spans="2:28" x14ac:dyDescent="0.25">
      <c r="B19">
        <f>280-360</f>
        <v>-80</v>
      </c>
      <c r="C19">
        <f t="shared" si="0"/>
        <v>-1.3962634015954636</v>
      </c>
      <c r="D19">
        <f>D9</f>
        <v>-227.52643983999999</v>
      </c>
      <c r="E19">
        <f t="shared" si="1"/>
        <v>3.1256794444232128E-3</v>
      </c>
      <c r="F19">
        <f t="shared" si="2"/>
        <v>9.7698719892898049E-6</v>
      </c>
      <c r="G19">
        <f t="shared" si="3"/>
        <v>0.96765752602897748</v>
      </c>
      <c r="H19">
        <f t="shared" si="4"/>
        <v>0.23763308523029467</v>
      </c>
      <c r="I19">
        <f t="shared" si="5"/>
        <v>1.2859452926353543</v>
      </c>
      <c r="J19">
        <f t="shared" si="6"/>
        <v>-0.68423719852128806</v>
      </c>
      <c r="K19">
        <f t="shared" si="7"/>
        <v>-1.0483122074050597</v>
      </c>
      <c r="L19">
        <f t="shared" si="8"/>
        <v>1.6532976361120009</v>
      </c>
      <c r="M19">
        <f t="shared" si="9"/>
        <v>-0.81201914418114618</v>
      </c>
      <c r="N19">
        <f t="shared" si="10"/>
        <v>-0.90342437129065067</v>
      </c>
      <c r="P19">
        <f t="shared" si="11"/>
        <v>8.0521181388159384</v>
      </c>
      <c r="Q19">
        <f t="shared" si="12"/>
        <v>9.6098032511644096</v>
      </c>
      <c r="R19">
        <f t="shared" si="13"/>
        <v>0.25381054518536389</v>
      </c>
      <c r="S19">
        <f t="shared" si="14"/>
        <v>-5.0652741595522521E-2</v>
      </c>
      <c r="T19">
        <f t="shared" si="15"/>
        <v>-6.2800632126255117E-16</v>
      </c>
      <c r="U19">
        <f t="shared" si="16"/>
        <v>1.0475526846764637E-16</v>
      </c>
      <c r="V19">
        <f t="shared" si="17"/>
        <v>3.1079222120295131E-16</v>
      </c>
      <c r="X19">
        <f t="shared" si="18"/>
        <v>25.265037288416359</v>
      </c>
      <c r="Z19">
        <f t="shared" si="19"/>
        <v>25.40982529498477</v>
      </c>
      <c r="AA19">
        <f t="shared" si="20"/>
        <v>67.34617253263994</v>
      </c>
      <c r="AB19">
        <f t="shared" si="21"/>
        <v>2.0963566846054438E-2</v>
      </c>
    </row>
    <row r="20" spans="2:28" x14ac:dyDescent="0.25">
      <c r="B20">
        <f>300-360</f>
        <v>-60</v>
      </c>
      <c r="C20">
        <f t="shared" si="0"/>
        <v>-1.0471975511965976</v>
      </c>
      <c r="D20">
        <f>D8</f>
        <v>-227.52669685999999</v>
      </c>
      <c r="E20">
        <f t="shared" si="1"/>
        <v>2.8686594444309321E-3</v>
      </c>
      <c r="F20">
        <f t="shared" si="2"/>
        <v>8.229207008122785E-6</v>
      </c>
      <c r="G20">
        <f t="shared" si="3"/>
        <v>0.88808847816124503</v>
      </c>
      <c r="H20">
        <f t="shared" si="4"/>
        <v>0.62797338520145807</v>
      </c>
      <c r="I20">
        <f t="shared" si="5"/>
        <v>0.62797338520145651</v>
      </c>
      <c r="J20">
        <f t="shared" si="6"/>
        <v>-1.255946770402915</v>
      </c>
      <c r="K20">
        <f t="shared" si="7"/>
        <v>0.62797338520145951</v>
      </c>
      <c r="L20">
        <f t="shared" si="8"/>
        <v>1.0318655657631568</v>
      </c>
      <c r="M20">
        <f t="shared" si="9"/>
        <v>-1.459278277648044</v>
      </c>
      <c r="N20">
        <f t="shared" si="10"/>
        <v>1.2240939481805959E-15</v>
      </c>
      <c r="P20">
        <f t="shared" si="11"/>
        <v>10.291139574922578</v>
      </c>
      <c r="Q20">
        <f t="shared" si="12"/>
        <v>7.4314377042410857</v>
      </c>
      <c r="R20">
        <f t="shared" si="13"/>
        <v>0</v>
      </c>
      <c r="S20">
        <f t="shared" si="14"/>
        <v>-0.32475874224232704</v>
      </c>
      <c r="T20">
        <f t="shared" si="15"/>
        <v>-4.2707242731196486E-16</v>
      </c>
      <c r="U20">
        <f t="shared" si="16"/>
        <v>2.051224365804381E-16</v>
      </c>
      <c r="V20">
        <f t="shared" si="17"/>
        <v>-4.5883710616887332E-31</v>
      </c>
      <c r="X20">
        <f t="shared" si="18"/>
        <v>24.604230930620197</v>
      </c>
      <c r="Z20">
        <f t="shared" si="19"/>
        <v>24.735019285005038</v>
      </c>
      <c r="AA20">
        <f t="shared" si="20"/>
        <v>56.725983266044132</v>
      </c>
      <c r="AB20">
        <f t="shared" si="21"/>
        <v>1.7105593642694625E-2</v>
      </c>
    </row>
    <row r="21" spans="2:28" x14ac:dyDescent="0.25">
      <c r="B21">
        <f>320-360</f>
        <v>-40</v>
      </c>
      <c r="C21">
        <f t="shared" si="0"/>
        <v>-0.69813170079773179</v>
      </c>
      <c r="D21">
        <f>D7</f>
        <v>-227.52747528</v>
      </c>
      <c r="E21">
        <f t="shared" si="1"/>
        <v>2.0902394444135552E-3</v>
      </c>
      <c r="F21">
        <f t="shared" si="2"/>
        <v>4.3691009349822885E-6</v>
      </c>
      <c r="G21">
        <f t="shared" si="3"/>
        <v>0.64710280294358391</v>
      </c>
      <c r="H21">
        <f t="shared" si="4"/>
        <v>0.70103910683734538</v>
      </c>
      <c r="I21">
        <f t="shared" si="5"/>
        <v>-0.15891266423121939</v>
      </c>
      <c r="J21">
        <f t="shared" si="6"/>
        <v>-0.45757078008623098</v>
      </c>
      <c r="K21">
        <f t="shared" si="7"/>
        <v>0.85995177106856469</v>
      </c>
      <c r="L21">
        <f t="shared" si="8"/>
        <v>0.30743319634499056</v>
      </c>
      <c r="M21">
        <f t="shared" si="9"/>
        <v>-0.66611577757802476</v>
      </c>
      <c r="N21">
        <f t="shared" si="10"/>
        <v>1.1601086218460386</v>
      </c>
      <c r="P21">
        <f t="shared" si="11"/>
        <v>12.116406573102543</v>
      </c>
      <c r="Q21">
        <f t="shared" si="12"/>
        <v>4.0939880596362048</v>
      </c>
      <c r="R21">
        <f t="shared" si="13"/>
        <v>0.25381054518536356</v>
      </c>
      <c r="S21">
        <f t="shared" si="14"/>
        <v>-0.41995475724210263</v>
      </c>
      <c r="T21">
        <f t="shared" si="15"/>
        <v>-1.7462729570980837E-16</v>
      </c>
      <c r="U21">
        <f t="shared" si="16"/>
        <v>1.2850136000817543E-16</v>
      </c>
      <c r="V21">
        <f t="shared" si="17"/>
        <v>-5.9679529468169345E-16</v>
      </c>
      <c r="X21">
        <f t="shared" si="18"/>
        <v>22.689996543038735</v>
      </c>
      <c r="Z21">
        <f t="shared" si="19"/>
        <v>22.691277574959415</v>
      </c>
      <c r="AA21">
        <f t="shared" si="20"/>
        <v>30.11730611234189</v>
      </c>
      <c r="AB21">
        <f t="shared" si="21"/>
        <v>1.6410427818009996E-6</v>
      </c>
    </row>
    <row r="22" spans="2:28" x14ac:dyDescent="0.25">
      <c r="B22">
        <f>340-360</f>
        <v>-20</v>
      </c>
      <c r="C22">
        <f t="shared" si="0"/>
        <v>-0.3490658503988659</v>
      </c>
      <c r="D22">
        <f>D6</f>
        <v>-227.5279883</v>
      </c>
      <c r="E22">
        <f t="shared" si="1"/>
        <v>1.5772194444139132E-3</v>
      </c>
      <c r="F22">
        <f t="shared" si="2"/>
        <v>2.4876211758373327E-6</v>
      </c>
      <c r="G22">
        <f t="shared" si="3"/>
        <v>0.48828048196349816</v>
      </c>
      <c r="H22">
        <f t="shared" si="4"/>
        <v>0.64888865159085152</v>
      </c>
      <c r="I22">
        <f t="shared" si="5"/>
        <v>-0.52897887538843236</v>
      </c>
      <c r="J22">
        <f t="shared" si="6"/>
        <v>0.34526643991742517</v>
      </c>
      <c r="K22">
        <f t="shared" si="7"/>
        <v>-0.11990977620241944</v>
      </c>
      <c r="L22">
        <f t="shared" si="8"/>
        <v>3.4946155710221534E-2</v>
      </c>
      <c r="M22">
        <f t="shared" si="9"/>
        <v>-9.2881713255885498E-2</v>
      </c>
      <c r="N22">
        <f t="shared" si="10"/>
        <v>0.98998190976587497</v>
      </c>
      <c r="P22">
        <f t="shared" si="11"/>
        <v>13.307764995303433</v>
      </c>
      <c r="Q22">
        <f t="shared" si="12"/>
        <v>1.1590840976815646</v>
      </c>
      <c r="R22">
        <f t="shared" si="13"/>
        <v>0.7614316355560915</v>
      </c>
      <c r="S22">
        <f t="shared" si="14"/>
        <v>-0.17890998564702812</v>
      </c>
      <c r="T22">
        <f t="shared" si="15"/>
        <v>-2.6306598240777727E-17</v>
      </c>
      <c r="U22">
        <f t="shared" si="16"/>
        <v>2.3746091540529021E-17</v>
      </c>
      <c r="V22">
        <f t="shared" si="17"/>
        <v>-6.7492872324620822E-16</v>
      </c>
      <c r="X22">
        <f t="shared" si="18"/>
        <v>21.283024209781644</v>
      </c>
      <c r="Z22">
        <f t="shared" si="19"/>
        <v>21.344343564960354</v>
      </c>
      <c r="AA22">
        <f t="shared" si="20"/>
        <v>17.147795292245988</v>
      </c>
      <c r="AB22">
        <f t="shared" si="21"/>
        <v>3.7600633195328582E-3</v>
      </c>
    </row>
    <row r="23" spans="2:28" x14ac:dyDescent="0.25">
      <c r="B23">
        <f>-180</f>
        <v>-180</v>
      </c>
      <c r="C23">
        <f t="shared" si="0"/>
        <v>-3.1415926535897931</v>
      </c>
      <c r="P23">
        <f>P14</f>
        <v>0</v>
      </c>
      <c r="Q23">
        <f t="shared" ref="Q23:Z23" si="22">Q14</f>
        <v>0</v>
      </c>
      <c r="R23">
        <f t="shared" si="22"/>
        <v>0</v>
      </c>
      <c r="S23">
        <f t="shared" si="22"/>
        <v>0</v>
      </c>
      <c r="T23">
        <f t="shared" si="22"/>
        <v>0</v>
      </c>
      <c r="U23">
        <f t="shared" si="22"/>
        <v>0</v>
      </c>
      <c r="V23">
        <f t="shared" si="22"/>
        <v>0</v>
      </c>
      <c r="X23">
        <f t="shared" si="22"/>
        <v>0</v>
      </c>
      <c r="Z23">
        <f t="shared" si="22"/>
        <v>0</v>
      </c>
    </row>
    <row r="24" spans="2:28" x14ac:dyDescent="0.25">
      <c r="B24" t="s">
        <v>4</v>
      </c>
      <c r="D24">
        <f>AVERAGE(D5:D22)</f>
        <v>-227.52956551944442</v>
      </c>
      <c r="F24">
        <f>SQRT(AVERAGE(F5:F22))</f>
        <v>3.2301505029886071E-3</v>
      </c>
      <c r="G24" t="s">
        <v>10</v>
      </c>
      <c r="H24" s="2">
        <f t="shared" ref="H24:N24" si="23">AVERAGE(H5:H22)</f>
        <v>0.80897933661964472</v>
      </c>
      <c r="I24" s="2">
        <f t="shared" si="23"/>
        <v>0.5841801581194086</v>
      </c>
      <c r="J24" s="2">
        <f t="shared" si="23"/>
        <v>5.9855612192298194E-2</v>
      </c>
      <c r="K24" s="2">
        <f t="shared" si="23"/>
        <v>-2.552905924051703E-2</v>
      </c>
      <c r="L24" s="2">
        <f t="shared" si="23"/>
        <v>-6.1293562817847188E-17</v>
      </c>
      <c r="M24" s="2">
        <f t="shared" si="23"/>
        <v>-2.0816681711721685E-17</v>
      </c>
      <c r="N24" s="2">
        <f t="shared" si="23"/>
        <v>-5.5511151231257827E-17</v>
      </c>
    </row>
    <row r="25" spans="2:28" x14ac:dyDescent="0.25">
      <c r="B25" t="s">
        <v>5</v>
      </c>
      <c r="D25">
        <f>MIN(D4:D22)</f>
        <v>-227.53611792999999</v>
      </c>
      <c r="F25" s="4">
        <f>F24*$A$1</f>
        <v>8.4807601455965873</v>
      </c>
      <c r="G25" s="2">
        <f>SUM(H25:N25)</f>
        <v>0.99994845139459843</v>
      </c>
      <c r="H25">
        <f t="shared" ref="H25:N25" si="24">H24^2</f>
        <v>0.65444756707756047</v>
      </c>
      <c r="I25">
        <f t="shared" si="24"/>
        <v>0.34126645714041726</v>
      </c>
      <c r="J25">
        <f t="shared" si="24"/>
        <v>3.5826943109147961E-3</v>
      </c>
      <c r="K25">
        <f t="shared" si="24"/>
        <v>6.5173286570582791E-4</v>
      </c>
      <c r="L25">
        <f t="shared" si="24"/>
        <v>3.7569008429053792E-33</v>
      </c>
      <c r="M25">
        <f t="shared" si="24"/>
        <v>4.3333423748712807E-34</v>
      </c>
      <c r="N25">
        <f t="shared" si="24"/>
        <v>3.0814879110195774E-33</v>
      </c>
    </row>
    <row r="26" spans="2:28" x14ac:dyDescent="0.25">
      <c r="B26" t="s">
        <v>6</v>
      </c>
      <c r="D26">
        <f>MAX(D5:D22)</f>
        <v>-227.52643983999999</v>
      </c>
    </row>
    <row r="27" spans="2:28" x14ac:dyDescent="0.25">
      <c r="B27" t="s">
        <v>22</v>
      </c>
      <c r="D27" s="1">
        <f>D26-D25</f>
        <v>9.6780899999941994E-3</v>
      </c>
      <c r="G27" t="s">
        <v>18</v>
      </c>
      <c r="H27">
        <f>H24*$F$24</f>
        <v>2.6131250110893352E-3</v>
      </c>
      <c r="I27">
        <f t="shared" ref="I27:N27" si="25">I24*$F$24</f>
        <v>1.8869898315853717E-3</v>
      </c>
      <c r="J27">
        <f t="shared" si="25"/>
        <v>1.9334263582964303E-4</v>
      </c>
      <c r="K27">
        <f t="shared" si="25"/>
        <v>-8.2462703546582033E-5</v>
      </c>
      <c r="L27">
        <f t="shared" si="25"/>
        <v>-1.9798743276603287E-19</v>
      </c>
      <c r="M27">
        <f t="shared" si="25"/>
        <v>-6.7241014901671544E-20</v>
      </c>
      <c r="N27">
        <f t="shared" si="25"/>
        <v>-1.7930937307112411E-19</v>
      </c>
    </row>
    <row r="28" spans="2:28" x14ac:dyDescent="0.25">
      <c r="D28" s="4">
        <f>D27*$A$1</f>
        <v>25.40982529498477</v>
      </c>
      <c r="H28">
        <f>$A$1*H27</f>
        <v>6.8607597166150498</v>
      </c>
      <c r="I28">
        <f t="shared" ref="I28:N28" si="26">$A$1*I27</f>
        <v>4.9542918028273935</v>
      </c>
      <c r="J28">
        <f t="shared" si="26"/>
        <v>0.50762109037072778</v>
      </c>
      <c r="K28">
        <f t="shared" si="26"/>
        <v>-0.21650582816155112</v>
      </c>
      <c r="L28">
        <f t="shared" si="26"/>
        <v>-5.1981600472721926E-16</v>
      </c>
      <c r="M28">
        <f t="shared" si="26"/>
        <v>-1.7654128462433864E-16</v>
      </c>
      <c r="N28">
        <f t="shared" si="26"/>
        <v>-4.7077675899823631E-16</v>
      </c>
      <c r="O28" t="s">
        <v>17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2025-01-20T22:03:51Z</dcterms:modified>
</cp:coreProperties>
</file>