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DT_projectors\"/>
    </mc:Choice>
  </mc:AlternateContent>
  <xr:revisionPtr revIDLastSave="0" documentId="13_ncr:1_{84EC4A84-A178-41F5-BC7A-9B774E052C6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predict_norms" sheetId="8" r:id="rId2"/>
    <sheet name="n10_inclination_relax" sheetId="7" r:id="rId3"/>
    <sheet name="p10_inclination_relax" sheetId="6" r:id="rId4"/>
    <sheet name="opt_angle_relax" sheetId="5" r:id="rId5"/>
    <sheet name="opt_angle_no_relax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" l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A3" i="1" s="1"/>
  <c r="AB8" i="1"/>
  <c r="AA8" i="1"/>
  <c r="AB7" i="1"/>
  <c r="AA7" i="1"/>
  <c r="AB6" i="1"/>
  <c r="AA6" i="1"/>
  <c r="AB5" i="1"/>
  <c r="AA5" i="1"/>
  <c r="AB3" i="1"/>
  <c r="AA6" i="5"/>
  <c r="AA7" i="5"/>
  <c r="AA3" i="5" s="1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5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3" i="5" s="1"/>
  <c r="AB8" i="5"/>
  <c r="AB7" i="5"/>
  <c r="AB6" i="5"/>
  <c r="AB5" i="5"/>
  <c r="AD3" i="1" l="1"/>
  <c r="AD3" i="5"/>
  <c r="D10" i="8" l="1"/>
  <c r="E10" i="8" s="1"/>
  <c r="G10" i="8" s="1"/>
  <c r="O10" i="8" s="1"/>
  <c r="W10" i="8" s="1"/>
  <c r="D11" i="8"/>
  <c r="E11" i="8" s="1"/>
  <c r="G11" i="8" s="1"/>
  <c r="D9" i="8"/>
  <c r="E9" i="8" s="1"/>
  <c r="G9" i="8" s="1"/>
  <c r="B10" i="8"/>
  <c r="C10" i="8" s="1"/>
  <c r="F10" i="8" s="1"/>
  <c r="B11" i="8"/>
  <c r="C11" i="8" s="1"/>
  <c r="F11" i="8" s="1"/>
  <c r="K11" i="8" s="1"/>
  <c r="S11" i="8" s="1"/>
  <c r="B9" i="8"/>
  <c r="C9" i="8" s="1"/>
  <c r="F9" i="8" s="1"/>
  <c r="K9" i="8" s="1"/>
  <c r="S9" i="8" s="1"/>
  <c r="I5" i="8" l="1"/>
  <c r="O9" i="8"/>
  <c r="W9" i="8" s="1"/>
  <c r="I3" i="8" s="1"/>
  <c r="M9" i="8"/>
  <c r="U9" i="8" s="1"/>
  <c r="O11" i="8"/>
  <c r="W11" i="8" s="1"/>
  <c r="M11" i="8"/>
  <c r="U11" i="8" s="1"/>
  <c r="J10" i="8"/>
  <c r="R10" i="8" s="1"/>
  <c r="K10" i="8"/>
  <c r="S10" i="8" s="1"/>
  <c r="I4" i="8" s="1"/>
  <c r="L9" i="8"/>
  <c r="T9" i="8" s="1"/>
  <c r="L11" i="8"/>
  <c r="T11" i="8" s="1"/>
  <c r="N9" i="8"/>
  <c r="V9" i="8" s="1"/>
  <c r="H10" i="8"/>
  <c r="P10" i="8" s="1"/>
  <c r="F4" i="8" s="1"/>
  <c r="N11" i="8"/>
  <c r="V11" i="8" s="1"/>
  <c r="I10" i="8"/>
  <c r="Q10" i="8" s="1"/>
  <c r="L10" i="8"/>
  <c r="T10" i="8" s="1"/>
  <c r="H9" i="8"/>
  <c r="P9" i="8" s="1"/>
  <c r="N10" i="8"/>
  <c r="V10" i="8" s="1"/>
  <c r="H11" i="8"/>
  <c r="P11" i="8" s="1"/>
  <c r="M10" i="8"/>
  <c r="U10" i="8" s="1"/>
  <c r="I9" i="8"/>
  <c r="Q9" i="8" s="1"/>
  <c r="G3" i="8" s="1"/>
  <c r="I11" i="8"/>
  <c r="Q11" i="8" s="1"/>
  <c r="G5" i="8" s="1"/>
  <c r="J9" i="8"/>
  <c r="R9" i="8" s="1"/>
  <c r="J11" i="8"/>
  <c r="R11" i="8" s="1"/>
  <c r="E5" i="8"/>
  <c r="C5" i="8"/>
  <c r="E4" i="8"/>
  <c r="C4" i="8"/>
  <c r="E3" i="8"/>
  <c r="C3" i="8"/>
  <c r="D26" i="7"/>
  <c r="D25" i="7"/>
  <c r="Z8" i="7" s="1"/>
  <c r="D24" i="7"/>
  <c r="E14" i="7" s="1"/>
  <c r="B23" i="7"/>
  <c r="C23" i="7" s="1"/>
  <c r="B22" i="7"/>
  <c r="C22" i="7" s="1"/>
  <c r="B21" i="7"/>
  <c r="C21" i="7" s="1"/>
  <c r="B20" i="7"/>
  <c r="C20" i="7" s="1"/>
  <c r="B19" i="7"/>
  <c r="C19" i="7" s="1"/>
  <c r="B18" i="7"/>
  <c r="C18" i="7" s="1"/>
  <c r="B17" i="7"/>
  <c r="C17" i="7" s="1"/>
  <c r="B16" i="7"/>
  <c r="C16" i="7" s="1"/>
  <c r="B15" i="7"/>
  <c r="C15" i="7" s="1"/>
  <c r="C14" i="7"/>
  <c r="C13" i="7"/>
  <c r="C12" i="7"/>
  <c r="C11" i="7"/>
  <c r="C10" i="7"/>
  <c r="C9" i="7"/>
  <c r="C8" i="7"/>
  <c r="C7" i="7"/>
  <c r="C6" i="7"/>
  <c r="C5" i="7"/>
  <c r="C4" i="7"/>
  <c r="D26" i="6"/>
  <c r="D25" i="6"/>
  <c r="Z19" i="6" s="1"/>
  <c r="D24" i="6"/>
  <c r="E4" i="6" s="1"/>
  <c r="B23" i="6"/>
  <c r="C23" i="6" s="1"/>
  <c r="B22" i="6"/>
  <c r="C22" i="6" s="1"/>
  <c r="B21" i="6"/>
  <c r="C21" i="6" s="1"/>
  <c r="B20" i="6"/>
  <c r="C20" i="6" s="1"/>
  <c r="B19" i="6"/>
  <c r="C19" i="6" s="1"/>
  <c r="B18" i="6"/>
  <c r="C18" i="6" s="1"/>
  <c r="B17" i="6"/>
  <c r="C17" i="6" s="1"/>
  <c r="B16" i="6"/>
  <c r="C16" i="6" s="1"/>
  <c r="B15" i="6"/>
  <c r="C15" i="6" s="1"/>
  <c r="C14" i="6"/>
  <c r="C13" i="6"/>
  <c r="C12" i="6"/>
  <c r="C11" i="6"/>
  <c r="C10" i="6"/>
  <c r="C9" i="6"/>
  <c r="C8" i="6"/>
  <c r="C7" i="6"/>
  <c r="C6" i="6"/>
  <c r="C5" i="6"/>
  <c r="C4" i="6"/>
  <c r="B23" i="1"/>
  <c r="B22" i="1"/>
  <c r="B21" i="1"/>
  <c r="B20" i="1"/>
  <c r="B19" i="1"/>
  <c r="B18" i="1"/>
  <c r="B17" i="1"/>
  <c r="B16" i="1"/>
  <c r="B15" i="1"/>
  <c r="B23" i="5"/>
  <c r="C23" i="5" s="1"/>
  <c r="B22" i="5"/>
  <c r="C22" i="5" s="1"/>
  <c r="B21" i="5"/>
  <c r="C21" i="5" s="1"/>
  <c r="B20" i="5"/>
  <c r="C20" i="5" s="1"/>
  <c r="B19" i="5"/>
  <c r="B18" i="5"/>
  <c r="C18" i="5" s="1"/>
  <c r="B17" i="5"/>
  <c r="B16" i="5"/>
  <c r="C16" i="5" s="1"/>
  <c r="B15" i="5"/>
  <c r="C15" i="5" s="1"/>
  <c r="C19" i="5"/>
  <c r="C17" i="5"/>
  <c r="C14" i="5"/>
  <c r="C13" i="5"/>
  <c r="C12" i="5"/>
  <c r="C11" i="5"/>
  <c r="C10" i="5"/>
  <c r="C9" i="5"/>
  <c r="C8" i="5"/>
  <c r="C7" i="5"/>
  <c r="C6" i="5"/>
  <c r="C5" i="5"/>
  <c r="C4" i="5"/>
  <c r="H3" i="8" l="1"/>
  <c r="H4" i="8"/>
  <c r="H5" i="8"/>
  <c r="F5" i="8"/>
  <c r="G4" i="8"/>
  <c r="F3" i="8"/>
  <c r="D27" i="6"/>
  <c r="D28" i="6" s="1"/>
  <c r="E5" i="6"/>
  <c r="F5" i="6" s="1"/>
  <c r="E11" i="6"/>
  <c r="F11" i="6" s="1"/>
  <c r="E16" i="6"/>
  <c r="F16" i="6" s="1"/>
  <c r="Z5" i="6"/>
  <c r="Z11" i="6"/>
  <c r="E21" i="6"/>
  <c r="F21" i="6" s="1"/>
  <c r="E17" i="6"/>
  <c r="F17" i="6" s="1"/>
  <c r="E6" i="6"/>
  <c r="F6" i="6" s="1"/>
  <c r="E18" i="6"/>
  <c r="F18" i="6" s="1"/>
  <c r="Z22" i="6"/>
  <c r="E20" i="6"/>
  <c r="F20" i="6" s="1"/>
  <c r="E12" i="6"/>
  <c r="F12" i="6" s="1"/>
  <c r="E22" i="6"/>
  <c r="F22" i="6" s="1"/>
  <c r="E8" i="6"/>
  <c r="F8" i="6" s="1"/>
  <c r="E14" i="6"/>
  <c r="F14" i="6" s="1"/>
  <c r="Z18" i="6"/>
  <c r="E9" i="6"/>
  <c r="F9" i="6" s="1"/>
  <c r="Z15" i="6"/>
  <c r="Z8" i="6"/>
  <c r="Z14" i="6"/>
  <c r="Z23" i="6" s="1"/>
  <c r="E6" i="7"/>
  <c r="F6" i="7" s="1"/>
  <c r="E11" i="7"/>
  <c r="F11" i="7" s="1"/>
  <c r="E20" i="7"/>
  <c r="F20" i="7" s="1"/>
  <c r="E15" i="7"/>
  <c r="F15" i="7" s="1"/>
  <c r="E7" i="7"/>
  <c r="F7" i="7" s="1"/>
  <c r="Z11" i="7"/>
  <c r="E16" i="7"/>
  <c r="F16" i="7" s="1"/>
  <c r="Z16" i="7"/>
  <c r="E21" i="7"/>
  <c r="F21" i="7" s="1"/>
  <c r="E17" i="7"/>
  <c r="F17" i="7" s="1"/>
  <c r="Z5" i="7"/>
  <c r="E12" i="7"/>
  <c r="F12" i="7" s="1"/>
  <c r="E4" i="7"/>
  <c r="E22" i="7"/>
  <c r="F22" i="7" s="1"/>
  <c r="E19" i="7"/>
  <c r="F19" i="7" s="1"/>
  <c r="E13" i="7"/>
  <c r="F13" i="7" s="1"/>
  <c r="E10" i="7"/>
  <c r="F10" i="7" s="1"/>
  <c r="E8" i="7"/>
  <c r="F8" i="7" s="1"/>
  <c r="E5" i="7"/>
  <c r="F5" i="7" s="1"/>
  <c r="E9" i="7"/>
  <c r="F9" i="7" s="1"/>
  <c r="E18" i="7"/>
  <c r="F18" i="7" s="1"/>
  <c r="F14" i="7"/>
  <c r="Z13" i="7"/>
  <c r="Z10" i="7"/>
  <c r="Z7" i="7"/>
  <c r="Z21" i="7"/>
  <c r="Z17" i="7"/>
  <c r="Z18" i="7"/>
  <c r="Z22" i="7"/>
  <c r="Z19" i="7"/>
  <c r="Z15" i="7"/>
  <c r="Z12" i="7"/>
  <c r="Z9" i="7"/>
  <c r="Z6" i="7"/>
  <c r="Z20" i="7"/>
  <c r="Z14" i="7"/>
  <c r="Z23" i="7" s="1"/>
  <c r="D27" i="7"/>
  <c r="D28" i="7" s="1"/>
  <c r="Z12" i="6"/>
  <c r="Z9" i="6"/>
  <c r="Z6" i="6"/>
  <c r="Z20" i="6"/>
  <c r="Z16" i="6"/>
  <c r="Z13" i="6"/>
  <c r="Z10" i="6"/>
  <c r="Z7" i="6"/>
  <c r="Z21" i="6"/>
  <c r="Z17" i="6"/>
  <c r="E7" i="6"/>
  <c r="E10" i="6"/>
  <c r="E13" i="6"/>
  <c r="E15" i="6"/>
  <c r="E19" i="6"/>
  <c r="D26" i="5"/>
  <c r="D25" i="5"/>
  <c r="Z22" i="5" s="1"/>
  <c r="D24" i="5"/>
  <c r="E20" i="5" s="1"/>
  <c r="F24" i="7" l="1"/>
  <c r="F19" i="6"/>
  <c r="F13" i="6"/>
  <c r="F15" i="6"/>
  <c r="F10" i="6"/>
  <c r="F7" i="6"/>
  <c r="D27" i="5"/>
  <c r="D28" i="5" s="1"/>
  <c r="Z20" i="5"/>
  <c r="E11" i="5"/>
  <c r="E8" i="5"/>
  <c r="E5" i="5"/>
  <c r="E10" i="5"/>
  <c r="E17" i="5"/>
  <c r="E7" i="5"/>
  <c r="E19" i="5"/>
  <c r="E15" i="5"/>
  <c r="E4" i="5"/>
  <c r="E6" i="5"/>
  <c r="E12" i="5"/>
  <c r="E9" i="5"/>
  <c r="E21" i="5"/>
  <c r="E13" i="5"/>
  <c r="E22" i="5"/>
  <c r="E16" i="5"/>
  <c r="Z21" i="5"/>
  <c r="Z17" i="5"/>
  <c r="Z13" i="5"/>
  <c r="Z10" i="5"/>
  <c r="Z7" i="5"/>
  <c r="Z15" i="5"/>
  <c r="Z19" i="5"/>
  <c r="Z11" i="5"/>
  <c r="Z8" i="5"/>
  <c r="Z5" i="5"/>
  <c r="Z6" i="5"/>
  <c r="Z12" i="5"/>
  <c r="Z9" i="5"/>
  <c r="E18" i="5"/>
  <c r="Z14" i="5"/>
  <c r="Z23" i="5" s="1"/>
  <c r="F20" i="5"/>
  <c r="Z16" i="5"/>
  <c r="E14" i="5"/>
  <c r="Z18" i="5"/>
  <c r="F24" i="6" l="1"/>
  <c r="G15" i="6" s="1"/>
  <c r="J15" i="6" s="1"/>
  <c r="G12" i="7"/>
  <c r="G9" i="7"/>
  <c r="G6" i="7"/>
  <c r="F25" i="7"/>
  <c r="G17" i="7"/>
  <c r="G21" i="7"/>
  <c r="G5" i="7"/>
  <c r="G11" i="7"/>
  <c r="G18" i="7"/>
  <c r="G16" i="7"/>
  <c r="G15" i="7"/>
  <c r="G14" i="7"/>
  <c r="G22" i="7"/>
  <c r="G8" i="7"/>
  <c r="G10" i="7"/>
  <c r="G20" i="7"/>
  <c r="G7" i="7"/>
  <c r="G13" i="7"/>
  <c r="G19" i="7"/>
  <c r="F5" i="5"/>
  <c r="F14" i="5"/>
  <c r="F12" i="5"/>
  <c r="F6" i="5"/>
  <c r="F11" i="5"/>
  <c r="F22" i="5"/>
  <c r="F8" i="5"/>
  <c r="F9" i="5"/>
  <c r="F19" i="5"/>
  <c r="F13" i="5"/>
  <c r="F21" i="5"/>
  <c r="F15" i="5"/>
  <c r="F18" i="5"/>
  <c r="F7" i="5"/>
  <c r="F17" i="5"/>
  <c r="F16" i="5"/>
  <c r="F10" i="5"/>
  <c r="C5" i="1"/>
  <c r="C6" i="1"/>
  <c r="C7" i="1"/>
  <c r="C8" i="1"/>
  <c r="C9" i="1"/>
  <c r="C10" i="1"/>
  <c r="C11" i="1"/>
  <c r="C12" i="1"/>
  <c r="C13" i="1"/>
  <c r="C14" i="1"/>
  <c r="C23" i="1" s="1"/>
  <c r="C15" i="1"/>
  <c r="C16" i="1"/>
  <c r="C17" i="1"/>
  <c r="C18" i="1"/>
  <c r="C19" i="1"/>
  <c r="C20" i="1"/>
  <c r="C21" i="1"/>
  <c r="C22" i="1"/>
  <c r="C4" i="1"/>
  <c r="D26" i="1"/>
  <c r="G7" i="6" l="1"/>
  <c r="N7" i="6" s="1"/>
  <c r="G11" i="6"/>
  <c r="K11" i="6" s="1"/>
  <c r="G17" i="6"/>
  <c r="K17" i="6" s="1"/>
  <c r="G21" i="6"/>
  <c r="J21" i="6" s="1"/>
  <c r="G8" i="6"/>
  <c r="L8" i="6" s="1"/>
  <c r="G5" i="6"/>
  <c r="N5" i="6" s="1"/>
  <c r="G10" i="6"/>
  <c r="N10" i="6" s="1"/>
  <c r="G13" i="6"/>
  <c r="J13" i="6" s="1"/>
  <c r="K15" i="6"/>
  <c r="M15" i="6"/>
  <c r="G22" i="6"/>
  <c r="H22" i="6" s="1"/>
  <c r="H15" i="6"/>
  <c r="G14" i="6"/>
  <c r="N14" i="6" s="1"/>
  <c r="I15" i="6"/>
  <c r="G9" i="6"/>
  <c r="J9" i="6" s="1"/>
  <c r="N15" i="6"/>
  <c r="G16" i="6"/>
  <c r="N16" i="6" s="1"/>
  <c r="G12" i="6"/>
  <c r="M12" i="6" s="1"/>
  <c r="L15" i="6"/>
  <c r="G20" i="6"/>
  <c r="L20" i="6" s="1"/>
  <c r="G19" i="6"/>
  <c r="N19" i="6" s="1"/>
  <c r="G18" i="6"/>
  <c r="M18" i="6" s="1"/>
  <c r="G6" i="6"/>
  <c r="N6" i="6" s="1"/>
  <c r="F25" i="6"/>
  <c r="N5" i="7"/>
  <c r="L5" i="7"/>
  <c r="I5" i="7"/>
  <c r="K5" i="7"/>
  <c r="J5" i="7"/>
  <c r="H5" i="7"/>
  <c r="M5" i="7"/>
  <c r="N22" i="7"/>
  <c r="I22" i="7"/>
  <c r="J22" i="7"/>
  <c r="K22" i="7"/>
  <c r="M22" i="7"/>
  <c r="L22" i="7"/>
  <c r="H22" i="7"/>
  <c r="N15" i="7"/>
  <c r="M15" i="7"/>
  <c r="L15" i="7"/>
  <c r="H15" i="7"/>
  <c r="K15" i="7"/>
  <c r="J15" i="7"/>
  <c r="I15" i="7"/>
  <c r="K13" i="7"/>
  <c r="H13" i="7"/>
  <c r="N13" i="7"/>
  <c r="M13" i="7"/>
  <c r="J13" i="7"/>
  <c r="I13" i="7"/>
  <c r="L13" i="7"/>
  <c r="N21" i="7"/>
  <c r="M21" i="7"/>
  <c r="L21" i="7"/>
  <c r="K21" i="7"/>
  <c r="I21" i="7"/>
  <c r="H21" i="7"/>
  <c r="J21" i="7"/>
  <c r="I12" i="7"/>
  <c r="N12" i="7"/>
  <c r="M12" i="7"/>
  <c r="J12" i="7"/>
  <c r="K12" i="7"/>
  <c r="H12" i="7"/>
  <c r="L12" i="7"/>
  <c r="N16" i="7"/>
  <c r="K16" i="7"/>
  <c r="J16" i="7"/>
  <c r="I16" i="7"/>
  <c r="H16" i="7"/>
  <c r="M16" i="7"/>
  <c r="L16" i="7"/>
  <c r="K7" i="7"/>
  <c r="H7" i="7"/>
  <c r="N7" i="7"/>
  <c r="M7" i="7"/>
  <c r="I7" i="7"/>
  <c r="L7" i="7"/>
  <c r="J7" i="7"/>
  <c r="N17" i="7"/>
  <c r="H17" i="7"/>
  <c r="L17" i="7"/>
  <c r="K17" i="7"/>
  <c r="J17" i="7"/>
  <c r="I17" i="7"/>
  <c r="M17" i="7"/>
  <c r="N9" i="7"/>
  <c r="M9" i="7"/>
  <c r="J9" i="7"/>
  <c r="I9" i="7"/>
  <c r="K9" i="7"/>
  <c r="H9" i="7"/>
  <c r="L9" i="7"/>
  <c r="N11" i="7"/>
  <c r="L11" i="7"/>
  <c r="K11" i="7"/>
  <c r="J11" i="7"/>
  <c r="I11" i="7"/>
  <c r="M11" i="7"/>
  <c r="H11" i="7"/>
  <c r="N20" i="7"/>
  <c r="J20" i="7"/>
  <c r="I20" i="7"/>
  <c r="H20" i="7"/>
  <c r="M20" i="7"/>
  <c r="L20" i="7"/>
  <c r="K20" i="7"/>
  <c r="N8" i="7"/>
  <c r="L8" i="7"/>
  <c r="K8" i="7"/>
  <c r="J8" i="7"/>
  <c r="I8" i="7"/>
  <c r="H8" i="7"/>
  <c r="M8" i="7"/>
  <c r="N14" i="7"/>
  <c r="L14" i="7"/>
  <c r="K14" i="7"/>
  <c r="J14" i="7"/>
  <c r="I14" i="7"/>
  <c r="M14" i="7"/>
  <c r="H14" i="7"/>
  <c r="N18" i="7"/>
  <c r="L18" i="7"/>
  <c r="H18" i="7"/>
  <c r="J18" i="7"/>
  <c r="K18" i="7"/>
  <c r="M18" i="7"/>
  <c r="I18" i="7"/>
  <c r="N19" i="7"/>
  <c r="M19" i="7"/>
  <c r="K19" i="7"/>
  <c r="J19" i="7"/>
  <c r="H19" i="7"/>
  <c r="I19" i="7"/>
  <c r="L19" i="7"/>
  <c r="K10" i="7"/>
  <c r="H10" i="7"/>
  <c r="N10" i="7"/>
  <c r="M10" i="7"/>
  <c r="L10" i="7"/>
  <c r="I10" i="7"/>
  <c r="J10" i="7"/>
  <c r="I6" i="7"/>
  <c r="N6" i="7"/>
  <c r="M6" i="7"/>
  <c r="J6" i="7"/>
  <c r="L6" i="7"/>
  <c r="H6" i="7"/>
  <c r="K6" i="7"/>
  <c r="H10" i="6"/>
  <c r="K10" i="6"/>
  <c r="J10" i="6"/>
  <c r="I10" i="6"/>
  <c r="I7" i="6"/>
  <c r="F24" i="5"/>
  <c r="D25" i="1"/>
  <c r="D24" i="1"/>
  <c r="E17" i="1" s="1"/>
  <c r="F17" i="1" s="1"/>
  <c r="J7" i="6" l="1"/>
  <c r="L7" i="6"/>
  <c r="K7" i="6"/>
  <c r="H7" i="6"/>
  <c r="M11" i="6"/>
  <c r="N11" i="6"/>
  <c r="I19" i="6"/>
  <c r="I20" i="6"/>
  <c r="K20" i="6"/>
  <c r="N20" i="6"/>
  <c r="I13" i="6"/>
  <c r="L13" i="6"/>
  <c r="L10" i="6"/>
  <c r="H13" i="6"/>
  <c r="M10" i="6"/>
  <c r="N13" i="6"/>
  <c r="M8" i="6"/>
  <c r="H18" i="6"/>
  <c r="I8" i="6"/>
  <c r="I17" i="6"/>
  <c r="L19" i="6"/>
  <c r="K13" i="6"/>
  <c r="H17" i="6"/>
  <c r="H19" i="6"/>
  <c r="M7" i="6"/>
  <c r="H12" i="6"/>
  <c r="J8" i="6"/>
  <c r="L11" i="6"/>
  <c r="M13" i="6"/>
  <c r="H11" i="6"/>
  <c r="J12" i="6"/>
  <c r="J16" i="6"/>
  <c r="H21" i="6"/>
  <c r="I18" i="6"/>
  <c r="M9" i="6"/>
  <c r="M21" i="6"/>
  <c r="K18" i="6"/>
  <c r="I22" i="6"/>
  <c r="N21" i="6"/>
  <c r="N18" i="6"/>
  <c r="J22" i="6"/>
  <c r="I6" i="6"/>
  <c r="I12" i="6"/>
  <c r="M6" i="6"/>
  <c r="L12" i="6"/>
  <c r="K22" i="6"/>
  <c r="H8" i="6"/>
  <c r="J6" i="6"/>
  <c r="N12" i="6"/>
  <c r="N22" i="6"/>
  <c r="K8" i="6"/>
  <c r="L21" i="6"/>
  <c r="J17" i="6"/>
  <c r="M19" i="6"/>
  <c r="M16" i="6"/>
  <c r="L5" i="6"/>
  <c r="N8" i="6"/>
  <c r="K21" i="6"/>
  <c r="L17" i="6"/>
  <c r="I11" i="6"/>
  <c r="L6" i="6"/>
  <c r="H20" i="6"/>
  <c r="H16" i="6"/>
  <c r="I5" i="6"/>
  <c r="M5" i="6"/>
  <c r="M17" i="6"/>
  <c r="L18" i="6"/>
  <c r="K12" i="6"/>
  <c r="H5" i="6"/>
  <c r="I16" i="6"/>
  <c r="K16" i="6"/>
  <c r="J5" i="6"/>
  <c r="N17" i="6"/>
  <c r="J11" i="6"/>
  <c r="J18" i="6"/>
  <c r="L16" i="6"/>
  <c r="K5" i="6"/>
  <c r="H6" i="6"/>
  <c r="I21" i="6"/>
  <c r="K6" i="6"/>
  <c r="J19" i="6"/>
  <c r="L14" i="6"/>
  <c r="I9" i="6"/>
  <c r="K19" i="6"/>
  <c r="M14" i="6"/>
  <c r="H9" i="6"/>
  <c r="N9" i="6"/>
  <c r="I14" i="6"/>
  <c r="L9" i="6"/>
  <c r="H14" i="6"/>
  <c r="M20" i="6"/>
  <c r="K14" i="6"/>
  <c r="L22" i="6"/>
  <c r="K9" i="6"/>
  <c r="J14" i="6"/>
  <c r="J20" i="6"/>
  <c r="M22" i="6"/>
  <c r="K24" i="7"/>
  <c r="L24" i="7"/>
  <c r="L27" i="7" s="1"/>
  <c r="I24" i="7"/>
  <c r="I27" i="7" s="1"/>
  <c r="M24" i="7"/>
  <c r="M27" i="7" s="1"/>
  <c r="H24" i="7"/>
  <c r="H27" i="7" s="1"/>
  <c r="J24" i="7"/>
  <c r="J27" i="7" s="1"/>
  <c r="N24" i="7"/>
  <c r="N27" i="7" s="1"/>
  <c r="D27" i="1"/>
  <c r="D28" i="1" s="1"/>
  <c r="Z7" i="1"/>
  <c r="Z20" i="1"/>
  <c r="Z8" i="1"/>
  <c r="Z21" i="1"/>
  <c r="Z18" i="1"/>
  <c r="Z5" i="1"/>
  <c r="Z15" i="1"/>
  <c r="Z12" i="1"/>
  <c r="Z22" i="1"/>
  <c r="Z9" i="1"/>
  <c r="Z6" i="1"/>
  <c r="Z16" i="1"/>
  <c r="Z19" i="1"/>
  <c r="Z13" i="1"/>
  <c r="Z10" i="1"/>
  <c r="Z17" i="1"/>
  <c r="Z11" i="1"/>
  <c r="Z14" i="1"/>
  <c r="Z23" i="1" s="1"/>
  <c r="F25" i="5"/>
  <c r="F33" i="7" s="1"/>
  <c r="G20" i="5"/>
  <c r="G6" i="5"/>
  <c r="G13" i="5"/>
  <c r="G16" i="5"/>
  <c r="G5" i="5"/>
  <c r="G22" i="5"/>
  <c r="G7" i="5"/>
  <c r="G17" i="5"/>
  <c r="G11" i="5"/>
  <c r="G21" i="5"/>
  <c r="G10" i="5"/>
  <c r="G15" i="5"/>
  <c r="G8" i="5"/>
  <c r="G9" i="5"/>
  <c r="G19" i="5"/>
  <c r="G18" i="5"/>
  <c r="G14" i="5"/>
  <c r="G12" i="5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K27" i="7" l="1"/>
  <c r="K28" i="7" s="1"/>
  <c r="F32" i="6"/>
  <c r="K24" i="6"/>
  <c r="I24" i="6"/>
  <c r="J24" i="6"/>
  <c r="L24" i="6"/>
  <c r="N24" i="6"/>
  <c r="H24" i="6"/>
  <c r="M24" i="6"/>
  <c r="K25" i="7"/>
  <c r="J25" i="7"/>
  <c r="J28" i="7"/>
  <c r="H25" i="7"/>
  <c r="H28" i="7"/>
  <c r="M28" i="7"/>
  <c r="M25" i="7"/>
  <c r="I25" i="7"/>
  <c r="I28" i="7"/>
  <c r="L28" i="7"/>
  <c r="L25" i="7"/>
  <c r="N28" i="7"/>
  <c r="N25" i="7"/>
  <c r="N11" i="5"/>
  <c r="I11" i="5"/>
  <c r="H11" i="5"/>
  <c r="K11" i="5"/>
  <c r="L11" i="5"/>
  <c r="J11" i="5"/>
  <c r="M11" i="5"/>
  <c r="L7" i="5"/>
  <c r="I7" i="5"/>
  <c r="N7" i="5"/>
  <c r="J7" i="5"/>
  <c r="M7" i="5"/>
  <c r="K7" i="5"/>
  <c r="H7" i="5"/>
  <c r="N22" i="5"/>
  <c r="H22" i="5"/>
  <c r="L22" i="5"/>
  <c r="M22" i="5"/>
  <c r="I22" i="5"/>
  <c r="J22" i="5"/>
  <c r="K22" i="5"/>
  <c r="N18" i="5"/>
  <c r="H18" i="5"/>
  <c r="K18" i="5"/>
  <c r="J18" i="5"/>
  <c r="L18" i="5"/>
  <c r="M18" i="5"/>
  <c r="I18" i="5"/>
  <c r="I16" i="5"/>
  <c r="N16" i="5"/>
  <c r="L16" i="5"/>
  <c r="J16" i="5"/>
  <c r="M16" i="5"/>
  <c r="K16" i="5"/>
  <c r="H16" i="5"/>
  <c r="N21" i="5"/>
  <c r="K21" i="5"/>
  <c r="L21" i="5"/>
  <c r="J21" i="5"/>
  <c r="H21" i="5"/>
  <c r="I21" i="5"/>
  <c r="M21" i="5"/>
  <c r="N5" i="5"/>
  <c r="I5" i="5"/>
  <c r="M5" i="5"/>
  <c r="K5" i="5"/>
  <c r="H5" i="5"/>
  <c r="L5" i="5"/>
  <c r="J5" i="5"/>
  <c r="H6" i="5"/>
  <c r="K6" i="5"/>
  <c r="N6" i="5"/>
  <c r="M6" i="5"/>
  <c r="L6" i="5"/>
  <c r="I6" i="5"/>
  <c r="J6" i="5"/>
  <c r="L10" i="5"/>
  <c r="I10" i="5"/>
  <c r="N10" i="5"/>
  <c r="H10" i="5"/>
  <c r="J10" i="5"/>
  <c r="K10" i="5"/>
  <c r="M10" i="5"/>
  <c r="N17" i="5"/>
  <c r="J17" i="5"/>
  <c r="M17" i="5"/>
  <c r="K17" i="5"/>
  <c r="H17" i="5"/>
  <c r="I17" i="5"/>
  <c r="L17" i="5"/>
  <c r="H12" i="5"/>
  <c r="M12" i="5"/>
  <c r="N12" i="5"/>
  <c r="L12" i="5"/>
  <c r="K12" i="5"/>
  <c r="J12" i="5"/>
  <c r="I12" i="5"/>
  <c r="N14" i="5"/>
  <c r="H14" i="5"/>
  <c r="K14" i="5"/>
  <c r="J14" i="5"/>
  <c r="L14" i="5"/>
  <c r="M14" i="5"/>
  <c r="I14" i="5"/>
  <c r="N19" i="5"/>
  <c r="K19" i="5"/>
  <c r="I19" i="5"/>
  <c r="M19" i="5"/>
  <c r="J19" i="5"/>
  <c r="L19" i="5"/>
  <c r="H19" i="5"/>
  <c r="L13" i="5"/>
  <c r="I13" i="5"/>
  <c r="N13" i="5"/>
  <c r="H13" i="5"/>
  <c r="J13" i="5"/>
  <c r="K13" i="5"/>
  <c r="M13" i="5"/>
  <c r="H9" i="5"/>
  <c r="M9" i="5"/>
  <c r="N9" i="5"/>
  <c r="L9" i="5"/>
  <c r="K9" i="5"/>
  <c r="I9" i="5"/>
  <c r="J9" i="5"/>
  <c r="I8" i="5"/>
  <c r="N8" i="5"/>
  <c r="J8" i="5"/>
  <c r="L8" i="5"/>
  <c r="K8" i="5"/>
  <c r="H8" i="5"/>
  <c r="M8" i="5"/>
  <c r="I20" i="5"/>
  <c r="N20" i="5"/>
  <c r="L20" i="5"/>
  <c r="M20" i="5"/>
  <c r="J20" i="5"/>
  <c r="K20" i="5"/>
  <c r="H20" i="5"/>
  <c r="N15" i="5"/>
  <c r="K15" i="5"/>
  <c r="I15" i="5"/>
  <c r="M15" i="5"/>
  <c r="J15" i="5"/>
  <c r="H15" i="5"/>
  <c r="L15" i="5"/>
  <c r="F24" i="1"/>
  <c r="S15" i="7" l="1"/>
  <c r="S11" i="7"/>
  <c r="S8" i="7"/>
  <c r="S12" i="7"/>
  <c r="S5" i="7"/>
  <c r="S9" i="7"/>
  <c r="S21" i="7"/>
  <c r="S10" i="7"/>
  <c r="S6" i="7"/>
  <c r="S7" i="7"/>
  <c r="S17" i="7"/>
  <c r="S20" i="7"/>
  <c r="S13" i="7"/>
  <c r="S16" i="7"/>
  <c r="S22" i="7"/>
  <c r="S19" i="7"/>
  <c r="S18" i="7"/>
  <c r="S14" i="7"/>
  <c r="S23" i="7" s="1"/>
  <c r="H25" i="6"/>
  <c r="H27" i="6"/>
  <c r="H28" i="6" s="1"/>
  <c r="P18" i="6" s="1"/>
  <c r="N25" i="6"/>
  <c r="N27" i="6"/>
  <c r="L25" i="6"/>
  <c r="L27" i="6"/>
  <c r="L28" i="6" s="1"/>
  <c r="T22" i="6" s="1"/>
  <c r="M27" i="6"/>
  <c r="M28" i="6" s="1"/>
  <c r="J25" i="6"/>
  <c r="J27" i="6"/>
  <c r="J28" i="6" s="1"/>
  <c r="R6" i="6" s="1"/>
  <c r="I25" i="6"/>
  <c r="I27" i="6"/>
  <c r="I28" i="6" s="1"/>
  <c r="Q5" i="6" s="1"/>
  <c r="K25" i="6"/>
  <c r="K27" i="6"/>
  <c r="K28" i="6" s="1"/>
  <c r="S11" i="6" s="1"/>
  <c r="M25" i="6"/>
  <c r="N28" i="6"/>
  <c r="V7" i="6" s="1"/>
  <c r="Q22" i="7"/>
  <c r="Q18" i="7"/>
  <c r="Q14" i="7"/>
  <c r="Q23" i="7" s="1"/>
  <c r="Q11" i="7"/>
  <c r="Q8" i="7"/>
  <c r="Q5" i="7"/>
  <c r="Q9" i="7"/>
  <c r="Q6" i="7"/>
  <c r="Q19" i="7"/>
  <c r="Q15" i="7"/>
  <c r="Q12" i="7"/>
  <c r="Q13" i="7"/>
  <c r="Q10" i="7"/>
  <c r="Q7" i="7"/>
  <c r="Q21" i="7"/>
  <c r="Q17" i="7"/>
  <c r="Q20" i="7"/>
  <c r="Q16" i="7"/>
  <c r="V20" i="7"/>
  <c r="V16" i="7"/>
  <c r="V13" i="7"/>
  <c r="V10" i="7"/>
  <c r="V7" i="7"/>
  <c r="V21" i="7"/>
  <c r="V17" i="7"/>
  <c r="V19" i="7"/>
  <c r="V15" i="7"/>
  <c r="V8" i="7"/>
  <c r="V9" i="7"/>
  <c r="V11" i="7"/>
  <c r="V22" i="7"/>
  <c r="V14" i="7"/>
  <c r="V23" i="7" s="1"/>
  <c r="V18" i="7"/>
  <c r="V5" i="7"/>
  <c r="V12" i="7"/>
  <c r="V6" i="7"/>
  <c r="T19" i="7"/>
  <c r="T15" i="7"/>
  <c r="T12" i="7"/>
  <c r="T9" i="7"/>
  <c r="T6" i="7"/>
  <c r="T20" i="7"/>
  <c r="T16" i="7"/>
  <c r="T22" i="7"/>
  <c r="T18" i="7"/>
  <c r="T14" i="7"/>
  <c r="T23" i="7" s="1"/>
  <c r="T11" i="7"/>
  <c r="T8" i="7"/>
  <c r="T5" i="7"/>
  <c r="T17" i="7"/>
  <c r="T10" i="7"/>
  <c r="T21" i="7"/>
  <c r="T7" i="7"/>
  <c r="T13" i="7"/>
  <c r="U12" i="7"/>
  <c r="U9" i="7"/>
  <c r="U6" i="7"/>
  <c r="U20" i="7"/>
  <c r="U16" i="7"/>
  <c r="U13" i="7"/>
  <c r="U10" i="7"/>
  <c r="U7" i="7"/>
  <c r="U21" i="7"/>
  <c r="U22" i="7"/>
  <c r="U18" i="7"/>
  <c r="U14" i="7"/>
  <c r="U23" i="7" s="1"/>
  <c r="U11" i="7"/>
  <c r="U8" i="7"/>
  <c r="U5" i="7"/>
  <c r="U17" i="7"/>
  <c r="U15" i="7"/>
  <c r="U19" i="7"/>
  <c r="P22" i="7"/>
  <c r="P18" i="7"/>
  <c r="P14" i="7"/>
  <c r="P11" i="7"/>
  <c r="P8" i="7"/>
  <c r="P5" i="7"/>
  <c r="P19" i="7"/>
  <c r="P15" i="7"/>
  <c r="P13" i="7"/>
  <c r="X13" i="7" s="1"/>
  <c r="P10" i="7"/>
  <c r="X10" i="7" s="1"/>
  <c r="P7" i="7"/>
  <c r="P21" i="7"/>
  <c r="P17" i="7"/>
  <c r="P16" i="7"/>
  <c r="P9" i="7"/>
  <c r="P20" i="7"/>
  <c r="P12" i="7"/>
  <c r="P6" i="7"/>
  <c r="G25" i="7"/>
  <c r="R20" i="7"/>
  <c r="R19" i="7"/>
  <c r="R15" i="7"/>
  <c r="R12" i="7"/>
  <c r="R9" i="7"/>
  <c r="R6" i="7"/>
  <c r="R21" i="7"/>
  <c r="R17" i="7"/>
  <c r="R13" i="7"/>
  <c r="R8" i="7"/>
  <c r="R22" i="7"/>
  <c r="R14" i="7"/>
  <c r="R23" i="7" s="1"/>
  <c r="R10" i="7"/>
  <c r="R7" i="7"/>
  <c r="R18" i="7"/>
  <c r="R11" i="7"/>
  <c r="R5" i="7"/>
  <c r="R16" i="7"/>
  <c r="S18" i="6"/>
  <c r="S14" i="6"/>
  <c r="S23" i="6" s="1"/>
  <c r="S12" i="6"/>
  <c r="S9" i="6"/>
  <c r="S21" i="6"/>
  <c r="S17" i="6"/>
  <c r="G10" i="1"/>
  <c r="L10" i="1" s="1"/>
  <c r="F25" i="1"/>
  <c r="J24" i="5"/>
  <c r="L24" i="5"/>
  <c r="L27" i="5" s="1"/>
  <c r="H24" i="5"/>
  <c r="H27" i="5" s="1"/>
  <c r="K24" i="5"/>
  <c r="K27" i="5" s="1"/>
  <c r="M24" i="5"/>
  <c r="M27" i="5" s="1"/>
  <c r="I24" i="5"/>
  <c r="I27" i="5" s="1"/>
  <c r="N24" i="5"/>
  <c r="N27" i="5" s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U11" i="6" l="1"/>
  <c r="U5" i="6"/>
  <c r="U15" i="6"/>
  <c r="U17" i="6"/>
  <c r="U9" i="6"/>
  <c r="U10" i="6"/>
  <c r="U19" i="6"/>
  <c r="U14" i="6"/>
  <c r="U23" i="6" s="1"/>
  <c r="U21" i="6"/>
  <c r="U18" i="6"/>
  <c r="U12" i="6"/>
  <c r="U13" i="6"/>
  <c r="U16" i="6"/>
  <c r="U22" i="6"/>
  <c r="U20" i="6"/>
  <c r="U6" i="6"/>
  <c r="U7" i="6"/>
  <c r="U8" i="6"/>
  <c r="S6" i="6"/>
  <c r="S22" i="6"/>
  <c r="X15" i="7"/>
  <c r="X6" i="7"/>
  <c r="X12" i="7"/>
  <c r="X8" i="7"/>
  <c r="X20" i="7"/>
  <c r="X11" i="7"/>
  <c r="X5" i="7"/>
  <c r="S15" i="6"/>
  <c r="X14" i="7"/>
  <c r="X19" i="7"/>
  <c r="G25" i="6"/>
  <c r="S16" i="6"/>
  <c r="S20" i="6"/>
  <c r="S19" i="6"/>
  <c r="X18" i="7"/>
  <c r="J27" i="5"/>
  <c r="J28" i="5" s="1"/>
  <c r="X9" i="7"/>
  <c r="X16" i="7"/>
  <c r="S7" i="6"/>
  <c r="S5" i="6"/>
  <c r="X17" i="7"/>
  <c r="X22" i="7"/>
  <c r="X21" i="7"/>
  <c r="S13" i="6"/>
  <c r="S8" i="6"/>
  <c r="S10" i="6"/>
  <c r="X7" i="7"/>
  <c r="P6" i="6"/>
  <c r="T16" i="6"/>
  <c r="T20" i="6"/>
  <c r="T6" i="6"/>
  <c r="T5" i="6"/>
  <c r="V9" i="6"/>
  <c r="V12" i="6"/>
  <c r="T10" i="6"/>
  <c r="V5" i="6"/>
  <c r="V14" i="6"/>
  <c r="V23" i="6" s="1"/>
  <c r="V18" i="6"/>
  <c r="T17" i="6"/>
  <c r="T15" i="6"/>
  <c r="V10" i="6"/>
  <c r="T9" i="6"/>
  <c r="V13" i="6"/>
  <c r="P9" i="6"/>
  <c r="T12" i="6"/>
  <c r="V16" i="6"/>
  <c r="Q22" i="6"/>
  <c r="V20" i="6"/>
  <c r="T8" i="6"/>
  <c r="R17" i="6"/>
  <c r="T11" i="6"/>
  <c r="P21" i="6"/>
  <c r="P8" i="6"/>
  <c r="R9" i="6"/>
  <c r="V6" i="6"/>
  <c r="P17" i="6"/>
  <c r="R21" i="6"/>
  <c r="R18" i="6"/>
  <c r="Q16" i="6"/>
  <c r="Q14" i="6"/>
  <c r="Q23" i="6" s="1"/>
  <c r="R16" i="6"/>
  <c r="R22" i="6"/>
  <c r="V8" i="6"/>
  <c r="V15" i="6"/>
  <c r="P15" i="6"/>
  <c r="P16" i="6"/>
  <c r="R5" i="6"/>
  <c r="T21" i="6"/>
  <c r="V11" i="6"/>
  <c r="V19" i="6"/>
  <c r="P19" i="6"/>
  <c r="Q13" i="6"/>
  <c r="P12" i="6"/>
  <c r="R8" i="6"/>
  <c r="Q8" i="6"/>
  <c r="R20" i="6"/>
  <c r="R12" i="6"/>
  <c r="R7" i="6"/>
  <c r="P22" i="6"/>
  <c r="Q21" i="6"/>
  <c r="R13" i="6"/>
  <c r="V22" i="6"/>
  <c r="P11" i="6"/>
  <c r="Q17" i="6"/>
  <c r="T7" i="6"/>
  <c r="V17" i="6"/>
  <c r="Q20" i="6"/>
  <c r="R11" i="6"/>
  <c r="R19" i="6"/>
  <c r="T13" i="6"/>
  <c r="T18" i="6"/>
  <c r="V21" i="6"/>
  <c r="P5" i="6"/>
  <c r="P7" i="6"/>
  <c r="Q18" i="6"/>
  <c r="X18" i="6" s="1"/>
  <c r="Q10" i="6"/>
  <c r="R10" i="6"/>
  <c r="P13" i="6"/>
  <c r="X13" i="6" s="1"/>
  <c r="Q7" i="6"/>
  <c r="R15" i="6"/>
  <c r="T14" i="6"/>
  <c r="T23" i="6" s="1"/>
  <c r="Q6" i="6"/>
  <c r="P10" i="6"/>
  <c r="R14" i="6"/>
  <c r="R23" i="6" s="1"/>
  <c r="T19" i="6"/>
  <c r="P20" i="6"/>
  <c r="Q9" i="6"/>
  <c r="Q19" i="6"/>
  <c r="P14" i="6"/>
  <c r="X14" i="6" s="1"/>
  <c r="Q11" i="6"/>
  <c r="Q15" i="6"/>
  <c r="Q12" i="6"/>
  <c r="P23" i="7"/>
  <c r="X23" i="7" s="1"/>
  <c r="N10" i="1"/>
  <c r="H12" i="1"/>
  <c r="I12" i="1"/>
  <c r="J12" i="1"/>
  <c r="K12" i="1"/>
  <c r="H15" i="1"/>
  <c r="I15" i="1"/>
  <c r="J15" i="1"/>
  <c r="K15" i="1"/>
  <c r="H17" i="1"/>
  <c r="I17" i="1"/>
  <c r="J17" i="1"/>
  <c r="K17" i="1"/>
  <c r="K7" i="1"/>
  <c r="I7" i="1"/>
  <c r="H7" i="1"/>
  <c r="J7" i="1"/>
  <c r="H11" i="1"/>
  <c r="I11" i="1"/>
  <c r="J11" i="1"/>
  <c r="K11" i="1"/>
  <c r="H9" i="1"/>
  <c r="J9" i="1"/>
  <c r="I9" i="1"/>
  <c r="K9" i="1"/>
  <c r="H21" i="1"/>
  <c r="I21" i="1"/>
  <c r="J21" i="1"/>
  <c r="K21" i="1"/>
  <c r="I16" i="1"/>
  <c r="J16" i="1"/>
  <c r="H16" i="1"/>
  <c r="K16" i="1"/>
  <c r="K5" i="1"/>
  <c r="J5" i="1"/>
  <c r="I5" i="1"/>
  <c r="H5" i="1"/>
  <c r="J22" i="1"/>
  <c r="I22" i="1"/>
  <c r="H22" i="1"/>
  <c r="K22" i="1"/>
  <c r="J19" i="1"/>
  <c r="K19" i="1"/>
  <c r="H19" i="1"/>
  <c r="I19" i="1"/>
  <c r="H14" i="1"/>
  <c r="I14" i="1"/>
  <c r="J14" i="1"/>
  <c r="K14" i="1"/>
  <c r="H8" i="1"/>
  <c r="I8" i="1"/>
  <c r="J8" i="1"/>
  <c r="K8" i="1"/>
  <c r="K10" i="1"/>
  <c r="H10" i="1"/>
  <c r="I10" i="1"/>
  <c r="J10" i="1"/>
  <c r="M10" i="1"/>
  <c r="H6" i="1"/>
  <c r="I6" i="1"/>
  <c r="J6" i="1"/>
  <c r="K6" i="1"/>
  <c r="N13" i="1"/>
  <c r="I13" i="1"/>
  <c r="H13" i="1"/>
  <c r="K13" i="1"/>
  <c r="J13" i="1"/>
  <c r="H18" i="1"/>
  <c r="J18" i="1"/>
  <c r="I18" i="1"/>
  <c r="K18" i="1"/>
  <c r="H20" i="1"/>
  <c r="I20" i="1"/>
  <c r="J20" i="1"/>
  <c r="K20" i="1"/>
  <c r="J25" i="5"/>
  <c r="H25" i="5"/>
  <c r="H28" i="5"/>
  <c r="D15" i="8" s="1"/>
  <c r="L15" i="8" s="1"/>
  <c r="K25" i="5"/>
  <c r="K28" i="5"/>
  <c r="G15" i="8" s="1"/>
  <c r="O15" i="8" s="1"/>
  <c r="N25" i="5"/>
  <c r="N28" i="5"/>
  <c r="J15" i="8" s="1"/>
  <c r="I25" i="5"/>
  <c r="I28" i="5"/>
  <c r="E15" i="8" s="1"/>
  <c r="M15" i="8" s="1"/>
  <c r="L25" i="5"/>
  <c r="L28" i="5"/>
  <c r="H15" i="8" s="1"/>
  <c r="P15" i="8" s="1"/>
  <c r="M25" i="5"/>
  <c r="M28" i="5"/>
  <c r="I15" i="8" s="1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F15" i="8" l="1"/>
  <c r="N15" i="8" s="1"/>
  <c r="R12" i="5"/>
  <c r="R6" i="5"/>
  <c r="R10" i="5"/>
  <c r="R19" i="5"/>
  <c r="R20" i="5"/>
  <c r="R11" i="5"/>
  <c r="R22" i="5"/>
  <c r="R16" i="5"/>
  <c r="R5" i="5"/>
  <c r="R17" i="5"/>
  <c r="R14" i="5"/>
  <c r="R23" i="5" s="1"/>
  <c r="R9" i="5"/>
  <c r="R8" i="5"/>
  <c r="R13" i="5"/>
  <c r="R21" i="5"/>
  <c r="R18" i="5"/>
  <c r="R15" i="5"/>
  <c r="R7" i="5"/>
  <c r="X12" i="6"/>
  <c r="L17" i="8"/>
  <c r="L16" i="8"/>
  <c r="X11" i="6"/>
  <c r="X19" i="6"/>
  <c r="X20" i="6"/>
  <c r="X7" i="6"/>
  <c r="X5" i="6"/>
  <c r="X17" i="6"/>
  <c r="X9" i="6"/>
  <c r="P16" i="8"/>
  <c r="P17" i="8"/>
  <c r="X10" i="6"/>
  <c r="X22" i="6"/>
  <c r="X16" i="6"/>
  <c r="M17" i="8"/>
  <c r="M16" i="8"/>
  <c r="X15" i="6"/>
  <c r="X8" i="6"/>
  <c r="O16" i="8"/>
  <c r="O17" i="8"/>
  <c r="X21" i="6"/>
  <c r="X6" i="6"/>
  <c r="R15" i="8"/>
  <c r="S15" i="8"/>
  <c r="Q15" i="8"/>
  <c r="P23" i="6"/>
  <c r="X23" i="6" s="1"/>
  <c r="G25" i="5"/>
  <c r="V12" i="5"/>
  <c r="V9" i="5"/>
  <c r="V6" i="5"/>
  <c r="V16" i="5"/>
  <c r="V20" i="5"/>
  <c r="V17" i="5"/>
  <c r="V10" i="5"/>
  <c r="V7" i="5"/>
  <c r="V21" i="5"/>
  <c r="V13" i="5"/>
  <c r="V11" i="5"/>
  <c r="V8" i="5"/>
  <c r="V22" i="5"/>
  <c r="V18" i="5"/>
  <c r="V14" i="5"/>
  <c r="V23" i="5" s="1"/>
  <c r="V5" i="5"/>
  <c r="V19" i="5"/>
  <c r="V15" i="5"/>
  <c r="U6" i="5"/>
  <c r="U12" i="5"/>
  <c r="U9" i="5"/>
  <c r="U20" i="5"/>
  <c r="U16" i="5"/>
  <c r="U22" i="5"/>
  <c r="U21" i="5"/>
  <c r="U17" i="5"/>
  <c r="U13" i="5"/>
  <c r="U10" i="5"/>
  <c r="U7" i="5"/>
  <c r="U14" i="5"/>
  <c r="U23" i="5" s="1"/>
  <c r="U11" i="5"/>
  <c r="U8" i="5"/>
  <c r="U5" i="5"/>
  <c r="U19" i="5"/>
  <c r="U15" i="5"/>
  <c r="U18" i="5"/>
  <c r="Q22" i="5"/>
  <c r="Q18" i="5"/>
  <c r="Q14" i="5"/>
  <c r="Q23" i="5" s="1"/>
  <c r="Q5" i="5"/>
  <c r="Q8" i="5"/>
  <c r="Q19" i="5"/>
  <c r="Q15" i="5"/>
  <c r="Q12" i="5"/>
  <c r="Q9" i="5"/>
  <c r="Q6" i="5"/>
  <c r="Q20" i="5"/>
  <c r="Q16" i="5"/>
  <c r="Q21" i="5"/>
  <c r="Q17" i="5"/>
  <c r="Q13" i="5"/>
  <c r="Q10" i="5"/>
  <c r="Q7" i="5"/>
  <c r="Q11" i="5"/>
  <c r="P22" i="5"/>
  <c r="P18" i="5"/>
  <c r="P14" i="5"/>
  <c r="P11" i="5"/>
  <c r="P8" i="5"/>
  <c r="P5" i="5"/>
  <c r="P19" i="5"/>
  <c r="X19" i="5" s="1"/>
  <c r="P15" i="5"/>
  <c r="P12" i="5"/>
  <c r="P9" i="5"/>
  <c r="P6" i="5"/>
  <c r="P20" i="5"/>
  <c r="P16" i="5"/>
  <c r="P21" i="5"/>
  <c r="P17" i="5"/>
  <c r="P13" i="5"/>
  <c r="P10" i="5"/>
  <c r="P7" i="5"/>
  <c r="T19" i="5"/>
  <c r="T15" i="5"/>
  <c r="T12" i="5"/>
  <c r="T9" i="5"/>
  <c r="T6" i="5"/>
  <c r="T20" i="5"/>
  <c r="T16" i="5"/>
  <c r="T8" i="5"/>
  <c r="T21" i="5"/>
  <c r="T17" i="5"/>
  <c r="T13" i="5"/>
  <c r="T10" i="5"/>
  <c r="T7" i="5"/>
  <c r="T22" i="5"/>
  <c r="T18" i="5"/>
  <c r="T14" i="5"/>
  <c r="T23" i="5" s="1"/>
  <c r="T11" i="5"/>
  <c r="T5" i="5"/>
  <c r="S19" i="5"/>
  <c r="S15" i="5"/>
  <c r="S12" i="5"/>
  <c r="S9" i="5"/>
  <c r="S6" i="5"/>
  <c r="S16" i="5"/>
  <c r="S20" i="5"/>
  <c r="S10" i="5"/>
  <c r="S7" i="5"/>
  <c r="S21" i="5"/>
  <c r="S17" i="5"/>
  <c r="S13" i="5"/>
  <c r="S22" i="5"/>
  <c r="S18" i="5"/>
  <c r="S14" i="5"/>
  <c r="S23" i="5" s="1"/>
  <c r="S11" i="5"/>
  <c r="S8" i="5"/>
  <c r="S5" i="5"/>
  <c r="M24" i="1"/>
  <c r="M27" i="1" s="1"/>
  <c r="J24" i="1"/>
  <c r="J27" i="1" s="1"/>
  <c r="I24" i="1"/>
  <c r="I27" i="1" s="1"/>
  <c r="K24" i="1"/>
  <c r="K27" i="1" s="1"/>
  <c r="N24" i="1"/>
  <c r="N27" i="1" s="1"/>
  <c r="L24" i="1"/>
  <c r="L27" i="1" s="1"/>
  <c r="H24" i="1"/>
  <c r="H27" i="1" s="1"/>
  <c r="X5" i="5" l="1"/>
  <c r="X10" i="5"/>
  <c r="X13" i="5"/>
  <c r="X11" i="5"/>
  <c r="Q16" i="8"/>
  <c r="Q17" i="8"/>
  <c r="X15" i="5"/>
  <c r="X7" i="5"/>
  <c r="X17" i="5"/>
  <c r="X14" i="5"/>
  <c r="S16" i="8"/>
  <c r="S17" i="8"/>
  <c r="X21" i="5"/>
  <c r="R16" i="8"/>
  <c r="R17" i="8"/>
  <c r="X8" i="5"/>
  <c r="X18" i="5"/>
  <c r="X16" i="5"/>
  <c r="X22" i="5"/>
  <c r="X6" i="5"/>
  <c r="X20" i="5"/>
  <c r="X9" i="5"/>
  <c r="X12" i="5"/>
  <c r="N16" i="8"/>
  <c r="U16" i="8" s="1"/>
  <c r="N17" i="8"/>
  <c r="U17" i="8" s="1"/>
  <c r="U15" i="8"/>
  <c r="V15" i="8" s="1"/>
  <c r="P23" i="5"/>
  <c r="X23" i="5" s="1"/>
  <c r="L25" i="1"/>
  <c r="L28" i="1"/>
  <c r="K25" i="1"/>
  <c r="K28" i="1"/>
  <c r="I25" i="1"/>
  <c r="I28" i="1"/>
  <c r="M25" i="1"/>
  <c r="M28" i="1"/>
  <c r="N25" i="1"/>
  <c r="N28" i="1"/>
  <c r="J25" i="1"/>
  <c r="J28" i="1"/>
  <c r="H25" i="1"/>
  <c r="H28" i="1"/>
  <c r="V17" i="8" l="1"/>
  <c r="V16" i="8"/>
  <c r="G25" i="1"/>
  <c r="P21" i="1"/>
  <c r="P5" i="1"/>
  <c r="P18" i="1"/>
  <c r="P15" i="1"/>
  <c r="P9" i="1"/>
  <c r="P22" i="1"/>
  <c r="P19" i="1"/>
  <c r="P6" i="1"/>
  <c r="P13" i="1"/>
  <c r="P14" i="1"/>
  <c r="X14" i="1" s="1"/>
  <c r="P16" i="1"/>
  <c r="P11" i="1"/>
  <c r="P10" i="1"/>
  <c r="P7" i="1"/>
  <c r="P20" i="1"/>
  <c r="P17" i="1"/>
  <c r="P8" i="1"/>
  <c r="P12" i="1"/>
  <c r="S9" i="1"/>
  <c r="S22" i="1"/>
  <c r="S19" i="1"/>
  <c r="S6" i="1"/>
  <c r="S16" i="1"/>
  <c r="S13" i="1"/>
  <c r="S10" i="1"/>
  <c r="S7" i="1"/>
  <c r="S20" i="1"/>
  <c r="S17" i="1"/>
  <c r="S18" i="1"/>
  <c r="S14" i="1"/>
  <c r="S23" i="1" s="1"/>
  <c r="S11" i="1"/>
  <c r="S5" i="1"/>
  <c r="S8" i="1"/>
  <c r="S21" i="1"/>
  <c r="S15" i="1"/>
  <c r="S12" i="1"/>
  <c r="Q18" i="1"/>
  <c r="Q15" i="1"/>
  <c r="Q12" i="1"/>
  <c r="Q9" i="1"/>
  <c r="Q6" i="1"/>
  <c r="Q22" i="1"/>
  <c r="Q19" i="1"/>
  <c r="Q16" i="1"/>
  <c r="Q13" i="1"/>
  <c r="Q7" i="1"/>
  <c r="Q10" i="1"/>
  <c r="Q20" i="1"/>
  <c r="Q14" i="1"/>
  <c r="Q23" i="1" s="1"/>
  <c r="Q17" i="1"/>
  <c r="Q11" i="1"/>
  <c r="Q8" i="1"/>
  <c r="Q21" i="1"/>
  <c r="Q5" i="1"/>
  <c r="T22" i="1"/>
  <c r="T19" i="1"/>
  <c r="T6" i="1"/>
  <c r="T13" i="1"/>
  <c r="T10" i="1"/>
  <c r="T16" i="1"/>
  <c r="T7" i="1"/>
  <c r="T20" i="1"/>
  <c r="T17" i="1"/>
  <c r="T11" i="1"/>
  <c r="T12" i="1"/>
  <c r="T14" i="1"/>
  <c r="T23" i="1" s="1"/>
  <c r="T8" i="1"/>
  <c r="T21" i="1"/>
  <c r="T5" i="1"/>
  <c r="T18" i="1"/>
  <c r="T15" i="1"/>
  <c r="T9" i="1"/>
  <c r="R12" i="1"/>
  <c r="R9" i="1"/>
  <c r="R19" i="1"/>
  <c r="R22" i="1"/>
  <c r="R16" i="1"/>
  <c r="R13" i="1"/>
  <c r="R21" i="1"/>
  <c r="R5" i="1"/>
  <c r="R10" i="1"/>
  <c r="R7" i="1"/>
  <c r="R20" i="1"/>
  <c r="R17" i="1"/>
  <c r="R14" i="1"/>
  <c r="R23" i="1" s="1"/>
  <c r="R11" i="1"/>
  <c r="R8" i="1"/>
  <c r="R18" i="1"/>
  <c r="R15" i="1"/>
  <c r="R6" i="1"/>
  <c r="V13" i="1"/>
  <c r="V20" i="1"/>
  <c r="V10" i="1"/>
  <c r="V7" i="1"/>
  <c r="V6" i="1"/>
  <c r="V17" i="1"/>
  <c r="V14" i="1"/>
  <c r="V23" i="1" s="1"/>
  <c r="V11" i="1"/>
  <c r="V5" i="1"/>
  <c r="V8" i="1"/>
  <c r="V22" i="1"/>
  <c r="V21" i="1"/>
  <c r="V18" i="1"/>
  <c r="V15" i="1"/>
  <c r="V19" i="1"/>
  <c r="V12" i="1"/>
  <c r="V9" i="1"/>
  <c r="V16" i="1"/>
  <c r="U16" i="1"/>
  <c r="U13" i="1"/>
  <c r="U10" i="1"/>
  <c r="U7" i="1"/>
  <c r="U20" i="1"/>
  <c r="U17" i="1"/>
  <c r="U14" i="1"/>
  <c r="U23" i="1" s="1"/>
  <c r="U11" i="1"/>
  <c r="U8" i="1"/>
  <c r="U21" i="1"/>
  <c r="U5" i="1"/>
  <c r="U9" i="1"/>
  <c r="U18" i="1"/>
  <c r="U15" i="1"/>
  <c r="U12" i="1"/>
  <c r="U22" i="1"/>
  <c r="U19" i="1"/>
  <c r="U6" i="1"/>
  <c r="X6" i="1" l="1"/>
  <c r="X12" i="1"/>
  <c r="X22" i="1"/>
  <c r="X13" i="1"/>
  <c r="X8" i="1"/>
  <c r="X9" i="1"/>
  <c r="X19" i="1"/>
  <c r="X17" i="1"/>
  <c r="X15" i="1"/>
  <c r="X20" i="1"/>
  <c r="X18" i="1"/>
  <c r="X10" i="1"/>
  <c r="X21" i="1"/>
  <c r="X5" i="1"/>
  <c r="X11" i="1"/>
  <c r="X7" i="1"/>
  <c r="X16" i="1"/>
  <c r="P23" i="1"/>
  <c r="X23" i="1" s="1"/>
</calcChain>
</file>

<file path=xl/sharedStrings.xml><?xml version="1.0" encoding="utf-8"?>
<sst xmlns="http://schemas.openxmlformats.org/spreadsheetml/2006/main" count="176" uniqueCount="69">
  <si>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</si>
  <si>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</si>
  <si>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</si>
  <si>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</si>
  <si>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</si>
  <si>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</si>
  <si>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</si>
  <si>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</si>
  <si>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</si>
  <si>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</si>
  <si>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</si>
  <si>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</si>
  <si>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</si>
  <si>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</si>
  <si>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</si>
  <si>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</si>
  <si>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angle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</si>
  <si>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</si>
  <si>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</si>
  <si>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</si>
  <si>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</si>
  <si>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</si>
  <si>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</si>
  <si>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</si>
  <si>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</si>
  <si>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</si>
  <si>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</si>
  <si>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</si>
  <si>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</si>
  <si>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</si>
  <si>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</si>
  <si>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</si>
  <si>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</si>
  <si>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</si>
  <si>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</si>
  <si>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</si>
  <si>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</si>
  <si>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</si>
  <si>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</si>
  <si>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</si>
  <si>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</si>
  <si>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</si>
  <si>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</si>
  <si>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</si>
  <si>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</si>
  <si>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am10</t>
  </si>
  <si>
    <t>ap10</t>
  </si>
  <si>
    <t>mode_1_ratio</t>
  </si>
  <si>
    <t>mode_2_ratio</t>
  </si>
  <si>
    <t>mode_3_ratio</t>
  </si>
  <si>
    <t>mode_4_ratio</t>
  </si>
  <si>
    <t>coefficients</t>
  </si>
  <si>
    <t>kJ/mol</t>
  </si>
  <si>
    <t>(hartrees)</t>
  </si>
  <si>
    <t>sin_1</t>
  </si>
  <si>
    <t>sin_2</t>
  </si>
  <si>
    <t>sin_3</t>
  </si>
  <si>
    <t>sin_4</t>
  </si>
  <si>
    <t>mode_1</t>
  </si>
  <si>
    <t>mode_2</t>
  </si>
  <si>
    <t>mode_3</t>
  </si>
  <si>
    <t>mode_4</t>
  </si>
  <si>
    <t>predicted_norm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</si>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</sst>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C(OH)ClFH</a:t>
            </a:r>
          </a:p>
        </c:rich>
      </c:tx>
      <c:layout>
        <c:manualLayout>
          <c:xMode val="edge"/>
          <c:yMode val="edge"/>
          <c:x val="0.46110084089784281"/>
          <c:y val="4.6416557537700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(opt_angle_no_relax!$X$23,opt_angle_no_relax!$X$15:$X$22,opt_angle_no_relax!$X$5:$X$14)</c:f>
              <c:numCache>
                <c:formatCode>General</c:formatCode>
                <c:ptCount val="19"/>
                <c:pt idx="0">
                  <c:v>18.74026241872906</c:v>
                </c:pt>
                <c:pt idx="1">
                  <c:v>18.42175890896263</c:v>
                </c:pt>
                <c:pt idx="2">
                  <c:v>16.637763346016648</c:v>
                </c:pt>
                <c:pt idx="3">
                  <c:v>12.32077356732519</c:v>
                </c:pt>
                <c:pt idx="4">
                  <c:v>6.3316212278154307</c:v>
                </c:pt>
                <c:pt idx="5">
                  <c:v>1.361614073705836</c:v>
                </c:pt>
                <c:pt idx="6">
                  <c:v>0.13304915490877492</c:v>
                </c:pt>
                <c:pt idx="7">
                  <c:v>3.4522397014443271</c:v>
                </c:pt>
                <c:pt idx="8">
                  <c:v>9.6170060804849129</c:v>
                </c:pt>
                <c:pt idx="9">
                  <c:v>15.535605965605326</c:v>
                </c:pt>
                <c:pt idx="10">
                  <c:v>18.759373928483313</c:v>
                </c:pt>
                <c:pt idx="11">
                  <c:v>19.003876907788555</c:v>
                </c:pt>
                <c:pt idx="12">
                  <c:v>17.972981954600655</c:v>
                </c:pt>
                <c:pt idx="13">
                  <c:v>17.604220766668547</c:v>
                </c:pt>
                <c:pt idx="14">
                  <c:v>18.368014470272161</c:v>
                </c:pt>
                <c:pt idx="15">
                  <c:v>19.279043034704411</c:v>
                </c:pt>
                <c:pt idx="16">
                  <c:v>19.412501562499166</c:v>
                </c:pt>
                <c:pt idx="17">
                  <c:v>18.993441217605305</c:v>
                </c:pt>
                <c:pt idx="18">
                  <c:v>18.74026241872906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C7-47C5-AF95-BDEBCC55D2E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opt_angle_no_relax!$Z$5:$Z$23</c:f>
              <c:numCache>
                <c:formatCode>General</c:formatCode>
                <c:ptCount val="19"/>
                <c:pt idx="0">
                  <c:v>15.533403180038647</c:v>
                </c:pt>
                <c:pt idx="1">
                  <c:v>18.703510645096969</c:v>
                </c:pt>
                <c:pt idx="2">
                  <c:v>18.921663440032717</c:v>
                </c:pt>
                <c:pt idx="3">
                  <c:v>17.957868645188626</c:v>
                </c:pt>
                <c:pt idx="4">
                  <c:v>17.584023700019145</c:v>
                </c:pt>
                <c:pt idx="5">
                  <c:v>18.287342640082102</c:v>
                </c:pt>
                <c:pt idx="6">
                  <c:v>19.231577460229289</c:v>
                </c:pt>
                <c:pt idx="7">
                  <c:v>19.394122165227827</c:v>
                </c:pt>
                <c:pt idx="8">
                  <c:v>18.951226570202834</c:v>
                </c:pt>
                <c:pt idx="9">
                  <c:v>18.67665178028119</c:v>
                </c:pt>
                <c:pt idx="10">
                  <c:v>18.365451265258002</c:v>
                </c:pt>
                <c:pt idx="11">
                  <c:v>16.631203495224952</c:v>
                </c:pt>
                <c:pt idx="12">
                  <c:v>12.281721430040022</c:v>
                </c:pt>
                <c:pt idx="13">
                  <c:v>6.2264520150128533</c:v>
                </c:pt>
                <c:pt idx="14">
                  <c:v>1.3169245449972209</c:v>
                </c:pt>
                <c:pt idx="15">
                  <c:v>0.13135376502953022</c:v>
                </c:pt>
                <c:pt idx="16">
                  <c:v>3.3947189900434296</c:v>
                </c:pt>
                <c:pt idx="17">
                  <c:v>9.5645652252230775</c:v>
                </c:pt>
                <c:pt idx="18">
                  <c:v>18.67665178028119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C7-47C5-AF95-BDEBCC55D2E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(opt_angle_relax!$X$23,opt_angle_relax!$X$15:$X$22,opt_angle_relax!$X$5:$X$14)</c:f>
              <c:numCache>
                <c:formatCode>General</c:formatCode>
                <c:ptCount val="19"/>
                <c:pt idx="0">
                  <c:v>12.364971973610515</c:v>
                </c:pt>
                <c:pt idx="1">
                  <c:v>12.539209815168761</c:v>
                </c:pt>
                <c:pt idx="2">
                  <c:v>12.527609997542998</c:v>
                </c:pt>
                <c:pt idx="3">
                  <c:v>10.294268723356703</c:v>
                </c:pt>
                <c:pt idx="4">
                  <c:v>5.7314345369150139</c:v>
                </c:pt>
                <c:pt idx="5">
                  <c:v>1.298174589093227</c:v>
                </c:pt>
                <c:pt idx="6">
                  <c:v>0.12995590752744987</c:v>
                </c:pt>
                <c:pt idx="7">
                  <c:v>3.3598284521941757</c:v>
                </c:pt>
                <c:pt idx="8">
                  <c:v>9.0549598749158218</c:v>
                </c:pt>
                <c:pt idx="9">
                  <c:v>13.69918659162169</c:v>
                </c:pt>
                <c:pt idx="10">
                  <c:v>14.977803521567244</c:v>
                </c:pt>
                <c:pt idx="11">
                  <c:v>13.497407150959608</c:v>
                </c:pt>
                <c:pt idx="12">
                  <c:v>11.930850503639114</c:v>
                </c:pt>
                <c:pt idx="13">
                  <c:v>12.369003307785302</c:v>
                </c:pt>
                <c:pt idx="14">
                  <c:v>14.415186847269858</c:v>
                </c:pt>
                <c:pt idx="15">
                  <c:v>15.891753358959578</c:v>
                </c:pt>
                <c:pt idx="16">
                  <c:v>15.333707425084556</c:v>
                </c:pt>
                <c:pt idx="17">
                  <c:v>13.517648598933532</c:v>
                </c:pt>
                <c:pt idx="18">
                  <c:v>12.364971973610515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B6-4067-B214-72AD222E5FEA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opt_angle_relax!$Z$5:$Z$23</c:f>
              <c:numCache>
                <c:formatCode>General</c:formatCode>
                <c:ptCount val="19"/>
                <c:pt idx="0">
                  <c:v>13.702668285174582</c:v>
                </c:pt>
                <c:pt idx="1">
                  <c:v>14.871435865244393</c:v>
                </c:pt>
                <c:pt idx="2">
                  <c:v>13.320894330281817</c:v>
                </c:pt>
                <c:pt idx="3">
                  <c:v>11.885848540006748</c:v>
                </c:pt>
                <c:pt idx="4">
                  <c:v>12.32183907022528</c:v>
                </c:pt>
                <c:pt idx="5">
                  <c:v>14.267413335151616</c:v>
                </c:pt>
                <c:pt idx="6">
                  <c:v>15.777364640151006</c:v>
                </c:pt>
                <c:pt idx="7">
                  <c:v>15.280882590001625</c:v>
                </c:pt>
                <c:pt idx="8">
                  <c:v>13.441536055171241</c:v>
                </c:pt>
                <c:pt idx="9">
                  <c:v>12.233517250006514</c:v>
                </c:pt>
                <c:pt idx="10">
                  <c:v>12.416514600111611</c:v>
                </c:pt>
                <c:pt idx="11">
                  <c:v>12.4958834650933</c:v>
                </c:pt>
                <c:pt idx="12">
                  <c:v>10.218892335224666</c:v>
                </c:pt>
                <c:pt idx="13">
                  <c:v>5.5395424501323305</c:v>
                </c:pt>
                <c:pt idx="14">
                  <c:v>1.2141624752626399</c:v>
                </c:pt>
                <c:pt idx="15">
                  <c:v>0.12447495524389751</c:v>
                </c:pt>
                <c:pt idx="16">
                  <c:v>3.2117478952576448</c:v>
                </c:pt>
                <c:pt idx="17">
                  <c:v>8.9169331401598129</c:v>
                </c:pt>
                <c:pt idx="18">
                  <c:v>12.233517250006514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B6-4067-B214-72AD222E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311000"/>
        <c:axId val="587311784"/>
      </c:scatterChart>
      <c:valAx>
        <c:axId val="587311000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FCOH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311784"/>
        <c:crosses val="autoZero"/>
        <c:crossBetween val="midCat"/>
        <c:majorUnit val="90"/>
      </c:valAx>
      <c:valAx>
        <c:axId val="58731178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311000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09AF1-AF45-D58F-C585-43DD0B5BF4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0.15487</cdr:x>
      <cdr:y>0.13205</cdr:y>
    </cdr:from>
    <cdr:to>
      <cdr:x>0.69187</cdr:x>
      <cdr:y>0.33591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CDC93B8-387A-FDCC-BAA0-C68D30B5852A}"/>
            </a:ext>
          </a:extLst>
        </cdr:cNvPr>
        <cdr:cNvSpPr txBox="1"/>
      </cdr:nvSpPr>
      <cdr:spPr>
        <a:xfrm xmlns:a="http://schemas.openxmlformats.org/drawingml/2006/main">
          <a:off x="1341005" y="830118"/>
          <a:ext cx="4649932" cy="1281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0.9995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7"/>
  <sheetViews>
    <sheetView topLeftCell="B1" zoomScale="90" zoomScaleNormal="90" workbookViewId="0">
      <selection activeCell="B1" sqref="B1"/>
    </sheetView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5.140625" customWidth="1"/>
    <col min="8" max="8" width="13.7109375" customWidth="1"/>
    <col min="9" max="9" width="14.140625" customWidth="1"/>
    <col min="10" max="10" width="13.42578125" customWidth="1"/>
    <col min="11" max="11" width="12.28515625" customWidth="1"/>
    <col min="12" max="14" width="12" customWidth="1"/>
    <col min="15" max="15" width="12.42578125" customWidth="1"/>
    <col min="16" max="16" width="13.140625" customWidth="1"/>
    <col min="17" max="17" width="11.140625" customWidth="1"/>
    <col min="18" max="18" width="15.85546875" customWidth="1"/>
    <col min="19" max="20" width="11.140625" customWidth="1"/>
    <col min="21" max="21" width="17.28515625" customWidth="1"/>
    <col min="22" max="22" width="15.5703125" customWidth="1"/>
    <col min="23" max="23" width="13.28515625" customWidth="1"/>
    <col min="24" max="24" width="18.140625" customWidth="1"/>
  </cols>
  <sheetData>
    <row r="1" spans="1:23" x14ac:dyDescent="0.25">
      <c r="A1" t="s">
        <v>17</v>
      </c>
      <c r="B1">
        <v>2.8158916161173799</v>
      </c>
    </row>
    <row r="2" spans="1:23" x14ac:dyDescent="0.25">
      <c r="B2" t="s">
        <v>19</v>
      </c>
      <c r="C2" t="s">
        <v>8</v>
      </c>
      <c r="D2" t="s">
        <v>20</v>
      </c>
      <c r="E2" t="s">
        <v>8</v>
      </c>
      <c r="F2" t="s">
        <v>47</v>
      </c>
      <c r="G2" t="s">
        <v>48</v>
      </c>
      <c r="H2" t="s">
        <v>49</v>
      </c>
      <c r="I2" t="s">
        <v>50</v>
      </c>
    </row>
    <row r="3" spans="1:23" x14ac:dyDescent="0.25">
      <c r="A3" t="s">
        <v>24</v>
      </c>
      <c r="B3">
        <v>109.00113</v>
      </c>
      <c r="C3">
        <f>B3*PI()/180</f>
        <v>1.9024286068943668</v>
      </c>
      <c r="D3">
        <v>111.11542</v>
      </c>
      <c r="E3">
        <f>D3*PI()/180</f>
        <v>1.9393299287363577</v>
      </c>
      <c r="F3">
        <f>P9*T9/(P$9*T$9)</f>
        <v>1</v>
      </c>
      <c r="G3">
        <f t="shared" ref="G3:I3" si="0">Q9*U9/(Q$9*U$9)</f>
        <v>1</v>
      </c>
      <c r="H3">
        <f t="shared" si="0"/>
        <v>1</v>
      </c>
      <c r="I3">
        <f t="shared" si="0"/>
        <v>1</v>
      </c>
      <c r="U3" s="4"/>
      <c r="V3" s="4"/>
    </row>
    <row r="4" spans="1:23" x14ac:dyDescent="0.25">
      <c r="A4" t="s">
        <v>25</v>
      </c>
      <c r="B4">
        <v>99.001130000000003</v>
      </c>
      <c r="C4">
        <f t="shared" ref="C4:C5" si="1">B4*PI()/180</f>
        <v>1.7278956816949338</v>
      </c>
      <c r="D4">
        <v>110.4819</v>
      </c>
      <c r="E4">
        <f t="shared" ref="E4:E5" si="2">D4*PI()/180</f>
        <v>1.9282729188591232</v>
      </c>
      <c r="F4">
        <f t="shared" ref="F4:F5" si="3">P10*T10/(P$9*T$9)</f>
        <v>1.1601181273942607</v>
      </c>
      <c r="G4">
        <f t="shared" ref="G4:G5" si="4">Q10*U10/(Q$9*U$9)</f>
        <v>1.1790494526804118</v>
      </c>
      <c r="H4">
        <f t="shared" ref="H4:H5" si="5">R10*V10/(R$9*V$9)</f>
        <v>1.237974535844242</v>
      </c>
      <c r="I4">
        <f t="shared" ref="I4:I5" si="6">S10*W10/(S$9*W$9)</f>
        <v>1.3368487740449997</v>
      </c>
      <c r="U4" s="4"/>
      <c r="V4" s="4"/>
    </row>
    <row r="5" spans="1:23" x14ac:dyDescent="0.25">
      <c r="A5" t="s">
        <v>26</v>
      </c>
      <c r="B5">
        <v>119.00113</v>
      </c>
      <c r="C5">
        <f t="shared" si="1"/>
        <v>2.0769615320937995</v>
      </c>
      <c r="D5">
        <v>111.54711</v>
      </c>
      <c r="E5">
        <f t="shared" si="2"/>
        <v>1.946864340584292</v>
      </c>
      <c r="F5">
        <f t="shared" si="3"/>
        <v>0.82235048228527807</v>
      </c>
      <c r="G5">
        <f t="shared" si="4"/>
        <v>0.79720910665098232</v>
      </c>
      <c r="H5">
        <f t="shared" si="5"/>
        <v>0.73679326021670832</v>
      </c>
      <c r="I5">
        <f t="shared" si="6"/>
        <v>0.65922477518276468</v>
      </c>
      <c r="U5" s="4"/>
      <c r="V5" s="4"/>
    </row>
    <row r="7" spans="1:23" x14ac:dyDescent="0.25">
      <c r="F7" t="s">
        <v>27</v>
      </c>
      <c r="G7" t="s">
        <v>28</v>
      </c>
    </row>
    <row r="8" spans="1:23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</row>
    <row r="9" spans="1:23" x14ac:dyDescent="0.25">
      <c r="A9" t="s">
        <v>24</v>
      </c>
      <c r="B9">
        <f>B3</f>
        <v>109.00113</v>
      </c>
      <c r="C9">
        <f>B9*PI()/180</f>
        <v>1.9024286068943668</v>
      </c>
      <c r="D9">
        <f>D3</f>
        <v>111.11542</v>
      </c>
      <c r="E9">
        <f>D9*PI()/180</f>
        <v>1.9393299287363577</v>
      </c>
      <c r="F9">
        <f>COS(C9/2)</f>
        <v>0.58069492759980357</v>
      </c>
      <c r="G9">
        <f>COS(E9/2)</f>
        <v>0.56557586553421479</v>
      </c>
      <c r="H9">
        <f>(F9+3*F9^3)/4</f>
        <v>0.29203435306824183</v>
      </c>
      <c r="I9">
        <f>(3*F9^2+F9^4)/4</f>
        <v>0.2813320217973001</v>
      </c>
      <c r="J9">
        <f>(6*F9^3-3*F9^5+F9^7)/4</f>
        <v>0.24976529513936702</v>
      </c>
      <c r="K9">
        <f>(10*F9^4-9*F9^6+3*F9^8)/4</f>
        <v>0.20769573919614048</v>
      </c>
      <c r="L9">
        <f>(G9+3*G9^3)/4</f>
        <v>0.27707960086923045</v>
      </c>
      <c r="M9">
        <f>(3*G9^2+G9^4)/4</f>
        <v>0.26548721814434739</v>
      </c>
      <c r="N9">
        <f>(6*G9^3-3*G9^5+G9^7)/4</f>
        <v>0.23259649893285719</v>
      </c>
      <c r="O9">
        <f>(10*G9^4-9*G9^6+3*G9^8)/4</f>
        <v>0.19001151150641435</v>
      </c>
      <c r="P9">
        <f>TANH($B$1*H9)</f>
        <v>0.67633989976267717</v>
      </c>
      <c r="Q9">
        <f t="shared" ref="Q9:W11" si="7">TANH($B$1*I9)</f>
        <v>0.65965379788739997</v>
      </c>
      <c r="R9">
        <f t="shared" si="7"/>
        <v>0.60646582773844748</v>
      </c>
      <c r="S9">
        <f t="shared" si="7"/>
        <v>0.52618062327728499</v>
      </c>
      <c r="T9">
        <f t="shared" si="7"/>
        <v>0.65283647671595757</v>
      </c>
      <c r="U9">
        <f t="shared" si="7"/>
        <v>0.63370492897697706</v>
      </c>
      <c r="V9">
        <f t="shared" si="7"/>
        <v>0.57500390921427202</v>
      </c>
      <c r="W9">
        <f t="shared" si="7"/>
        <v>0.48923325126626088</v>
      </c>
    </row>
    <row r="10" spans="1:23" x14ac:dyDescent="0.25">
      <c r="A10" t="s">
        <v>45</v>
      </c>
      <c r="B10">
        <f>B4</f>
        <v>99.001130000000003</v>
      </c>
      <c r="C10">
        <f t="shared" ref="C10:C11" si="8">B10*PI()/180</f>
        <v>1.7278956816949338</v>
      </c>
      <c r="D10">
        <f>D4</f>
        <v>110.4819</v>
      </c>
      <c r="E10">
        <f t="shared" ref="E10:E11" si="9">D10*PI()/180</f>
        <v>1.9282729188591232</v>
      </c>
      <c r="F10">
        <f>COS(C10/2)</f>
        <v>0.64944054985152755</v>
      </c>
      <c r="G10">
        <f t="shared" ref="G10:G11" si="10">COS(E10/2)</f>
        <v>0.57012653650678125</v>
      </c>
      <c r="H10">
        <f t="shared" ref="H10:H11" si="11">(F10+3*F10^3)/4</f>
        <v>0.3677975177739512</v>
      </c>
      <c r="I10">
        <f t="shared" ref="I10:I11" si="12">(3*F10^2+F10^4)/4</f>
        <v>0.36080289258668358</v>
      </c>
      <c r="J10">
        <f t="shared" ref="J10:J11" si="13">(6*F10^3-3*F10^5+F10^7)/4</f>
        <v>0.33640873687366946</v>
      </c>
      <c r="K10">
        <f t="shared" ref="K10:K11" si="14">(10*F10^4-9*F10^6+3*F10^8)/4</f>
        <v>0.29964745120553915</v>
      </c>
      <c r="L10">
        <f t="shared" ref="L10:L11" si="15">(G10+3*G10^3)/4</f>
        <v>0.28151890601281737</v>
      </c>
      <c r="M10">
        <f t="shared" ref="M10:M11" si="16">(3*G10^2+G10^4)/4</f>
        <v>0.27019664470156735</v>
      </c>
      <c r="N10">
        <f t="shared" ref="N10:N11" si="17">(6*G10^3-3*G10^5+G10^7)/4</f>
        <v>0.23769237113203526</v>
      </c>
      <c r="O10">
        <f t="shared" ref="O10:O11" si="18">(10*G10^4-9*G10^6+3*G10^8)/4</f>
        <v>0.19523663308554542</v>
      </c>
      <c r="P10">
        <f t="shared" ref="P10:P11" si="19">TANH($B$1*H10)</f>
        <v>0.77617558345580562</v>
      </c>
      <c r="Q10">
        <f t="shared" si="7"/>
        <v>0.7682248476579584</v>
      </c>
      <c r="R10">
        <f t="shared" si="7"/>
        <v>0.73855396193286649</v>
      </c>
      <c r="S10">
        <f t="shared" si="7"/>
        <v>0.68780324446968832</v>
      </c>
      <c r="T10">
        <f t="shared" si="7"/>
        <v>0.65995094820210476</v>
      </c>
      <c r="U10">
        <f t="shared" si="7"/>
        <v>0.6415740998792584</v>
      </c>
      <c r="V10">
        <f t="shared" si="7"/>
        <v>0.58452973908119232</v>
      </c>
      <c r="W10">
        <f t="shared" si="7"/>
        <v>0.50034421141790741</v>
      </c>
    </row>
    <row r="11" spans="1:23" x14ac:dyDescent="0.25">
      <c r="A11" t="s">
        <v>46</v>
      </c>
      <c r="B11">
        <f>B5</f>
        <v>119.00113</v>
      </c>
      <c r="C11">
        <f t="shared" si="8"/>
        <v>2.0769615320937995</v>
      </c>
      <c r="D11">
        <f>D5</f>
        <v>111.54711</v>
      </c>
      <c r="E11">
        <f t="shared" si="9"/>
        <v>1.946864340584292</v>
      </c>
      <c r="F11">
        <f>COS(C11/2)</f>
        <v>0.50752986631586128</v>
      </c>
      <c r="G11">
        <f t="shared" si="10"/>
        <v>0.56246505892656773</v>
      </c>
      <c r="H11">
        <f t="shared" si="11"/>
        <v>0.22493212283049191</v>
      </c>
      <c r="I11">
        <f t="shared" si="12"/>
        <v>0.20977763354516485</v>
      </c>
      <c r="J11">
        <f t="shared" si="13"/>
        <v>0.17301159730128404</v>
      </c>
      <c r="K11">
        <f t="shared" si="14"/>
        <v>0.13072398140250047</v>
      </c>
      <c r="L11">
        <f t="shared" si="15"/>
        <v>0.27407527795399911</v>
      </c>
      <c r="M11">
        <f t="shared" si="16"/>
        <v>0.26229721746374868</v>
      </c>
      <c r="N11">
        <f t="shared" si="17"/>
        <v>0.22914855693496727</v>
      </c>
      <c r="O11">
        <f t="shared" si="18"/>
        <v>0.18648808510770706</v>
      </c>
      <c r="P11">
        <f t="shared" si="19"/>
        <v>0.56037829014629503</v>
      </c>
      <c r="Q11">
        <f t="shared" si="7"/>
        <v>0.53040683079450446</v>
      </c>
      <c r="R11">
        <f t="shared" si="7"/>
        <v>0.45197688640935646</v>
      </c>
      <c r="S11">
        <f t="shared" si="7"/>
        <v>0.35233268199220474</v>
      </c>
      <c r="T11">
        <f t="shared" si="7"/>
        <v>0.64795533614600964</v>
      </c>
      <c r="U11">
        <f t="shared" si="7"/>
        <v>0.62829889353303081</v>
      </c>
      <c r="V11">
        <f t="shared" si="7"/>
        <v>0.56846869124468447</v>
      </c>
      <c r="W11">
        <f t="shared" si="7"/>
        <v>0.48164982714614019</v>
      </c>
    </row>
    <row r="13" spans="1:23" x14ac:dyDescent="0.25">
      <c r="L13" t="s">
        <v>18</v>
      </c>
    </row>
    <row r="14" spans="1:23" x14ac:dyDescent="0.25">
      <c r="B14" t="s">
        <v>51</v>
      </c>
      <c r="D14">
        <v>1</v>
      </c>
      <c r="E14">
        <v>2</v>
      </c>
      <c r="F14">
        <v>3</v>
      </c>
      <c r="G14">
        <v>4</v>
      </c>
      <c r="H14">
        <v>5</v>
      </c>
      <c r="I14">
        <v>6</v>
      </c>
      <c r="J14">
        <v>7</v>
      </c>
      <c r="L14" t="s">
        <v>58</v>
      </c>
      <c r="M14" t="s">
        <v>59</v>
      </c>
      <c r="N14" t="s">
        <v>60</v>
      </c>
      <c r="O14" t="s">
        <v>61</v>
      </c>
      <c r="P14" t="s">
        <v>54</v>
      </c>
      <c r="Q14" t="s">
        <v>55</v>
      </c>
      <c r="R14" t="s">
        <v>56</v>
      </c>
      <c r="S14" t="s">
        <v>57</v>
      </c>
      <c r="U14" t="s">
        <v>62</v>
      </c>
      <c r="V14" t="s">
        <v>23</v>
      </c>
    </row>
    <row r="15" spans="1:23" x14ac:dyDescent="0.25">
      <c r="A15" t="s">
        <v>24</v>
      </c>
      <c r="D15">
        <f>opt_angle_relax!H28</f>
        <v>3.7877927207559372</v>
      </c>
      <c r="E15">
        <f>opt_angle_relax!I28</f>
        <v>2.0693279489218077</v>
      </c>
      <c r="F15">
        <f>opt_angle_relax!J28</f>
        <v>1.7655639344902283</v>
      </c>
      <c r="G15">
        <f>opt_angle_relax!K28</f>
        <v>-4.3562095165021082E-2</v>
      </c>
      <c r="H15">
        <f>opt_angle_relax!L28</f>
        <v>0.42410072643945612</v>
      </c>
      <c r="I15">
        <f>opt_angle_relax!M28</f>
        <v>0.40368573593567902</v>
      </c>
      <c r="J15">
        <f>opt_angle_relax!N28</f>
        <v>-0.40735379317631948</v>
      </c>
      <c r="K15" t="s">
        <v>52</v>
      </c>
      <c r="L15">
        <f>D$15</f>
        <v>3.7877927207559372</v>
      </c>
      <c r="M15">
        <f t="shared" ref="M15:O15" si="20">E$15</f>
        <v>2.0693279489218077</v>
      </c>
      <c r="N15">
        <f t="shared" si="20"/>
        <v>1.7655639344902283</v>
      </c>
      <c r="O15">
        <f t="shared" si="20"/>
        <v>-4.3562095165021082E-2</v>
      </c>
      <c r="P15">
        <f>(3/SQRT(10))*H15+(1/SQRT(15))*J15</f>
        <v>0.2971589787317816</v>
      </c>
      <c r="Q15">
        <f>(2/SQRT(5))*I15-(1/SQRT(15))*J15</f>
        <v>0.46624579597210358</v>
      </c>
      <c r="R15">
        <f>(-1/SQRT(10))*H15+(3/SQRT(15))*J15</f>
        <v>-0.44964731668532848</v>
      </c>
      <c r="S15">
        <f>(-1/SQRT(5))*I15-(2/SQRT(15))*J15</f>
        <v>2.9822844844999169E-2</v>
      </c>
      <c r="T15" t="s">
        <v>52</v>
      </c>
      <c r="U15" s="4">
        <f>SQRT(SUM(L15^2+M15^2+N15^2+O15^2+P15^2+Q15^2+R15^2+S15^2))</f>
        <v>4.7177713203257241</v>
      </c>
      <c r="V15" s="4">
        <f>U15/$U$15</f>
        <v>1</v>
      </c>
    </row>
    <row r="16" spans="1:23" x14ac:dyDescent="0.25">
      <c r="A16" t="s">
        <v>45</v>
      </c>
      <c r="L16">
        <f>L$15*F4</f>
        <v>4.3942869981609896</v>
      </c>
      <c r="M16">
        <f t="shared" ref="M16:O16" si="21">M$15*G4</f>
        <v>2.4398399855925366</v>
      </c>
      <c r="N16">
        <f t="shared" si="21"/>
        <v>2.185723192303874</v>
      </c>
      <c r="O16">
        <f t="shared" si="21"/>
        <v>-5.8235933516190039E-2</v>
      </c>
      <c r="P16">
        <f>P$15*F4</f>
        <v>0.34473951794470542</v>
      </c>
      <c r="Q16">
        <f t="shared" ref="Q16:S16" si="22">Q$15*G4</f>
        <v>0.54972685055545167</v>
      </c>
      <c r="R16">
        <f t="shared" si="22"/>
        <v>-0.55665192816712838</v>
      </c>
      <c r="S16">
        <f t="shared" si="22"/>
        <v>3.9868633569571377E-2</v>
      </c>
      <c r="U16" s="4">
        <f t="shared" ref="U16:U17" si="23">SQRT(SUM(L16^2+M16^2+N16^2+O16^2+P16^2+Q16^2+R16^2+S16^2))</f>
        <v>5.5475986243923323</v>
      </c>
      <c r="V16" s="4">
        <f>U16/$U$15</f>
        <v>1.1758939227281824</v>
      </c>
    </row>
    <row r="17" spans="1:22" x14ac:dyDescent="0.25">
      <c r="A17" t="s">
        <v>46</v>
      </c>
      <c r="L17">
        <f>L$15*F5</f>
        <v>3.1148931707103107</v>
      </c>
      <c r="M17">
        <f t="shared" ref="M17" si="24">M$15*G5</f>
        <v>1.6496870855278638</v>
      </c>
      <c r="N17">
        <f t="shared" ref="N17" si="25">N$15*H5</f>
        <v>1.3008556074140942</v>
      </c>
      <c r="O17">
        <f t="shared" ref="O17" si="26">O$15*I5</f>
        <v>-2.8717212391651224E-2</v>
      </c>
      <c r="P17">
        <f>P$15*F5</f>
        <v>0.24436882947548128</v>
      </c>
      <c r="Q17">
        <f t="shared" ref="Q17" si="27">Q$15*G5</f>
        <v>0.37169539448669686</v>
      </c>
      <c r="R17">
        <f t="shared" ref="R17" si="28">R$15*H5</f>
        <v>-0.33129711240827786</v>
      </c>
      <c r="S17">
        <f t="shared" ref="S17" si="29">S$15*I5</f>
        <v>1.9659958188255049E-2</v>
      </c>
      <c r="U17" s="4">
        <f t="shared" si="23"/>
        <v>3.7980382852824501</v>
      </c>
      <c r="V17" s="4">
        <f>U17/$U$15</f>
        <v>0.80504925470194821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3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ht="18.75" x14ac:dyDescent="0.3">
      <c r="A1" s="3">
        <v>2625.5</v>
      </c>
      <c r="B1" t="s">
        <v>52</v>
      </c>
      <c r="F1" t="s">
        <v>16</v>
      </c>
      <c r="X1" t="s">
        <v>14</v>
      </c>
      <c r="Z1" t="s">
        <v>63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52</v>
      </c>
    </row>
    <row r="3" spans="1:26" x14ac:dyDescent="0.25">
      <c r="D3" t="s">
        <v>53</v>
      </c>
      <c r="E3" t="s">
        <v>53</v>
      </c>
    </row>
    <row r="4" spans="1:26" x14ac:dyDescent="0.25">
      <c r="A4" t="s">
        <v>2</v>
      </c>
      <c r="B4">
        <v>-60.398510000000002</v>
      </c>
      <c r="C4">
        <f>B4*PI()/180</f>
        <v>-1.0541528627987202</v>
      </c>
      <c r="D4">
        <v>-673.79992059000006</v>
      </c>
      <c r="E4">
        <f>D4-$D$24</f>
        <v>-3.9373377777565111E-3</v>
      </c>
    </row>
    <row r="5" spans="1:26" x14ac:dyDescent="0.25">
      <c r="B5">
        <v>0</v>
      </c>
      <c r="C5">
        <f t="shared" ref="C5:C23" si="0">B5*PI()/180</f>
        <v>0</v>
      </c>
      <c r="D5">
        <v>-673.79535448000001</v>
      </c>
      <c r="E5">
        <f t="shared" ref="E5:E22" si="1">D5-$D$24</f>
        <v>6.287722222850789E-4</v>
      </c>
      <c r="F5">
        <f t="shared" ref="F5:F22" si="2">E5^2</f>
        <v>3.9535450751731668E-7</v>
      </c>
      <c r="G5">
        <f t="shared" ref="G5:G22" si="3">E5/$F$24</f>
        <v>0.35794763058767087</v>
      </c>
      <c r="H5">
        <f>-COS(C5-$C$4)*SQRT(2)*G5</f>
        <v>-0.25005192878050447</v>
      </c>
      <c r="I5">
        <f>-SQRT(2)*COS(2*(C5-$C$4))*G5</f>
        <v>0.25918085285762144</v>
      </c>
      <c r="J5">
        <f>-COS(3*(C5-$C$4))*SQRT(2)*G5</f>
        <v>0.50610419815193075</v>
      </c>
      <c r="K5">
        <f>-COS(4*(C5-$C$4))*SQRT(2)*G5</f>
        <v>0.2408141392353956</v>
      </c>
      <c r="L5">
        <f>SQRT(2)*(3*SIN(C5-$C$4)-SIN(3*(C5-$C$4)))*G5/SQRT(10)</f>
        <v>0.42089754645338723</v>
      </c>
      <c r="M5">
        <f>SQRT(2)*(2*SIN(2*(C5-$C$4))-SIN(4*(C5-$C$4)))*G5/SQRT(5)</f>
        <v>0.5880538621633582</v>
      </c>
      <c r="N5">
        <f>SQRT(2)*G5*(SIN(C5-$C$4)-SIN(2*(C5-$C$4))+3*SIN(3*(C5-$C$4))-2*SIN(4*(C5-$C$4)))/SQRT(15)</f>
        <v>0.22312485169245722</v>
      </c>
      <c r="P5">
        <f t="shared" ref="P5:P22" si="4">H$28*(1-COS($C5-$C$4))</f>
        <v>1.8964942196758348</v>
      </c>
      <c r="Q5">
        <f t="shared" ref="Q5:Q22" si="5">I$28*(1-COS(2*($C5-$C$4)))</f>
        <v>2.3881733787453672</v>
      </c>
      <c r="R5">
        <f t="shared" ref="R5:R22" si="6">J$28*(1-COS(3*($C5-$C$4)))</f>
        <v>4.2314839076600874</v>
      </c>
      <c r="S5">
        <f t="shared" ref="S5:S22" si="7">K$28*(1-COS(4*($C5-$C$4)))</f>
        <v>-9.279747040863108E-2</v>
      </c>
      <c r="T5">
        <f t="shared" ref="T5:T22" si="8">L$28*(3*SIN($C5-$C$4)-SIN(3*($C5-$C$4)))/SQRT(10)</f>
        <v>-0.22740422747972536</v>
      </c>
      <c r="U5">
        <f t="shared" ref="U5:U22" si="9">M$28*(2*SIN(2*(C5-$C$4))-SIN(4*(C5-$C$4)))/SQRT(5)</f>
        <v>0.38079879745491857</v>
      </c>
      <c r="V5">
        <f t="shared" ref="V5:V22" si="10">$N$28*(SIN(C5-$C$4)-SIN(2*(C5-$C$4))+3*SIN(3*(C5-$C$4))-2*SIN(4*(C5-$C$4)))/SQRT(15)</f>
        <v>-0.10482006893437079</v>
      </c>
      <c r="X5">
        <f>SUM(P5:V5)*SQRT(2)</f>
        <v>11.981116236075856</v>
      </c>
      <c r="Z5">
        <f t="shared" ref="Z5:Z22" si="11">(D5-$D$25)*$A$1</f>
        <v>11.988321805109194</v>
      </c>
    </row>
    <row r="6" spans="1:26" x14ac:dyDescent="0.25">
      <c r="B6">
        <v>20</v>
      </c>
      <c r="C6">
        <f t="shared" si="0"/>
        <v>0.3490658503988659</v>
      </c>
      <c r="D6">
        <v>-673.79502567999998</v>
      </c>
      <c r="E6">
        <f t="shared" si="1"/>
        <v>9.5757222231895867E-4</v>
      </c>
      <c r="F6">
        <f t="shared" si="2"/>
        <v>9.1694456095686922E-7</v>
      </c>
      <c r="G6">
        <f t="shared" si="3"/>
        <v>0.54512698867323284</v>
      </c>
      <c r="H6">
        <f t="shared" ref="H6:H22" si="12">-COS(C6-$C$4)*SQRT(2)*G6</f>
        <v>-0.12858612703977412</v>
      </c>
      <c r="I6">
        <f t="shared" ref="I6:I22" si="13">-SQRT(2)*COS(2*(C6-$C$4))*G6</f>
        <v>0.72803109189661763</v>
      </c>
      <c r="J6">
        <f t="shared" ref="J6:J22" si="14">-COS(3*(C6-$C$4))*SQRT(2)*G6</f>
        <v>0.37144912771071803</v>
      </c>
      <c r="K6">
        <f t="shared" ref="K6:K22" si="15">-COS(4*(C6-$C$4))*SQRT(2)*G6</f>
        <v>-0.60411983212141029</v>
      </c>
      <c r="L6">
        <f t="shared" ref="L6:L22" si="16">SQRT(2)*(3*SIN(C6-$C$4)-SIN(3*(C6-$C$4)))*G6/SQRT(10)</f>
        <v>0.93474349234025911</v>
      </c>
      <c r="M6">
        <f t="shared" ref="M6:M22" si="17">SQRT(2)*(2*SIN(2*(C6-$C$4))-SIN(4*(C6-$C$4)))*G6/SQRT(5)</f>
        <v>0.44097998430863078</v>
      </c>
      <c r="N6">
        <f t="shared" ref="N6:N22" si="18">SQRT(2)*G6*(SIN(C6-$C$4)-SIN(2*(C6-$C$4))+3*SIN(3*(C6-$C$4))-2*SIN(4*(C6-$C$4)))/SQRT(15)</f>
        <v>-0.14516336814124545</v>
      </c>
      <c r="P6">
        <f t="shared" si="4"/>
        <v>3.122645661087736</v>
      </c>
      <c r="Q6">
        <f t="shared" si="5"/>
        <v>3.0710797590003804</v>
      </c>
      <c r="R6">
        <f t="shared" si="6"/>
        <v>3.1354943317013197</v>
      </c>
      <c r="S6">
        <f t="shared" si="7"/>
        <v>-1.3606073425151766E-2</v>
      </c>
      <c r="T6">
        <f t="shared" si="8"/>
        <v>-0.33161670376970986</v>
      </c>
      <c r="U6">
        <f t="shared" si="9"/>
        <v>0.18750771748287257</v>
      </c>
      <c r="V6">
        <f t="shared" si="10"/>
        <v>4.4779097924738422E-2</v>
      </c>
      <c r="X6">
        <f t="shared" ref="X6:X23" si="19">SUM(P6:V6)*SQRT(2)</f>
        <v>13.033793530500404</v>
      </c>
      <c r="Z6">
        <f t="shared" si="11"/>
        <v>12.851586205198146</v>
      </c>
    </row>
    <row r="7" spans="1:26" x14ac:dyDescent="0.25">
      <c r="B7">
        <v>40</v>
      </c>
      <c r="C7">
        <f t="shared" si="0"/>
        <v>0.69813170079773179</v>
      </c>
      <c r="D7">
        <v>-673.79562595000004</v>
      </c>
      <c r="E7">
        <f t="shared" si="1"/>
        <v>3.5730222225538455E-4</v>
      </c>
      <c r="F7">
        <f t="shared" si="2"/>
        <v>1.276648780286362E-7</v>
      </c>
      <c r="G7">
        <f t="shared" si="3"/>
        <v>0.20340511130601086</v>
      </c>
      <c r="H7">
        <f t="shared" si="12"/>
        <v>5.1920466703690181E-2</v>
      </c>
      <c r="I7">
        <f t="shared" si="13"/>
        <v>0.2689156465921837</v>
      </c>
      <c r="J7">
        <f t="shared" si="14"/>
        <v>-0.14899555526241606</v>
      </c>
      <c r="K7">
        <f t="shared" si="15"/>
        <v>-0.21513016811502317</v>
      </c>
      <c r="L7">
        <f t="shared" si="16"/>
        <v>0.34622692523428561</v>
      </c>
      <c r="M7">
        <f t="shared" si="17"/>
        <v>-0.17675331193131658</v>
      </c>
      <c r="N7">
        <f t="shared" si="18"/>
        <v>-0.18978815610502742</v>
      </c>
      <c r="P7">
        <f t="shared" si="4"/>
        <v>4.4241938140933614</v>
      </c>
      <c r="Q7">
        <f t="shared" si="5"/>
        <v>3.0560508019673303</v>
      </c>
      <c r="R7">
        <f t="shared" si="6"/>
        <v>1.0199826863433175</v>
      </c>
      <c r="S7">
        <f t="shared" si="7"/>
        <v>-1.5854876806534898E-2</v>
      </c>
      <c r="T7">
        <f t="shared" si="8"/>
        <v>-0.32918543306471354</v>
      </c>
      <c r="U7">
        <f t="shared" si="9"/>
        <v>-0.20142049167994241</v>
      </c>
      <c r="V7">
        <f t="shared" si="10"/>
        <v>0.15690010441362467</v>
      </c>
      <c r="X7">
        <f t="shared" si="19"/>
        <v>11.470214713054352</v>
      </c>
      <c r="Z7">
        <f t="shared" si="11"/>
        <v>11.275577320031232</v>
      </c>
    </row>
    <row r="8" spans="1:26" x14ac:dyDescent="0.25">
      <c r="B8">
        <v>60</v>
      </c>
      <c r="C8">
        <f t="shared" si="0"/>
        <v>1.0471975511965976</v>
      </c>
      <c r="D8">
        <v>-673.79599021000001</v>
      </c>
      <c r="E8">
        <f t="shared" si="1"/>
        <v>-6.9577777139784303E-6</v>
      </c>
      <c r="F8">
        <f t="shared" si="2"/>
        <v>4.8410670717134911E-11</v>
      </c>
      <c r="G8">
        <f t="shared" si="3"/>
        <v>-3.9609256875617893E-3</v>
      </c>
      <c r="H8">
        <f t="shared" si="12"/>
        <v>-2.8344704705073843E-3</v>
      </c>
      <c r="I8">
        <f t="shared" si="13"/>
        <v>-2.7330464593570626E-3</v>
      </c>
      <c r="J8">
        <f t="shared" si="14"/>
        <v>5.6003754397023582E-3</v>
      </c>
      <c r="K8">
        <f t="shared" si="15"/>
        <v>-2.9346604341709067E-3</v>
      </c>
      <c r="L8">
        <f t="shared" si="16"/>
        <v>-4.5466290364781798E-3</v>
      </c>
      <c r="M8">
        <f t="shared" si="17"/>
        <v>6.5072090520243092E-3</v>
      </c>
      <c r="N8">
        <f t="shared" si="18"/>
        <v>-1.3661112208471506E-4</v>
      </c>
      <c r="P8">
        <f t="shared" si="4"/>
        <v>5.644152762635291</v>
      </c>
      <c r="Q8">
        <f t="shared" si="5"/>
        <v>2.3501187236702323</v>
      </c>
      <c r="R8">
        <f t="shared" si="6"/>
        <v>4.606169440816803E-4</v>
      </c>
      <c r="S8">
        <f t="shared" si="7"/>
        <v>-9.582727500823103E-2</v>
      </c>
      <c r="T8">
        <f t="shared" si="8"/>
        <v>-0.22199053535789953</v>
      </c>
      <c r="U8">
        <f t="shared" si="9"/>
        <v>-0.38079919204548729</v>
      </c>
      <c r="V8">
        <f t="shared" si="10"/>
        <v>-5.7996976322665433E-3</v>
      </c>
      <c r="X8">
        <f t="shared" si="19"/>
        <v>10.31006291719101</v>
      </c>
      <c r="Z8">
        <f t="shared" si="11"/>
        <v>10.319212690111669</v>
      </c>
    </row>
    <row r="9" spans="1:26" x14ac:dyDescent="0.25">
      <c r="B9">
        <v>80</v>
      </c>
      <c r="C9">
        <f t="shared" si="0"/>
        <v>1.3962634015954636</v>
      </c>
      <c r="D9">
        <v>-673.79548638000006</v>
      </c>
      <c r="E9">
        <f t="shared" si="1"/>
        <v>4.9687222224292782E-4</v>
      </c>
      <c r="F9">
        <f t="shared" si="2"/>
        <v>2.4688200523662545E-7</v>
      </c>
      <c r="G9">
        <f t="shared" si="3"/>
        <v>0.2828595608284511</v>
      </c>
      <c r="H9">
        <f t="shared" si="12"/>
        <v>0.30821702517370381</v>
      </c>
      <c r="I9">
        <f t="shared" si="13"/>
        <v>-7.4936553459228089E-2</v>
      </c>
      <c r="J9">
        <f t="shared" si="14"/>
        <v>-0.19274029596312348</v>
      </c>
      <c r="K9">
        <f t="shared" si="15"/>
        <v>0.37194806436372202</v>
      </c>
      <c r="L9">
        <f t="shared" si="16"/>
        <v>0.13106056024430279</v>
      </c>
      <c r="M9">
        <f t="shared" si="17"/>
        <v>-0.28561944929693817</v>
      </c>
      <c r="N9">
        <f t="shared" si="18"/>
        <v>0.51483835020362756</v>
      </c>
      <c r="P9">
        <f t="shared" si="4"/>
        <v>6.6353774528428398</v>
      </c>
      <c r="Q9">
        <f t="shared" si="5"/>
        <v>1.2835969891054386</v>
      </c>
      <c r="R9">
        <f t="shared" si="6"/>
        <v>1.0964501929028478</v>
      </c>
      <c r="S9">
        <f t="shared" si="7"/>
        <v>-0.12135259404960519</v>
      </c>
      <c r="T9">
        <f t="shared" si="8"/>
        <v>-8.9607175719955939E-2</v>
      </c>
      <c r="U9">
        <f t="shared" si="9"/>
        <v>-0.23405335362618432</v>
      </c>
      <c r="V9">
        <f t="shared" si="10"/>
        <v>-0.30606665373835251</v>
      </c>
      <c r="X9">
        <f t="shared" si="19"/>
        <v>11.687548581911768</v>
      </c>
      <c r="Z9">
        <f t="shared" si="11"/>
        <v>11.642018354998527</v>
      </c>
    </row>
    <row r="10" spans="1:26" x14ac:dyDescent="0.25">
      <c r="B10">
        <v>100</v>
      </c>
      <c r="C10">
        <f t="shared" si="0"/>
        <v>1.7453292519943295</v>
      </c>
      <c r="D10">
        <v>-673.79439692999995</v>
      </c>
      <c r="E10">
        <f t="shared" si="1"/>
        <v>1.586322222351555E-3</v>
      </c>
      <c r="F10">
        <f t="shared" si="2"/>
        <v>2.516418193126376E-6</v>
      </c>
      <c r="G10">
        <f t="shared" si="3"/>
        <v>0.90306196857065291</v>
      </c>
      <c r="H10">
        <f t="shared" si="12"/>
        <v>1.2031116123585908</v>
      </c>
      <c r="I10">
        <f t="shared" si="13"/>
        <v>-0.98965704671348875</v>
      </c>
      <c r="J10">
        <f t="shared" si="14"/>
        <v>0.66149871347691525</v>
      </c>
      <c r="K10">
        <f t="shared" si="15"/>
        <v>-0.25667099770556817</v>
      </c>
      <c r="L10">
        <f t="shared" si="16"/>
        <v>6.099260399352608E-2</v>
      </c>
      <c r="M10">
        <f t="shared" si="17"/>
        <v>-0.16251578006046738</v>
      </c>
      <c r="N10">
        <f t="shared" si="18"/>
        <v>1.8113097554062096</v>
      </c>
      <c r="P10">
        <f t="shared" si="4"/>
        <v>7.2783115581585722</v>
      </c>
      <c r="Q10">
        <f t="shared" si="5"/>
        <v>0.35552297094458435</v>
      </c>
      <c r="R10">
        <f t="shared" si="6"/>
        <v>3.2119618382608519</v>
      </c>
      <c r="S10">
        <f t="shared" si="7"/>
        <v>-5.0245046119712228E-2</v>
      </c>
      <c r="T10">
        <f t="shared" si="8"/>
        <v>-1.3061746608164608E-2</v>
      </c>
      <c r="U10">
        <f t="shared" si="9"/>
        <v>-4.1713433374963596E-2</v>
      </c>
      <c r="V10">
        <f t="shared" si="10"/>
        <v>-0.33728044444961452</v>
      </c>
      <c r="X10">
        <f t="shared" si="19"/>
        <v>14.71276471052103</v>
      </c>
      <c r="Z10">
        <f t="shared" si="11"/>
        <v>14.502369330283727</v>
      </c>
    </row>
    <row r="11" spans="1:26" x14ac:dyDescent="0.25">
      <c r="B11">
        <v>120</v>
      </c>
      <c r="C11">
        <f t="shared" si="0"/>
        <v>2.0943951023931953</v>
      </c>
      <c r="D11">
        <v>-673.79364547</v>
      </c>
      <c r="E11">
        <f t="shared" si="1"/>
        <v>2.3377822222983013E-3</v>
      </c>
      <c r="F11">
        <f t="shared" si="2"/>
        <v>5.4652257188939841E-6</v>
      </c>
      <c r="G11">
        <f t="shared" si="3"/>
        <v>1.3308533323252605</v>
      </c>
      <c r="H11">
        <f t="shared" si="12"/>
        <v>1.8820653074522382</v>
      </c>
      <c r="I11">
        <f t="shared" si="13"/>
        <v>-1.8819287356998267</v>
      </c>
      <c r="J11">
        <f t="shared" si="14"/>
        <v>1.8817011234533947</v>
      </c>
      <c r="K11">
        <f t="shared" si="15"/>
        <v>-1.8813824817239493</v>
      </c>
      <c r="L11">
        <f t="shared" si="16"/>
        <v>-8.0102202055626409E-7</v>
      </c>
      <c r="M11">
        <f t="shared" si="17"/>
        <v>2.2655776076653513E-6</v>
      </c>
      <c r="N11">
        <f t="shared" si="18"/>
        <v>-6.7593974547611915E-2</v>
      </c>
      <c r="P11">
        <f t="shared" si="4"/>
        <v>7.4954077367845917</v>
      </c>
      <c r="Q11">
        <f t="shared" si="5"/>
        <v>1.5281667893435761E-4</v>
      </c>
      <c r="R11">
        <f t="shared" si="6"/>
        <v>4.2314839076600874</v>
      </c>
      <c r="S11">
        <f t="shared" si="7"/>
        <v>-2.4334845558508585E-5</v>
      </c>
      <c r="T11">
        <f t="shared" si="8"/>
        <v>1.1640078006791471E-7</v>
      </c>
      <c r="U11">
        <f t="shared" si="9"/>
        <v>3.9459056873195223E-7</v>
      </c>
      <c r="V11">
        <f t="shared" si="10"/>
        <v>8.5407060671173728E-3</v>
      </c>
      <c r="X11">
        <f t="shared" si="19"/>
        <v>16.596590013807926</v>
      </c>
      <c r="Z11">
        <f t="shared" si="11"/>
        <v>16.47532756014391</v>
      </c>
    </row>
    <row r="12" spans="1:26" x14ac:dyDescent="0.25">
      <c r="B12">
        <v>140</v>
      </c>
      <c r="C12">
        <f t="shared" si="0"/>
        <v>2.4434609527920612</v>
      </c>
      <c r="D12">
        <v>-673.79392651000001</v>
      </c>
      <c r="E12">
        <f t="shared" si="1"/>
        <v>2.0567422222939058E-3</v>
      </c>
      <c r="F12">
        <f t="shared" si="2"/>
        <v>4.2301885689664745E-6</v>
      </c>
      <c r="G12">
        <f t="shared" si="3"/>
        <v>1.1708628007201247</v>
      </c>
      <c r="H12">
        <f t="shared" si="12"/>
        <v>1.5520134408212118</v>
      </c>
      <c r="I12">
        <f t="shared" si="13"/>
        <v>-1.2535265748729467</v>
      </c>
      <c r="J12">
        <f t="shared" si="14"/>
        <v>0.79782504816895528</v>
      </c>
      <c r="K12">
        <f t="shared" si="15"/>
        <v>-0.24206198563113601</v>
      </c>
      <c r="L12">
        <f t="shared" si="16"/>
        <v>-8.86885510358877E-2</v>
      </c>
      <c r="M12">
        <f t="shared" si="17"/>
        <v>0.23511862050788199</v>
      </c>
      <c r="N12">
        <f t="shared" si="18"/>
        <v>-2.3981713358684296</v>
      </c>
      <c r="P12">
        <f t="shared" si="4"/>
        <v>7.260480985580239</v>
      </c>
      <c r="Q12">
        <f t="shared" si="5"/>
        <v>0.38376817098871585</v>
      </c>
      <c r="R12">
        <f t="shared" si="6"/>
        <v>3.135494331701322</v>
      </c>
      <c r="S12">
        <f t="shared" si="7"/>
        <v>-5.3690412787663629E-2</v>
      </c>
      <c r="T12">
        <f t="shared" si="8"/>
        <v>1.464883823447909E-2</v>
      </c>
      <c r="U12">
        <f t="shared" si="9"/>
        <v>4.6545636143311475E-2</v>
      </c>
      <c r="V12">
        <f t="shared" si="10"/>
        <v>0.34442144749948883</v>
      </c>
      <c r="X12">
        <f t="shared" si="19"/>
        <v>15.742557267914476</v>
      </c>
      <c r="Z12">
        <f t="shared" si="11"/>
        <v>15.737457040132369</v>
      </c>
    </row>
    <row r="13" spans="1:26" x14ac:dyDescent="0.25">
      <c r="B13">
        <v>160</v>
      </c>
      <c r="C13">
        <f t="shared" si="0"/>
        <v>2.7925268031909272</v>
      </c>
      <c r="D13">
        <v>-673.79485674</v>
      </c>
      <c r="E13">
        <f t="shared" si="1"/>
        <v>1.126512222299425E-3</v>
      </c>
      <c r="F13">
        <f t="shared" si="2"/>
        <v>1.2690297869899893E-6</v>
      </c>
      <c r="G13">
        <f t="shared" si="3"/>
        <v>0.6413012001940972</v>
      </c>
      <c r="H13">
        <f t="shared" si="12"/>
        <v>0.69068244335196927</v>
      </c>
      <c r="I13">
        <f t="shared" si="13"/>
        <v>-0.14504870505656867</v>
      </c>
      <c r="J13">
        <f t="shared" si="14"/>
        <v>-0.46975726322640193</v>
      </c>
      <c r="K13">
        <f t="shared" si="15"/>
        <v>0.86054084235701511</v>
      </c>
      <c r="L13">
        <f t="shared" si="16"/>
        <v>-0.31229375574379697</v>
      </c>
      <c r="M13">
        <f t="shared" si="17"/>
        <v>0.67268177323044454</v>
      </c>
      <c r="N13">
        <f t="shared" si="18"/>
        <v>-1.1317294136060378</v>
      </c>
      <c r="P13">
        <f t="shared" si="4"/>
        <v>6.6018669378903452</v>
      </c>
      <c r="Q13">
        <f t="shared" si="5"/>
        <v>1.3268711461826188</v>
      </c>
      <c r="R13">
        <f t="shared" si="6"/>
        <v>1.0199826863433179</v>
      </c>
      <c r="S13">
        <f t="shared" si="7"/>
        <v>-0.12254915733617343</v>
      </c>
      <c r="T13">
        <f t="shared" si="8"/>
        <v>9.4176572362319702E-2</v>
      </c>
      <c r="U13">
        <f t="shared" si="9"/>
        <v>0.24313392505490589</v>
      </c>
      <c r="V13">
        <f t="shared" si="10"/>
        <v>0.29675397075611587</v>
      </c>
      <c r="X13">
        <f t="shared" si="19"/>
        <v>13.378794169359931</v>
      </c>
      <c r="Z13">
        <f t="shared" si="11"/>
        <v>13.29513817514686</v>
      </c>
    </row>
    <row r="14" spans="1:26" x14ac:dyDescent="0.25">
      <c r="B14">
        <v>180</v>
      </c>
      <c r="C14">
        <f t="shared" si="0"/>
        <v>3.1415926535897931</v>
      </c>
      <c r="D14">
        <v>-673.79541654000002</v>
      </c>
      <c r="E14">
        <f t="shared" si="1"/>
        <v>5.6671222228033002E-4</v>
      </c>
      <c r="F14">
        <f t="shared" si="2"/>
        <v>3.2116274288191021E-7</v>
      </c>
      <c r="G14">
        <f t="shared" si="3"/>
        <v>0.32261809603024416</v>
      </c>
      <c r="H14">
        <f t="shared" si="12"/>
        <v>0.22537173116472997</v>
      </c>
      <c r="I14">
        <f t="shared" si="13"/>
        <v>0.23359962779790122</v>
      </c>
      <c r="J14">
        <f t="shared" si="14"/>
        <v>-0.45615156757043573</v>
      </c>
      <c r="K14">
        <f t="shared" si="15"/>
        <v>0.21704571411671125</v>
      </c>
      <c r="L14">
        <f t="shared" si="16"/>
        <v>-0.37935483701249006</v>
      </c>
      <c r="M14">
        <f t="shared" si="17"/>
        <v>0.53001277606699393</v>
      </c>
      <c r="N14">
        <f t="shared" si="18"/>
        <v>1.099375418099674E-2</v>
      </c>
      <c r="P14">
        <f t="shared" si="4"/>
        <v>5.5990041679744369</v>
      </c>
      <c r="Q14">
        <f t="shared" si="5"/>
        <v>2.3881733787453654</v>
      </c>
      <c r="R14">
        <f t="shared" si="6"/>
        <v>4.606169440816803E-4</v>
      </c>
      <c r="S14">
        <f t="shared" si="7"/>
        <v>-9.2797470408631205E-2</v>
      </c>
      <c r="T14">
        <f t="shared" si="8"/>
        <v>0.22740422747972514</v>
      </c>
      <c r="U14">
        <f t="shared" si="9"/>
        <v>0.38079879745491857</v>
      </c>
      <c r="V14">
        <f t="shared" si="10"/>
        <v>-5.7302462591028022E-3</v>
      </c>
      <c r="X14">
        <f t="shared" si="19"/>
        <v>12.01701595574014</v>
      </c>
      <c r="Z14">
        <f t="shared" si="11"/>
        <v>11.825383275096726</v>
      </c>
    </row>
    <row r="15" spans="1:26" x14ac:dyDescent="0.25">
      <c r="B15">
        <f>200-360</f>
        <v>-160</v>
      </c>
      <c r="C15">
        <f t="shared" si="0"/>
        <v>-2.7925268031909272</v>
      </c>
      <c r="D15">
        <v>-673.79518273999997</v>
      </c>
      <c r="E15">
        <f t="shared" si="1"/>
        <v>8.0051222232668806E-4</v>
      </c>
      <c r="F15">
        <f t="shared" si="2"/>
        <v>6.408198180944129E-7</v>
      </c>
      <c r="G15">
        <f t="shared" si="3"/>
        <v>0.45571582694439361</v>
      </c>
      <c r="H15">
        <f t="shared" si="12"/>
        <v>0.10749556421730112</v>
      </c>
      <c r="I15">
        <f t="shared" si="13"/>
        <v>0.60862018938448503</v>
      </c>
      <c r="J15">
        <f t="shared" si="14"/>
        <v>-0.31052442810519626</v>
      </c>
      <c r="K15">
        <f t="shared" si="15"/>
        <v>-0.50503272556506085</v>
      </c>
      <c r="L15">
        <f t="shared" si="16"/>
        <v>-0.78142783689632467</v>
      </c>
      <c r="M15">
        <f t="shared" si="17"/>
        <v>0.36865090591872396</v>
      </c>
      <c r="N15">
        <f t="shared" si="18"/>
        <v>0.42538798922472582</v>
      </c>
      <c r="P15">
        <f t="shared" si="4"/>
        <v>4.3728527265625337</v>
      </c>
      <c r="Q15">
        <f t="shared" si="5"/>
        <v>3.0710797590003809</v>
      </c>
      <c r="R15">
        <f t="shared" si="6"/>
        <v>1.0964501929028503</v>
      </c>
      <c r="S15">
        <f t="shared" si="7"/>
        <v>-1.3606073425151745E-2</v>
      </c>
      <c r="T15">
        <f t="shared" si="8"/>
        <v>0.33161670376970986</v>
      </c>
      <c r="U15">
        <f t="shared" si="9"/>
        <v>0.18750771748287245</v>
      </c>
      <c r="V15">
        <f t="shared" si="10"/>
        <v>-0.1569665452653633</v>
      </c>
      <c r="X15">
        <f t="shared" si="19"/>
        <v>12.57085169811541</v>
      </c>
      <c r="Z15">
        <f t="shared" si="11"/>
        <v>12.439225175218439</v>
      </c>
    </row>
    <row r="16" spans="1:26" x14ac:dyDescent="0.25">
      <c r="B16">
        <f>220-360</f>
        <v>-140</v>
      </c>
      <c r="C16">
        <f t="shared" si="0"/>
        <v>-2.4434609527920612</v>
      </c>
      <c r="D16">
        <v>-673.79483731000005</v>
      </c>
      <c r="E16">
        <f t="shared" si="1"/>
        <v>1.1459422222515059E-3</v>
      </c>
      <c r="F16">
        <f t="shared" si="2"/>
        <v>1.3131835767387198E-6</v>
      </c>
      <c r="G16">
        <f t="shared" si="3"/>
        <v>0.65236231612553952</v>
      </c>
      <c r="H16">
        <f t="shared" si="12"/>
        <v>-0.16651968918412022</v>
      </c>
      <c r="I16">
        <f t="shared" si="13"/>
        <v>0.86246816968797479</v>
      </c>
      <c r="J16">
        <f t="shared" si="14"/>
        <v>0.47785960195056459</v>
      </c>
      <c r="K16">
        <f t="shared" si="15"/>
        <v>-0.68996700151185364</v>
      </c>
      <c r="L16">
        <f t="shared" si="16"/>
        <v>-1.1104214510669868</v>
      </c>
      <c r="M16">
        <f t="shared" si="17"/>
        <v>-0.56688447607838577</v>
      </c>
      <c r="N16">
        <f t="shared" si="18"/>
        <v>0.14530735762883959</v>
      </c>
      <c r="P16">
        <f t="shared" si="4"/>
        <v>3.0713045735569073</v>
      </c>
      <c r="Q16">
        <f t="shared" si="5"/>
        <v>3.0560508019673298</v>
      </c>
      <c r="R16">
        <f t="shared" si="6"/>
        <v>3.2119618382608528</v>
      </c>
      <c r="S16">
        <f t="shared" si="7"/>
        <v>-1.5854876806534919E-2</v>
      </c>
      <c r="T16">
        <f t="shared" si="8"/>
        <v>0.32918543306471354</v>
      </c>
      <c r="U16">
        <f t="shared" si="9"/>
        <v>-0.2014204916799425</v>
      </c>
      <c r="V16">
        <f t="shared" si="10"/>
        <v>-3.7455424848020884E-2</v>
      </c>
      <c r="X16">
        <f t="shared" si="19"/>
        <v>13.313083828327457</v>
      </c>
      <c r="Z16">
        <f t="shared" si="11"/>
        <v>13.346151640021048</v>
      </c>
    </row>
    <row r="17" spans="2:26" x14ac:dyDescent="0.25">
      <c r="B17">
        <f>240-360</f>
        <v>-120</v>
      </c>
      <c r="C17">
        <f t="shared" si="0"/>
        <v>-2.0943951023931953</v>
      </c>
      <c r="D17">
        <v>-673.79548306000004</v>
      </c>
      <c r="E17">
        <f t="shared" si="1"/>
        <v>5.0019222226183047E-4</v>
      </c>
      <c r="F17">
        <f t="shared" si="2"/>
        <v>2.501922592112284E-7</v>
      </c>
      <c r="G17">
        <f t="shared" si="3"/>
        <v>0.28474957138902962</v>
      </c>
      <c r="H17">
        <f t="shared" si="12"/>
        <v>-0.20376909724066822</v>
      </c>
      <c r="I17">
        <f t="shared" si="13"/>
        <v>0.19647776032053821</v>
      </c>
      <c r="J17">
        <f t="shared" si="14"/>
        <v>0.40260904441621581</v>
      </c>
      <c r="K17">
        <f t="shared" si="15"/>
        <v>0.21097171891576272</v>
      </c>
      <c r="L17">
        <f t="shared" si="16"/>
        <v>-0.32685558163021761</v>
      </c>
      <c r="M17">
        <f t="shared" si="17"/>
        <v>-0.46780099771155598</v>
      </c>
      <c r="N17">
        <f t="shared" si="18"/>
        <v>-0.18255935526144942</v>
      </c>
      <c r="P17">
        <f t="shared" si="4"/>
        <v>1.8513456250149773</v>
      </c>
      <c r="Q17">
        <f t="shared" si="5"/>
        <v>2.3501187236702319</v>
      </c>
      <c r="R17">
        <f t="shared" si="6"/>
        <v>4.2314839076600874</v>
      </c>
      <c r="S17">
        <f t="shared" si="7"/>
        <v>-9.5827275008231058E-2</v>
      </c>
      <c r="T17">
        <f t="shared" si="8"/>
        <v>0.2219905353578995</v>
      </c>
      <c r="U17">
        <f t="shared" si="9"/>
        <v>-0.38079919204548729</v>
      </c>
      <c r="V17">
        <f t="shared" si="10"/>
        <v>0.10780949268943987</v>
      </c>
      <c r="X17">
        <f t="shared" si="19"/>
        <v>11.718345853556297</v>
      </c>
      <c r="Z17">
        <f t="shared" si="11"/>
        <v>11.650735015048156</v>
      </c>
    </row>
    <row r="18" spans="2:26" x14ac:dyDescent="0.25">
      <c r="B18">
        <f>260-360</f>
        <v>-100</v>
      </c>
      <c r="C18">
        <f t="shared" si="0"/>
        <v>-1.7453292519943295</v>
      </c>
      <c r="D18">
        <v>-673.79729392000002</v>
      </c>
      <c r="E18">
        <f t="shared" si="1"/>
        <v>-1.3106677777159348E-3</v>
      </c>
      <c r="F18">
        <f t="shared" si="2"/>
        <v>1.717850023542827E-6</v>
      </c>
      <c r="G18">
        <f t="shared" si="3"/>
        <v>-0.7461373274666051</v>
      </c>
      <c r="H18">
        <f t="shared" si="12"/>
        <v>0.8130261772635945</v>
      </c>
      <c r="I18">
        <f t="shared" si="13"/>
        <v>0.1976703900828623</v>
      </c>
      <c r="J18">
        <f t="shared" si="14"/>
        <v>-0.50841742419399982</v>
      </c>
      <c r="K18">
        <f t="shared" si="15"/>
        <v>-0.98113825068489524</v>
      </c>
      <c r="L18">
        <f t="shared" si="16"/>
        <v>0.34571635432986897</v>
      </c>
      <c r="M18">
        <f t="shared" si="17"/>
        <v>0.75341746252709751</v>
      </c>
      <c r="N18">
        <f t="shared" si="18"/>
        <v>0.42172627015047215</v>
      </c>
      <c r="P18">
        <f t="shared" si="4"/>
        <v>0.86012093480742979</v>
      </c>
      <c r="Q18">
        <f t="shared" si="5"/>
        <v>1.2835969891054375</v>
      </c>
      <c r="R18">
        <f t="shared" si="6"/>
        <v>3.1354943317013189</v>
      </c>
      <c r="S18">
        <f t="shared" si="7"/>
        <v>-0.12135259404960516</v>
      </c>
      <c r="T18">
        <f t="shared" si="8"/>
        <v>8.9607175719955801E-2</v>
      </c>
      <c r="U18">
        <f t="shared" si="9"/>
        <v>-0.23405335362618412</v>
      </c>
      <c r="V18">
        <f t="shared" si="10"/>
        <v>9.5044693788139192E-2</v>
      </c>
      <c r="X18">
        <f t="shared" si="19"/>
        <v>7.2244508373605738</v>
      </c>
      <c r="Z18">
        <f t="shared" si="11"/>
        <v>6.896322085106533</v>
      </c>
    </row>
    <row r="19" spans="2:26" x14ac:dyDescent="0.25">
      <c r="B19">
        <f>280-360</f>
        <v>-80</v>
      </c>
      <c r="C19">
        <f t="shared" si="0"/>
        <v>-1.3962634015954636</v>
      </c>
      <c r="D19">
        <v>-673.79917566999995</v>
      </c>
      <c r="E19">
        <f t="shared" si="1"/>
        <v>-3.1924177776545548E-3</v>
      </c>
      <c r="F19">
        <f t="shared" si="2"/>
        <v>1.0191531267084847E-5</v>
      </c>
      <c r="G19">
        <f t="shared" si="3"/>
        <v>-1.8173805057808501</v>
      </c>
      <c r="H19">
        <f t="shared" si="12"/>
        <v>2.4212198793398785</v>
      </c>
      <c r="I19">
        <f t="shared" si="13"/>
        <v>1.9916500602417144</v>
      </c>
      <c r="J19">
        <f t="shared" si="14"/>
        <v>1.3312429360466451</v>
      </c>
      <c r="K19">
        <f t="shared" si="15"/>
        <v>0.51654137131667377</v>
      </c>
      <c r="L19">
        <f t="shared" si="16"/>
        <v>0.1227454741229905</v>
      </c>
      <c r="M19">
        <f t="shared" si="17"/>
        <v>0.32705730153949469</v>
      </c>
      <c r="N19">
        <f t="shared" si="18"/>
        <v>0.20600432490082773</v>
      </c>
      <c r="P19">
        <f t="shared" si="4"/>
        <v>0.21718682949169765</v>
      </c>
      <c r="Q19">
        <f t="shared" si="5"/>
        <v>0.35552297094458468</v>
      </c>
      <c r="R19">
        <f t="shared" si="6"/>
        <v>1.0199826863433163</v>
      </c>
      <c r="S19">
        <f t="shared" si="7"/>
        <v>-5.0245046119712249E-2</v>
      </c>
      <c r="T19">
        <f t="shared" si="8"/>
        <v>1.3061746608164653E-2</v>
      </c>
      <c r="U19">
        <f t="shared" si="9"/>
        <v>-4.1713433374963617E-2</v>
      </c>
      <c r="V19">
        <f t="shared" si="10"/>
        <v>1.9061034220439289E-2</v>
      </c>
      <c r="X19">
        <f t="shared" si="19"/>
        <v>2.1677868589258114</v>
      </c>
      <c r="Z19">
        <f t="shared" si="11"/>
        <v>1.9557874602676861</v>
      </c>
    </row>
    <row r="20" spans="2:26" x14ac:dyDescent="0.25">
      <c r="B20">
        <f>300-360</f>
        <v>-60</v>
      </c>
      <c r="C20">
        <f t="shared" si="0"/>
        <v>-1.0471975511965976</v>
      </c>
      <c r="D20">
        <v>-673.79991946999996</v>
      </c>
      <c r="E20">
        <f t="shared" si="1"/>
        <v>-3.9362177776638418E-3</v>
      </c>
      <c r="F20">
        <f t="shared" si="2"/>
        <v>1.5493810393196873E-5</v>
      </c>
      <c r="G20">
        <f t="shared" si="3"/>
        <v>-2.2408111825796144</v>
      </c>
      <c r="H20">
        <f t="shared" si="12"/>
        <v>3.1689089134379493</v>
      </c>
      <c r="I20">
        <f t="shared" si="13"/>
        <v>3.1686789620957581</v>
      </c>
      <c r="J20">
        <f t="shared" si="14"/>
        <v>3.1682957222189749</v>
      </c>
      <c r="K20">
        <f t="shared" si="15"/>
        <v>3.1677592123472746</v>
      </c>
      <c r="L20">
        <f t="shared" si="16"/>
        <v>-1.3487129320511549E-6</v>
      </c>
      <c r="M20">
        <f t="shared" si="17"/>
        <v>-3.8146439693609576E-6</v>
      </c>
      <c r="N20">
        <f t="shared" si="18"/>
        <v>-2.4776539721682274E-6</v>
      </c>
      <c r="P20">
        <f t="shared" si="4"/>
        <v>9.0650865678212024E-5</v>
      </c>
      <c r="Q20">
        <f t="shared" si="5"/>
        <v>1.5281667893435761E-4</v>
      </c>
      <c r="R20">
        <f t="shared" si="6"/>
        <v>4.606169440816803E-4</v>
      </c>
      <c r="S20">
        <f t="shared" si="7"/>
        <v>-2.4334845558508585E-5</v>
      </c>
      <c r="T20">
        <f t="shared" si="8"/>
        <v>-1.1640077999109781E-7</v>
      </c>
      <c r="U20">
        <f t="shared" si="9"/>
        <v>3.9459056873195223E-7</v>
      </c>
      <c r="V20">
        <f t="shared" si="10"/>
        <v>-1.8593081714602792E-7</v>
      </c>
      <c r="X20">
        <f t="shared" si="19"/>
        <v>9.6144163822971696E-4</v>
      </c>
      <c r="Z20">
        <f t="shared" si="11"/>
        <v>2.9405602433030253E-3</v>
      </c>
    </row>
    <row r="21" spans="2:26" x14ac:dyDescent="0.25">
      <c r="B21">
        <f>320-360</f>
        <v>-40</v>
      </c>
      <c r="C21">
        <f t="shared" si="0"/>
        <v>-0.69813170079773179</v>
      </c>
      <c r="D21">
        <v>-673.79903548000004</v>
      </c>
      <c r="E21">
        <f t="shared" si="1"/>
        <v>-3.0522277777436102E-3</v>
      </c>
      <c r="F21">
        <f t="shared" si="2"/>
        <v>9.3160944072296977E-6</v>
      </c>
      <c r="G21">
        <f t="shared" si="3"/>
        <v>-1.7375731025246404</v>
      </c>
      <c r="H21">
        <f t="shared" si="12"/>
        <v>2.3032047886986078</v>
      </c>
      <c r="I21">
        <f t="shared" si="13"/>
        <v>1.8602470404384366</v>
      </c>
      <c r="J21">
        <f t="shared" si="14"/>
        <v>1.1839810295161697</v>
      </c>
      <c r="K21">
        <f t="shared" si="15"/>
        <v>0.35922261354420021</v>
      </c>
      <c r="L21">
        <f t="shared" si="16"/>
        <v>-0.13161477218941725</v>
      </c>
      <c r="M21">
        <f t="shared" si="17"/>
        <v>-0.34891858435158252</v>
      </c>
      <c r="N21">
        <f t="shared" si="18"/>
        <v>-0.21918434838893291</v>
      </c>
      <c r="P21">
        <f t="shared" si="4"/>
        <v>0.2350174020700308</v>
      </c>
      <c r="Q21">
        <f t="shared" si="5"/>
        <v>0.38376817098871641</v>
      </c>
      <c r="R21">
        <f t="shared" si="6"/>
        <v>1.0964501929028498</v>
      </c>
      <c r="S21">
        <f t="shared" si="7"/>
        <v>-5.3690412787663684E-2</v>
      </c>
      <c r="T21">
        <f t="shared" si="8"/>
        <v>-1.464883823447909E-2</v>
      </c>
      <c r="U21">
        <f t="shared" si="9"/>
        <v>4.6545636143311586E-2</v>
      </c>
      <c r="V21">
        <f t="shared" si="10"/>
        <v>-2.1212040208650581E-2</v>
      </c>
      <c r="X21">
        <f t="shared" si="19"/>
        <v>2.3648905022068387</v>
      </c>
      <c r="Z21">
        <f t="shared" si="11"/>
        <v>2.3238563050338712</v>
      </c>
    </row>
    <row r="22" spans="2:26" x14ac:dyDescent="0.25">
      <c r="B22">
        <f>340-360</f>
        <v>-20</v>
      </c>
      <c r="C22">
        <f t="shared" si="0"/>
        <v>-0.3490658503988659</v>
      </c>
      <c r="D22">
        <v>-673.79704600000002</v>
      </c>
      <c r="E22">
        <f t="shared" si="1"/>
        <v>-1.0627477777234162E-3</v>
      </c>
      <c r="F22">
        <f t="shared" si="2"/>
        <v>1.1294328390560598E-6</v>
      </c>
      <c r="G22">
        <f t="shared" si="3"/>
        <v>-0.6050013589435197</v>
      </c>
      <c r="H22">
        <f t="shared" si="12"/>
        <v>0.65158745484945391</v>
      </c>
      <c r="I22">
        <f t="shared" si="13"/>
        <v>0.13683845226807892</v>
      </c>
      <c r="J22">
        <f t="shared" si="14"/>
        <v>-0.44316739550704798</v>
      </c>
      <c r="K22">
        <f t="shared" si="15"/>
        <v>-0.81183128753668521</v>
      </c>
      <c r="L22">
        <f t="shared" si="16"/>
        <v>-0.29461686109021556</v>
      </c>
      <c r="M22">
        <f t="shared" si="17"/>
        <v>-0.63460568422105001</v>
      </c>
      <c r="N22">
        <f t="shared" si="18"/>
        <v>-0.35251242471909355</v>
      </c>
      <c r="P22">
        <f t="shared" si="4"/>
        <v>0.89363144975992448</v>
      </c>
      <c r="Q22">
        <f t="shared" si="5"/>
        <v>1.3268711461826193</v>
      </c>
      <c r="R22">
        <f t="shared" si="6"/>
        <v>3.2119618382608519</v>
      </c>
      <c r="S22">
        <f t="shared" si="7"/>
        <v>-0.12254915733617346</v>
      </c>
      <c r="T22">
        <f t="shared" si="8"/>
        <v>-9.4176572362319758E-2</v>
      </c>
      <c r="U22">
        <f t="shared" si="9"/>
        <v>0.24313392505490594</v>
      </c>
      <c r="V22">
        <f t="shared" si="10"/>
        <v>-9.7979240092544231E-2</v>
      </c>
      <c r="X22">
        <f t="shared" si="19"/>
        <v>7.5814481378208765</v>
      </c>
      <c r="Z22">
        <f t="shared" si="11"/>
        <v>7.5472360450868905</v>
      </c>
    </row>
    <row r="23" spans="2:26" x14ac:dyDescent="0.25">
      <c r="B23">
        <f>-180</f>
        <v>-180</v>
      </c>
      <c r="C23">
        <f t="shared" si="0"/>
        <v>-3.1415926535897931</v>
      </c>
      <c r="P23">
        <f>P14</f>
        <v>5.5990041679744369</v>
      </c>
      <c r="Q23">
        <f t="shared" ref="Q23:Z23" si="20">Q14</f>
        <v>2.3881733787453654</v>
      </c>
      <c r="R23">
        <f t="shared" si="20"/>
        <v>4.606169440816803E-4</v>
      </c>
      <c r="S23">
        <f t="shared" si="20"/>
        <v>-9.2797470408631205E-2</v>
      </c>
      <c r="T23">
        <f t="shared" si="20"/>
        <v>0.22740422747972514</v>
      </c>
      <c r="U23">
        <f t="shared" si="20"/>
        <v>0.38079879745491857</v>
      </c>
      <c r="V23">
        <f t="shared" si="20"/>
        <v>-5.7302462591028022E-3</v>
      </c>
      <c r="X23">
        <f t="shared" si="19"/>
        <v>12.01701595574014</v>
      </c>
      <c r="Z23">
        <f t="shared" si="20"/>
        <v>11.825383275096726</v>
      </c>
    </row>
    <row r="24" spans="2:26" x14ac:dyDescent="0.25">
      <c r="B24" t="s">
        <v>4</v>
      </c>
      <c r="D24">
        <f>AVERAGE(D5:D22)</f>
        <v>-673.7959832522223</v>
      </c>
      <c r="F24">
        <f>SQRT(AVERAGE(F5:F22))</f>
        <v>1.7566039514014212E-3</v>
      </c>
      <c r="G24" t="s">
        <v>10</v>
      </c>
      <c r="H24" s="2">
        <f t="shared" ref="H24:N24" si="21">AVERAGE(H5:H22)</f>
        <v>0.8126146384509636</v>
      </c>
      <c r="I24" s="2">
        <f t="shared" si="21"/>
        <v>0.34247486563348645</v>
      </c>
      <c r="J24" s="2">
        <f t="shared" si="21"/>
        <v>0.45880072170675362</v>
      </c>
      <c r="K24" s="2">
        <f t="shared" si="21"/>
        <v>-1.3634761935166507E-2</v>
      </c>
      <c r="L24" s="2">
        <f t="shared" si="21"/>
        <v>-5.9302192706563721E-2</v>
      </c>
      <c r="M24" s="2">
        <f t="shared" si="21"/>
        <v>7.1076670144277321E-2</v>
      </c>
      <c r="N24" s="2">
        <f t="shared" si="21"/>
        <v>-5.1563822890318245E-2</v>
      </c>
    </row>
    <row r="25" spans="2:26" x14ac:dyDescent="0.25">
      <c r="B25" t="s">
        <v>5</v>
      </c>
      <c r="D25">
        <f>MIN(D4:D22)</f>
        <v>-673.79992059000006</v>
      </c>
      <c r="F25" s="4">
        <f>F24*$A$1</f>
        <v>4.6119636744044312</v>
      </c>
      <c r="G25" s="2">
        <f>SUM(H25:N25)</f>
        <v>0.99954306411680038</v>
      </c>
      <c r="H25">
        <f t="shared" ref="H25:N25" si="22">H24^2</f>
        <v>0.6603425506247903</v>
      </c>
      <c r="I25">
        <f t="shared" si="22"/>
        <v>0.11728903359067459</v>
      </c>
      <c r="J25">
        <f t="shared" si="22"/>
        <v>0.21049810223863799</v>
      </c>
      <c r="K25">
        <f t="shared" si="22"/>
        <v>1.8590673302866552E-4</v>
      </c>
      <c r="L25">
        <f t="shared" si="22"/>
        <v>3.5167500598064193E-3</v>
      </c>
      <c r="M25">
        <f t="shared" si="22"/>
        <v>5.0518930387984029E-3</v>
      </c>
      <c r="N25">
        <f t="shared" si="22"/>
        <v>2.6588278310641076E-3</v>
      </c>
    </row>
    <row r="26" spans="2:26" x14ac:dyDescent="0.25">
      <c r="B26" t="s">
        <v>6</v>
      </c>
      <c r="D26">
        <f>MAX(D5:D22)</f>
        <v>-673.79364547</v>
      </c>
    </row>
    <row r="27" spans="2:26" x14ac:dyDescent="0.25">
      <c r="B27" t="s">
        <v>68</v>
      </c>
      <c r="D27" s="1">
        <f>D26-D25</f>
        <v>6.2751200000548124E-3</v>
      </c>
      <c r="G27" t="s">
        <v>64</v>
      </c>
      <c r="H27">
        <f>H24*$F$24</f>
        <v>1.4274420848696E-3</v>
      </c>
      <c r="I27">
        <f t="shared" ref="I27:N27" si="23">I24*$F$24</f>
        <v>6.0159270222745313E-4</v>
      </c>
      <c r="J27">
        <f t="shared" si="23"/>
        <v>8.0593116065590727E-4</v>
      </c>
      <c r="K27">
        <f t="shared" si="23"/>
        <v>-2.3950876691731177E-5</v>
      </c>
      <c r="L27">
        <f t="shared" si="23"/>
        <v>-1.0417046603511837E-4</v>
      </c>
      <c r="M27">
        <f t="shared" si="23"/>
        <v>1.2485355962789296E-4</v>
      </c>
      <c r="N27">
        <f t="shared" si="23"/>
        <v>-9.0577215038496081E-5</v>
      </c>
    </row>
    <row r="28" spans="2:26" x14ac:dyDescent="0.25">
      <c r="D28" s="4">
        <f>D27*$A$1</f>
        <v>16.47532756014391</v>
      </c>
      <c r="H28">
        <f>$A$1*H27</f>
        <v>3.7477491938251348</v>
      </c>
      <c r="I28">
        <f t="shared" ref="I28:N28" si="24">$A$1*I27</f>
        <v>1.5794816396981781</v>
      </c>
      <c r="J28">
        <f t="shared" si="24"/>
        <v>2.1159722623020847</v>
      </c>
      <c r="K28">
        <f t="shared" si="24"/>
        <v>-6.2883026754140203E-2</v>
      </c>
      <c r="L28">
        <f t="shared" si="24"/>
        <v>-0.27349955857520331</v>
      </c>
      <c r="M28">
        <f t="shared" si="24"/>
        <v>0.32780302080303297</v>
      </c>
      <c r="N28">
        <f t="shared" si="24"/>
        <v>-0.23781047808357145</v>
      </c>
      <c r="O28" t="s">
        <v>52</v>
      </c>
    </row>
    <row r="33" spans="6:6" x14ac:dyDescent="0.25">
      <c r="F33" s="4">
        <f>F25/opt_angle_relax!F25</f>
        <v>0.97750518069762327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26" ht="18.75" x14ac:dyDescent="0.3">
      <c r="A1" s="3">
        <v>2625.5</v>
      </c>
      <c r="B1" t="s">
        <v>52</v>
      </c>
      <c r="F1" t="s">
        <v>16</v>
      </c>
      <c r="G1">
        <v>119</v>
      </c>
      <c r="X1" t="s">
        <v>14</v>
      </c>
      <c r="Z1" t="s">
        <v>63</v>
      </c>
    </row>
    <row r="2" spans="1:26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52</v>
      </c>
    </row>
    <row r="3" spans="1:26" x14ac:dyDescent="0.25">
      <c r="D3" t="s">
        <v>53</v>
      </c>
      <c r="E3" t="s">
        <v>53</v>
      </c>
    </row>
    <row r="4" spans="1:26" x14ac:dyDescent="0.25">
      <c r="A4" t="s">
        <v>2</v>
      </c>
      <c r="B4">
        <v>-67.585530000000006</v>
      </c>
      <c r="C4">
        <f>B4*PI()/180</f>
        <v>-1.1795900252054032</v>
      </c>
      <c r="D4">
        <v>-673.80031224000004</v>
      </c>
      <c r="E4">
        <f>D4-$D$24</f>
        <v>-4.0662361110435086E-3</v>
      </c>
    </row>
    <row r="5" spans="1:26" x14ac:dyDescent="0.25">
      <c r="B5">
        <v>0</v>
      </c>
      <c r="C5">
        <f t="shared" ref="C5:C23" si="0">B5*PI()/180</f>
        <v>0</v>
      </c>
      <c r="D5">
        <v>-673.79468305</v>
      </c>
      <c r="E5">
        <f t="shared" ref="E5:E22" si="1">D5-$D$24</f>
        <v>1.5629538889925243E-3</v>
      </c>
      <c r="F5">
        <f t="shared" ref="F5:F22" si="2">E5^2</f>
        <v>2.442824859116856E-6</v>
      </c>
      <c r="G5">
        <f t="shared" ref="G5:G22" si="3">E5/$F$24</f>
        <v>0.84481413048637233</v>
      </c>
      <c r="H5">
        <f>-COS(C5-$C$4)*SQRT(2)*G5</f>
        <v>-0.45556186901130152</v>
      </c>
      <c r="I5">
        <f>-SQRT(2)*COS(2*(C5-$C$4))*G5</f>
        <v>0.84733260504724517</v>
      </c>
      <c r="J5">
        <f>-COS(3*(C5-$C$4))*SQRT(2)*G5</f>
        <v>1.1017442507972901</v>
      </c>
      <c r="K5">
        <f>-COS(4*(C5-$C$4))*SQRT(2)*G5</f>
        <v>-7.1339394246505402E-3</v>
      </c>
      <c r="L5">
        <f>SQRT(2)*(3*SIN(C5-$C$4)-SIN(3*(C5-$C$4)))*G5/SQRT(10)</f>
        <v>1.1939499118985217</v>
      </c>
      <c r="M5">
        <f>SQRT(2)*(2*SIN(2*(C5-$C$4))-SIN(4*(C5-$C$4)))*G5/SQRT(5)</f>
        <v>1.2876632474346219</v>
      </c>
      <c r="N5">
        <f>SQRT(2)*G5*(SIN(C5-$C$4)-SIN(2*(C5-$C$4))+3*SIN(3*(C5-$C$4))-2*SIN(4*(C5-$C$4)))/SQRT(15)</f>
        <v>0.32667387278639459</v>
      </c>
      <c r="P5">
        <f t="shared" ref="P5:P22" si="4">H$28*(1-COS($C5-$C$4))</f>
        <v>2.3644463225601604</v>
      </c>
      <c r="Q5">
        <f t="shared" ref="Q5:Q22" si="5">I$28*(1-COS(2*($C5-$C$4)))</f>
        <v>4.017518008012245</v>
      </c>
      <c r="R5">
        <f t="shared" ref="R5:R22" si="6">J$28*(1-COS(3*($C5-$C$4)))</f>
        <v>2.7832714134750907</v>
      </c>
      <c r="S5">
        <f t="shared" ref="S5:S22" si="7">K$28*(1-COS(4*($C5-$C$4)))</f>
        <v>-2.8904741631911392E-2</v>
      </c>
      <c r="T5">
        <f t="shared" ref="T5:T22" si="8">L$28*(3*SIN($C5-$C$4)-SIN(3*($C5-$C$4)))/SQRT(10)</f>
        <v>1.0576777815570824</v>
      </c>
      <c r="U5">
        <f t="shared" ref="U5:U22" si="9">M$28*(2*SIN(2*(C5-$C$4))-SIN(4*(C5-$C$4)))/SQRT(5)</f>
        <v>0.34915386552227395</v>
      </c>
      <c r="V5">
        <f t="shared" ref="V5:V22" si="10">$N$28*(SIN(C5-$C$4)-SIN(2*(C5-$C$4))+3*SIN(3*(C5-$C$4))-2*SIN(4*(C5-$C$4)))/SQRT(15)</f>
        <v>-0.10210252153014927</v>
      </c>
      <c r="X5">
        <f>SUM(P5:V5)*SQRT(2)</f>
        <v>14.765888838520771</v>
      </c>
      <c r="Z5">
        <f t="shared" ref="Z5:Z22" si="11">(D5-$D$25)*$A$1</f>
        <v>14.779438345094604</v>
      </c>
    </row>
    <row r="6" spans="1:26" x14ac:dyDescent="0.25">
      <c r="B6">
        <v>20</v>
      </c>
      <c r="C6">
        <f t="shared" si="0"/>
        <v>0.3490658503988659</v>
      </c>
      <c r="D6">
        <v>-673.79411631999994</v>
      </c>
      <c r="E6">
        <f t="shared" si="1"/>
        <v>2.129683889052103E-3</v>
      </c>
      <c r="F6">
        <f t="shared" si="2"/>
        <v>4.5355534672880904E-6</v>
      </c>
      <c r="G6">
        <f t="shared" si="3"/>
        <v>1.151145312482724</v>
      </c>
      <c r="H6">
        <f t="shared" ref="H6:H22" si="12">-COS(C6-$C$4)*SQRT(2)*G6</f>
        <v>-6.8582890162830978E-2</v>
      </c>
      <c r="I6">
        <f t="shared" ref="I6:I22" si="13">-SQRT(2)*COS(2*(C6-$C$4))*G6</f>
        <v>1.6221867959243068</v>
      </c>
      <c r="J6">
        <f t="shared" ref="J6:J22" si="14">-COS(3*(C6-$C$4))*SQRT(2)*G6</f>
        <v>0.20526179597007302</v>
      </c>
      <c r="K6">
        <f t="shared" ref="K6:K22" si="15">-COS(4*(C6-$C$4))*SQRT(2)*G6</f>
        <v>-1.6048922662513332</v>
      </c>
      <c r="L6">
        <f t="shared" ref="L6:L22" si="16">SQRT(2)*(3*SIN(C6-$C$4)-SIN(3*(C6-$C$4)))*G6/SQRT(10)</f>
        <v>2.0537517867798636</v>
      </c>
      <c r="M6">
        <f t="shared" ref="M6:M22" si="17">SQRT(2)*(2*SIN(2*(C6-$C$4))-SIN(4*(C6-$C$4)))*G6/SQRT(5)</f>
        <v>0.24471668639410821</v>
      </c>
      <c r="N6">
        <f t="shared" ref="N6:N22" si="18">SQRT(2)*G6*(SIN(C6-$C$4)-SIN(2*(C6-$C$4))+3*SIN(3*(C6-$C$4))-2*SIN(4*(C6-$C$4)))/SQRT(15)</f>
        <v>-0.72533580871590464</v>
      </c>
      <c r="P6">
        <f t="shared" si="4"/>
        <v>3.6606612189640764</v>
      </c>
      <c r="Q6">
        <f t="shared" si="5"/>
        <v>4.6926670653869325</v>
      </c>
      <c r="R6">
        <f t="shared" si="6"/>
        <v>1.6305643430309313</v>
      </c>
      <c r="S6">
        <f t="shared" si="7"/>
        <v>-4.1212586927562626E-4</v>
      </c>
      <c r="T6">
        <f t="shared" si="8"/>
        <v>1.3351997664726039</v>
      </c>
      <c r="U6">
        <f t="shared" si="9"/>
        <v>4.8697779364568303E-2</v>
      </c>
      <c r="V6">
        <f t="shared" si="10"/>
        <v>0.1663765845896609</v>
      </c>
      <c r="X6">
        <f t="shared" ref="X6:X23" si="19">SUM(P6:V6)*SQRT(2)</f>
        <v>16.311192225572345</v>
      </c>
      <c r="Z6">
        <f t="shared" si="11"/>
        <v>16.267387960251028</v>
      </c>
    </row>
    <row r="7" spans="1:26" x14ac:dyDescent="0.25">
      <c r="B7">
        <v>40</v>
      </c>
      <c r="C7">
        <f t="shared" si="0"/>
        <v>0.69813170079773179</v>
      </c>
      <c r="D7">
        <v>-673.79465415000004</v>
      </c>
      <c r="E7">
        <f t="shared" si="1"/>
        <v>1.5918538889536649E-3</v>
      </c>
      <c r="F7">
        <f t="shared" si="2"/>
        <v>2.5339988037769069E-6</v>
      </c>
      <c r="G7">
        <f t="shared" si="3"/>
        <v>0.86043527485293136</v>
      </c>
      <c r="H7">
        <f t="shared" si="12"/>
        <v>0.36764260824018397</v>
      </c>
      <c r="I7">
        <f t="shared" si="13"/>
        <v>0.99468813511361887</v>
      </c>
      <c r="J7">
        <f t="shared" si="14"/>
        <v>-0.96869117700405649</v>
      </c>
      <c r="K7">
        <f t="shared" si="15"/>
        <v>-0.4093484442506396</v>
      </c>
      <c r="L7">
        <f t="shared" si="16"/>
        <v>1.3333276136692538</v>
      </c>
      <c r="M7">
        <f t="shared" si="17"/>
        <v>-1.1393955033092042</v>
      </c>
      <c r="N7">
        <f t="shared" si="18"/>
        <v>-0.68170843901478329</v>
      </c>
      <c r="P7">
        <f t="shared" si="4"/>
        <v>4.9762949488609927</v>
      </c>
      <c r="Q7">
        <f t="shared" si="5"/>
        <v>4.2718925233971472</v>
      </c>
      <c r="R7">
        <f t="shared" si="6"/>
        <v>0.29528711320738027</v>
      </c>
      <c r="S7">
        <f t="shared" si="7"/>
        <v>-1.9296318005333171E-2</v>
      </c>
      <c r="T7">
        <f t="shared" si="8"/>
        <v>1.1597038788532421</v>
      </c>
      <c r="U7">
        <f t="shared" si="9"/>
        <v>-0.30334163142780707</v>
      </c>
      <c r="V7">
        <f t="shared" si="10"/>
        <v>0.20920097261228052</v>
      </c>
      <c r="X7">
        <f t="shared" si="19"/>
        <v>14.976156033644568</v>
      </c>
      <c r="Z7">
        <f t="shared" si="11"/>
        <v>14.855315294992579</v>
      </c>
    </row>
    <row r="8" spans="1:26" x14ac:dyDescent="0.25">
      <c r="B8">
        <v>60</v>
      </c>
      <c r="C8">
        <f t="shared" si="0"/>
        <v>1.0471975511965976</v>
      </c>
      <c r="D8">
        <v>-673.79532522</v>
      </c>
      <c r="E8">
        <f t="shared" si="1"/>
        <v>9.2078388900063146E-4</v>
      </c>
      <c r="F8">
        <f t="shared" si="2"/>
        <v>8.4784297024312723E-7</v>
      </c>
      <c r="G8">
        <f t="shared" si="3"/>
        <v>0.49770581591076585</v>
      </c>
      <c r="H8">
        <f t="shared" si="12"/>
        <v>0.42931733654678383</v>
      </c>
      <c r="I8">
        <f t="shared" si="13"/>
        <v>0.18014234428167661</v>
      </c>
      <c r="J8">
        <f t="shared" si="14"/>
        <v>-0.64907119978257299</v>
      </c>
      <c r="K8">
        <f t="shared" si="15"/>
        <v>0.61165318961166992</v>
      </c>
      <c r="L8">
        <f t="shared" si="16"/>
        <v>0.44305023583858477</v>
      </c>
      <c r="M8">
        <f t="shared" si="17"/>
        <v>-0.76434367904090728</v>
      </c>
      <c r="N8">
        <f t="shared" si="18"/>
        <v>0.3507421303468774</v>
      </c>
      <c r="P8">
        <f t="shared" si="4"/>
        <v>6.1526626677394214</v>
      </c>
      <c r="Q8">
        <f t="shared" si="5"/>
        <v>2.9520794666280459</v>
      </c>
      <c r="R8">
        <f t="shared" si="6"/>
        <v>0.11271695382798638</v>
      </c>
      <c r="S8">
        <f t="shared" si="7"/>
        <v>-5.4347344870246041E-2</v>
      </c>
      <c r="T8">
        <f t="shared" si="8"/>
        <v>0.66620624459408806</v>
      </c>
      <c r="U8">
        <f t="shared" si="9"/>
        <v>-0.35179663930693528</v>
      </c>
      <c r="V8">
        <f t="shared" si="10"/>
        <v>-0.18607946788977861</v>
      </c>
      <c r="X8">
        <f t="shared" si="19"/>
        <v>13.140083121719254</v>
      </c>
      <c r="Z8">
        <f t="shared" si="11"/>
        <v>13.09342101011589</v>
      </c>
    </row>
    <row r="9" spans="1:26" x14ac:dyDescent="0.25">
      <c r="B9">
        <v>80</v>
      </c>
      <c r="C9">
        <f t="shared" si="0"/>
        <v>1.3962634015954636</v>
      </c>
      <c r="D9">
        <v>-673.79542060999995</v>
      </c>
      <c r="E9">
        <f t="shared" si="1"/>
        <v>8.2539388904478983E-4</v>
      </c>
      <c r="F9">
        <f t="shared" si="2"/>
        <v>6.8127507207248287E-7</v>
      </c>
      <c r="G9">
        <f t="shared" si="3"/>
        <v>0.44614522897512982</v>
      </c>
      <c r="H9">
        <f t="shared" si="12"/>
        <v>0.53263877554326566</v>
      </c>
      <c r="I9">
        <f t="shared" si="13"/>
        <v>-0.26835476638034611</v>
      </c>
      <c r="J9">
        <f t="shared" si="14"/>
        <v>-7.9552572529186266E-2</v>
      </c>
      <c r="K9">
        <f t="shared" si="15"/>
        <v>0.40267014863878836</v>
      </c>
      <c r="L9">
        <f t="shared" si="16"/>
        <v>0.12292575019102799</v>
      </c>
      <c r="M9">
        <f t="shared" si="17"/>
        <v>-0.29351438416093151</v>
      </c>
      <c r="N9">
        <f t="shared" si="18"/>
        <v>0.97043029117385393</v>
      </c>
      <c r="P9">
        <f t="shared" si="4"/>
        <v>7.0478770673641318</v>
      </c>
      <c r="Q9">
        <f t="shared" si="5"/>
        <v>1.3507830924301407</v>
      </c>
      <c r="R9">
        <f t="shared" si="6"/>
        <v>1.2654240242721455</v>
      </c>
      <c r="S9">
        <f t="shared" si="7"/>
        <v>-4.7636246615082006E-2</v>
      </c>
      <c r="T9">
        <f t="shared" si="8"/>
        <v>0.20620303688461103</v>
      </c>
      <c r="U9">
        <f t="shared" si="9"/>
        <v>-0.15070541596356066</v>
      </c>
      <c r="V9">
        <f t="shared" si="10"/>
        <v>-0.57434299276983958</v>
      </c>
      <c r="X9">
        <f t="shared" si="19"/>
        <v>12.865952933355388</v>
      </c>
      <c r="Z9">
        <f t="shared" si="11"/>
        <v>12.842974565231827</v>
      </c>
    </row>
    <row r="10" spans="1:26" x14ac:dyDescent="0.25">
      <c r="B10">
        <v>100</v>
      </c>
      <c r="C10">
        <f t="shared" si="0"/>
        <v>1.7453292519943295</v>
      </c>
      <c r="D10">
        <v>-673.79496546999997</v>
      </c>
      <c r="E10">
        <f t="shared" si="1"/>
        <v>1.2805338890302664E-3</v>
      </c>
      <c r="F10">
        <f t="shared" si="2"/>
        <v>1.6397670409549786E-6</v>
      </c>
      <c r="G10">
        <f t="shared" si="3"/>
        <v>0.69215933473045133</v>
      </c>
      <c r="H10">
        <f t="shared" si="12"/>
        <v>0.95597340345405746</v>
      </c>
      <c r="I10">
        <f t="shared" si="13"/>
        <v>-0.88838057869493892</v>
      </c>
      <c r="J10">
        <f t="shared" si="14"/>
        <v>0.77924355292033698</v>
      </c>
      <c r="K10">
        <f t="shared" si="15"/>
        <v>-0.63366600651875471</v>
      </c>
      <c r="L10">
        <f t="shared" si="16"/>
        <v>1.2302326053331812E-2</v>
      </c>
      <c r="M10">
        <f t="shared" si="17"/>
        <v>-3.3982627749100908E-2</v>
      </c>
      <c r="N10">
        <f t="shared" si="18"/>
        <v>1.0046158570266053</v>
      </c>
      <c r="P10">
        <f t="shared" si="4"/>
        <v>7.5539620791829538</v>
      </c>
      <c r="Q10">
        <f t="shared" si="5"/>
        <v>0.21726777071750206</v>
      </c>
      <c r="R10">
        <f t="shared" si="6"/>
        <v>2.600701254095696</v>
      </c>
      <c r="S10">
        <f t="shared" si="7"/>
        <v>-1.0254479785863234E-2</v>
      </c>
      <c r="T10">
        <f t="shared" si="8"/>
        <v>1.3301774942563146E-2</v>
      </c>
      <c r="U10">
        <f t="shared" si="9"/>
        <v>-1.1246738606210794E-2</v>
      </c>
      <c r="V10">
        <f t="shared" si="10"/>
        <v>-0.38324560595556567</v>
      </c>
      <c r="X10">
        <f t="shared" si="19"/>
        <v>14.114538737478245</v>
      </c>
      <c r="Z10">
        <f t="shared" si="11"/>
        <v>14.037944635193696</v>
      </c>
    </row>
    <row r="11" spans="1:26" x14ac:dyDescent="0.25">
      <c r="B11">
        <v>120</v>
      </c>
      <c r="C11">
        <f t="shared" si="0"/>
        <v>2.0943951023931953</v>
      </c>
      <c r="D11">
        <v>-673.79456842000002</v>
      </c>
      <c r="E11">
        <f t="shared" si="1"/>
        <v>1.6775838889770966E-3</v>
      </c>
      <c r="F11">
        <f t="shared" si="2"/>
        <v>2.8142877045555195E-6</v>
      </c>
      <c r="G11">
        <f t="shared" si="3"/>
        <v>0.90677439972185359</v>
      </c>
      <c r="H11">
        <f t="shared" si="12"/>
        <v>1.2711504954343529</v>
      </c>
      <c r="I11">
        <f t="shared" si="13"/>
        <v>-1.2376804316829733</v>
      </c>
      <c r="J11">
        <f t="shared" si="14"/>
        <v>1.1825482619337315</v>
      </c>
      <c r="K11">
        <f t="shared" si="15"/>
        <v>-1.1067189193587361</v>
      </c>
      <c r="L11">
        <f t="shared" si="16"/>
        <v>-3.7312624775961687E-3</v>
      </c>
      <c r="M11">
        <f t="shared" si="17"/>
        <v>1.0461248461463176E-2</v>
      </c>
      <c r="N11">
        <f t="shared" si="18"/>
        <v>-0.84911885756394168</v>
      </c>
      <c r="P11">
        <f t="shared" si="4"/>
        <v>7.6098763817512394</v>
      </c>
      <c r="Q11">
        <f t="shared" si="5"/>
        <v>8.1917918139027976E-2</v>
      </c>
      <c r="R11">
        <f t="shared" si="6"/>
        <v>2.7832714134750907</v>
      </c>
      <c r="S11">
        <f t="shared" si="7"/>
        <v>-3.9830266652993423E-3</v>
      </c>
      <c r="T11">
        <f t="shared" si="8"/>
        <v>-3.0795339271660689E-3</v>
      </c>
      <c r="U11">
        <f t="shared" si="9"/>
        <v>2.6427737846612459E-3</v>
      </c>
      <c r="V11">
        <f t="shared" si="10"/>
        <v>0.24725920648278293</v>
      </c>
      <c r="X11">
        <f t="shared" si="19"/>
        <v>15.157406799373856</v>
      </c>
      <c r="Z11">
        <f t="shared" si="11"/>
        <v>15.080399410054099</v>
      </c>
    </row>
    <row r="12" spans="1:26" x14ac:dyDescent="0.25">
      <c r="B12">
        <v>140</v>
      </c>
      <c r="C12">
        <f t="shared" si="0"/>
        <v>2.4434609527920612</v>
      </c>
      <c r="D12">
        <v>-673.79474844000003</v>
      </c>
      <c r="E12">
        <f t="shared" si="1"/>
        <v>1.4975638889609399E-3</v>
      </c>
      <c r="F12">
        <f t="shared" si="2"/>
        <v>2.2426976015198146E-6</v>
      </c>
      <c r="G12">
        <f t="shared" si="3"/>
        <v>0.80946926432733557</v>
      </c>
      <c r="H12">
        <f t="shared" si="12"/>
        <v>1.0146264574177251</v>
      </c>
      <c r="I12">
        <f t="shared" si="13"/>
        <v>-0.65380615977520828</v>
      </c>
      <c r="J12">
        <f t="shared" si="14"/>
        <v>0.14433722065901117</v>
      </c>
      <c r="K12">
        <f t="shared" si="15"/>
        <v>0.39794806844756697</v>
      </c>
      <c r="L12">
        <f t="shared" si="16"/>
        <v>-0.14378762482376026</v>
      </c>
      <c r="M12">
        <f t="shared" si="17"/>
        <v>0.36046020479029578</v>
      </c>
      <c r="N12">
        <f t="shared" si="18"/>
        <v>-1.8134375794884614</v>
      </c>
      <c r="P12">
        <f t="shared" si="4"/>
        <v>7.2088758849720316</v>
      </c>
      <c r="Q12">
        <f t="shared" si="5"/>
        <v>1.0080652349622428</v>
      </c>
      <c r="R12">
        <f t="shared" si="6"/>
        <v>1.6305643430309342</v>
      </c>
      <c r="S12">
        <f t="shared" si="7"/>
        <v>-3.9186740683099151E-2</v>
      </c>
      <c r="T12">
        <f t="shared" si="8"/>
        <v>-0.13293813736094023</v>
      </c>
      <c r="U12">
        <f t="shared" si="9"/>
        <v>0.10200763659899227</v>
      </c>
      <c r="V12">
        <f t="shared" si="10"/>
        <v>0.5915418616930278</v>
      </c>
      <c r="X12">
        <f t="shared" si="19"/>
        <v>14.663881550978479</v>
      </c>
      <c r="Z12">
        <f t="shared" si="11"/>
        <v>14.60775690001168</v>
      </c>
    </row>
    <row r="13" spans="1:26" x14ac:dyDescent="0.25">
      <c r="B13">
        <v>160</v>
      </c>
      <c r="C13">
        <f t="shared" si="0"/>
        <v>2.7925268031909272</v>
      </c>
      <c r="D13">
        <v>-673.79532669000002</v>
      </c>
      <c r="E13">
        <f t="shared" si="1"/>
        <v>9.1931388897137367E-4</v>
      </c>
      <c r="F13">
        <f t="shared" si="2"/>
        <v>8.4513802645567116E-7</v>
      </c>
      <c r="G13">
        <f t="shared" si="3"/>
        <v>0.49691124557489186</v>
      </c>
      <c r="H13">
        <f t="shared" si="12"/>
        <v>0.47398937420725568</v>
      </c>
      <c r="I13">
        <f t="shared" si="13"/>
        <v>6.3337515246055548E-2</v>
      </c>
      <c r="J13">
        <f t="shared" si="14"/>
        <v>-0.5594302714109064</v>
      </c>
      <c r="K13">
        <f t="shared" si="15"/>
        <v>0.69132145940019907</v>
      </c>
      <c r="L13">
        <f t="shared" si="16"/>
        <v>-0.35770580553150183</v>
      </c>
      <c r="M13">
        <f t="shared" si="17"/>
        <v>0.68241060118501762</v>
      </c>
      <c r="N13">
        <f t="shared" si="18"/>
        <v>-0.5789537777751419</v>
      </c>
      <c r="P13">
        <f t="shared" si="4"/>
        <v>6.3993271668939391</v>
      </c>
      <c r="Q13">
        <f t="shared" si="5"/>
        <v>2.5623550986646673</v>
      </c>
      <c r="R13">
        <f t="shared" si="6"/>
        <v>0.29528711320738138</v>
      </c>
      <c r="S13">
        <f t="shared" si="7"/>
        <v>-5.7684315376260439E-2</v>
      </c>
      <c r="T13">
        <f t="shared" si="8"/>
        <v>-0.53873551471945491</v>
      </c>
      <c r="U13">
        <f t="shared" si="9"/>
        <v>0.31458837003401774</v>
      </c>
      <c r="V13">
        <f t="shared" si="10"/>
        <v>0.30764389589246638</v>
      </c>
      <c r="X13">
        <f t="shared" si="19"/>
        <v>13.127835938753064</v>
      </c>
      <c r="Z13">
        <f t="shared" si="11"/>
        <v>13.089561525039073</v>
      </c>
    </row>
    <row r="14" spans="1:26" x14ac:dyDescent="0.25">
      <c r="B14">
        <v>180</v>
      </c>
      <c r="C14">
        <f t="shared" si="0"/>
        <v>3.1415926535897931</v>
      </c>
      <c r="D14">
        <v>-673.79574202000003</v>
      </c>
      <c r="E14">
        <f t="shared" si="1"/>
        <v>5.0398388896155666E-4</v>
      </c>
      <c r="F14">
        <f t="shared" si="2"/>
        <v>2.5399976033281465E-7</v>
      </c>
      <c r="G14">
        <f t="shared" si="3"/>
        <v>0.27241540133128933</v>
      </c>
      <c r="H14">
        <f t="shared" si="12"/>
        <v>0.14689866670021082</v>
      </c>
      <c r="I14">
        <f t="shared" si="13"/>
        <v>0.27322749861219986</v>
      </c>
      <c r="J14">
        <f t="shared" si="14"/>
        <v>-0.35526406509393244</v>
      </c>
      <c r="K14">
        <f t="shared" si="15"/>
        <v>-2.3003817068261898E-3</v>
      </c>
      <c r="L14">
        <f t="shared" si="16"/>
        <v>-0.38499633550404949</v>
      </c>
      <c r="M14">
        <f t="shared" si="17"/>
        <v>0.41521476461041784</v>
      </c>
      <c r="N14">
        <f t="shared" si="18"/>
        <v>0.15228902192952465</v>
      </c>
      <c r="P14">
        <f t="shared" si="4"/>
        <v>5.2788737505837942</v>
      </c>
      <c r="Q14">
        <f t="shared" si="5"/>
        <v>4.0175180080122441</v>
      </c>
      <c r="R14">
        <f t="shared" si="6"/>
        <v>0.1127169538279867</v>
      </c>
      <c r="S14">
        <f t="shared" si="7"/>
        <v>-2.8904741631911406E-2</v>
      </c>
      <c r="T14">
        <f t="shared" si="8"/>
        <v>-1.0576777815570824</v>
      </c>
      <c r="U14">
        <f t="shared" si="9"/>
        <v>0.34915386552227401</v>
      </c>
      <c r="V14">
        <f t="shared" si="10"/>
        <v>-0.14761149400889995</v>
      </c>
      <c r="X14">
        <f t="shared" si="19"/>
        <v>12.054853365208503</v>
      </c>
      <c r="Z14">
        <f t="shared" si="11"/>
        <v>11.999112610013299</v>
      </c>
    </row>
    <row r="15" spans="1:26" x14ac:dyDescent="0.25">
      <c r="B15">
        <f>200-360</f>
        <v>-160</v>
      </c>
      <c r="C15">
        <f t="shared" si="0"/>
        <v>-2.7925268031909272</v>
      </c>
      <c r="D15">
        <v>-673.79580468999995</v>
      </c>
      <c r="E15">
        <f t="shared" si="1"/>
        <v>4.4131388904133928E-4</v>
      </c>
      <c r="F15">
        <f t="shared" si="2"/>
        <v>1.9475794866079152E-7</v>
      </c>
      <c r="G15">
        <f t="shared" si="3"/>
        <v>0.23854076058657267</v>
      </c>
      <c r="H15">
        <f t="shared" si="12"/>
        <v>1.4211772054548976E-2</v>
      </c>
      <c r="I15">
        <f t="shared" si="13"/>
        <v>0.33615015230241563</v>
      </c>
      <c r="J15">
        <f t="shared" si="14"/>
        <v>-4.2534425844523244E-2</v>
      </c>
      <c r="K15">
        <f t="shared" si="15"/>
        <v>-0.3325663734193825</v>
      </c>
      <c r="L15">
        <f t="shared" si="16"/>
        <v>-0.42557921051505265</v>
      </c>
      <c r="M15">
        <f t="shared" si="17"/>
        <v>5.0710282939672099E-2</v>
      </c>
      <c r="N15">
        <f t="shared" si="18"/>
        <v>0.19409061660195853</v>
      </c>
      <c r="P15">
        <f t="shared" si="4"/>
        <v>3.9826588541798773</v>
      </c>
      <c r="Q15">
        <f t="shared" si="5"/>
        <v>4.6926670653869325</v>
      </c>
      <c r="R15">
        <f t="shared" si="6"/>
        <v>1.2654240242721464</v>
      </c>
      <c r="S15">
        <f t="shared" si="7"/>
        <v>-4.1212586927562626E-4</v>
      </c>
      <c r="T15">
        <f t="shared" si="8"/>
        <v>-1.3351997664726039</v>
      </c>
      <c r="U15">
        <f t="shared" si="9"/>
        <v>4.8697779364568178E-2</v>
      </c>
      <c r="V15">
        <f t="shared" si="10"/>
        <v>-0.21484496279213933</v>
      </c>
      <c r="X15">
        <f t="shared" si="19"/>
        <v>11.934535338366596</v>
      </c>
      <c r="Z15">
        <f t="shared" si="11"/>
        <v>11.834572525222768</v>
      </c>
    </row>
    <row r="16" spans="1:26" x14ac:dyDescent="0.25">
      <c r="B16">
        <f>220-360</f>
        <v>-140</v>
      </c>
      <c r="C16">
        <f t="shared" si="0"/>
        <v>-2.4434609527920612</v>
      </c>
      <c r="D16">
        <v>-673.79596593999997</v>
      </c>
      <c r="E16">
        <f t="shared" si="1"/>
        <v>2.8006388902213075E-4</v>
      </c>
      <c r="F16">
        <f t="shared" si="2"/>
        <v>7.8435781934200368E-8</v>
      </c>
      <c r="G16">
        <f t="shared" si="3"/>
        <v>0.15138126118191253</v>
      </c>
      <c r="H16">
        <f t="shared" si="12"/>
        <v>-6.4681450570607382E-2</v>
      </c>
      <c r="I16">
        <f t="shared" si="13"/>
        <v>0.17500112882043495</v>
      </c>
      <c r="J16">
        <f t="shared" si="14"/>
        <v>0.17042733643821131</v>
      </c>
      <c r="K16">
        <f t="shared" si="15"/>
        <v>-7.2018994995419361E-2</v>
      </c>
      <c r="L16">
        <f t="shared" si="16"/>
        <v>-0.23457989418253536</v>
      </c>
      <c r="M16">
        <f t="shared" si="17"/>
        <v>-0.20046031737300496</v>
      </c>
      <c r="N16">
        <f t="shared" si="18"/>
        <v>-2.4602319842092702E-2</v>
      </c>
      <c r="P16">
        <f t="shared" si="4"/>
        <v>2.6670251242829615</v>
      </c>
      <c r="Q16">
        <f t="shared" si="5"/>
        <v>4.2718925233971472</v>
      </c>
      <c r="R16">
        <f t="shared" si="6"/>
        <v>2.6007012540956973</v>
      </c>
      <c r="S16">
        <f t="shared" si="7"/>
        <v>-1.9296318005333189E-2</v>
      </c>
      <c r="T16">
        <f t="shared" si="8"/>
        <v>-1.1597038788532419</v>
      </c>
      <c r="U16">
        <f t="shared" si="9"/>
        <v>-0.30334163142780718</v>
      </c>
      <c r="V16">
        <f t="shared" si="10"/>
        <v>4.2912832042236559E-2</v>
      </c>
      <c r="X16">
        <f t="shared" si="19"/>
        <v>11.455398422200517</v>
      </c>
      <c r="Z16">
        <f t="shared" si="11"/>
        <v>11.411210650172336</v>
      </c>
    </row>
    <row r="17" spans="2:26" x14ac:dyDescent="0.25">
      <c r="B17">
        <f>240-360</f>
        <v>-120</v>
      </c>
      <c r="C17">
        <f t="shared" si="0"/>
        <v>-2.0943951023931953</v>
      </c>
      <c r="D17">
        <v>-673.79690301000005</v>
      </c>
      <c r="E17">
        <f t="shared" si="1"/>
        <v>-6.5700611105512507E-4</v>
      </c>
      <c r="F17">
        <f t="shared" si="2"/>
        <v>4.3165702996377935E-7</v>
      </c>
      <c r="G17">
        <f t="shared" si="3"/>
        <v>-0.35512758907625286</v>
      </c>
      <c r="H17">
        <f t="shared" si="12"/>
        <v>0.30633041809548167</v>
      </c>
      <c r="I17">
        <f t="shared" si="13"/>
        <v>-0.12853680702571038</v>
      </c>
      <c r="J17">
        <f t="shared" si="14"/>
        <v>-0.46313119708238049</v>
      </c>
      <c r="K17">
        <f t="shared" si="15"/>
        <v>-0.43643235749637582</v>
      </c>
      <c r="L17">
        <f t="shared" si="16"/>
        <v>0.31612924153820049</v>
      </c>
      <c r="M17">
        <f t="shared" si="17"/>
        <v>0.5453814668947673</v>
      </c>
      <c r="N17">
        <f t="shared" si="18"/>
        <v>0.25621565701221538</v>
      </c>
      <c r="P17">
        <f t="shared" si="4"/>
        <v>1.4906574054045312</v>
      </c>
      <c r="Q17">
        <f t="shared" si="5"/>
        <v>2.9520794666280432</v>
      </c>
      <c r="R17">
        <f t="shared" si="6"/>
        <v>2.7832714134750898</v>
      </c>
      <c r="S17">
        <f t="shared" si="7"/>
        <v>-5.4347344870246082E-2</v>
      </c>
      <c r="T17">
        <f t="shared" si="8"/>
        <v>-0.66620624459408717</v>
      </c>
      <c r="U17">
        <f t="shared" si="9"/>
        <v>-0.35179663930693511</v>
      </c>
      <c r="V17">
        <f t="shared" si="10"/>
        <v>0.19050417070197295</v>
      </c>
      <c r="X17">
        <f t="shared" si="19"/>
        <v>8.9720002639384457</v>
      </c>
      <c r="Z17">
        <f t="shared" si="11"/>
        <v>8.9509333649695009</v>
      </c>
    </row>
    <row r="18" spans="2:26" x14ac:dyDescent="0.25">
      <c r="B18">
        <f>260-360</f>
        <v>-100</v>
      </c>
      <c r="C18">
        <f t="shared" si="0"/>
        <v>-1.7453292519943295</v>
      </c>
      <c r="D18">
        <v>-673.79857931000004</v>
      </c>
      <c r="E18">
        <f t="shared" si="1"/>
        <v>-2.3333061110406561E-3</v>
      </c>
      <c r="F18">
        <f t="shared" si="2"/>
        <v>5.4443174078196702E-6</v>
      </c>
      <c r="G18">
        <f t="shared" si="3"/>
        <v>-1.2612080159498418</v>
      </c>
      <c r="H18">
        <f t="shared" si="12"/>
        <v>1.5057166359573972</v>
      </c>
      <c r="I18">
        <f t="shared" si="13"/>
        <v>0.75861213007862593</v>
      </c>
      <c r="J18">
        <f t="shared" si="14"/>
        <v>-0.22488717943643888</v>
      </c>
      <c r="K18">
        <f t="shared" si="15"/>
        <v>-1.138308304705113</v>
      </c>
      <c r="L18">
        <f t="shared" si="16"/>
        <v>0.34749882199505649</v>
      </c>
      <c r="M18">
        <f t="shared" si="17"/>
        <v>0.82973585742633549</v>
      </c>
      <c r="N18">
        <f t="shared" si="18"/>
        <v>0.4915301280967902</v>
      </c>
      <c r="P18">
        <f t="shared" si="4"/>
        <v>0.5954430057798229</v>
      </c>
      <c r="Q18">
        <f t="shared" si="5"/>
        <v>1.3507830924301409</v>
      </c>
      <c r="R18">
        <f t="shared" si="6"/>
        <v>1.630564343030932</v>
      </c>
      <c r="S18">
        <f t="shared" si="7"/>
        <v>-4.7636246615082013E-2</v>
      </c>
      <c r="T18">
        <f t="shared" si="8"/>
        <v>-0.20620303688461111</v>
      </c>
      <c r="U18">
        <f t="shared" si="9"/>
        <v>-0.15070541596356066</v>
      </c>
      <c r="V18">
        <f t="shared" si="10"/>
        <v>0.10290741196293862</v>
      </c>
      <c r="X18">
        <f t="shared" si="19"/>
        <v>4.6317660088689436</v>
      </c>
      <c r="Z18">
        <f t="shared" si="11"/>
        <v>4.5498077150074892</v>
      </c>
    </row>
    <row r="19" spans="2:26" x14ac:dyDescent="0.25">
      <c r="B19">
        <f>280-360</f>
        <v>-80</v>
      </c>
      <c r="C19">
        <f t="shared" si="0"/>
        <v>-1.3962634015954636</v>
      </c>
      <c r="D19">
        <v>-673.80001568</v>
      </c>
      <c r="E19">
        <f t="shared" si="1"/>
        <v>-3.7696761110055377E-3</v>
      </c>
      <c r="F19">
        <f t="shared" si="2"/>
        <v>1.4210457981885835E-5</v>
      </c>
      <c r="G19">
        <f t="shared" si="3"/>
        <v>-2.0376005129538566</v>
      </c>
      <c r="H19">
        <f t="shared" si="12"/>
        <v>2.8142247016097852</v>
      </c>
      <c r="I19">
        <f t="shared" si="13"/>
        <v>2.6152428090159145</v>
      </c>
      <c r="J19">
        <f t="shared" si="14"/>
        <v>2.2939617852077374</v>
      </c>
      <c r="K19">
        <f t="shared" si="15"/>
        <v>1.8654060057238937</v>
      </c>
      <c r="L19">
        <f t="shared" si="16"/>
        <v>3.6215976031814E-2</v>
      </c>
      <c r="M19">
        <f t="shared" si="17"/>
        <v>0.10003913298381374</v>
      </c>
      <c r="N19">
        <f t="shared" si="18"/>
        <v>6.4204597981284542E-2</v>
      </c>
      <c r="P19">
        <f t="shared" si="4"/>
        <v>8.9357993961000221E-2</v>
      </c>
      <c r="Q19">
        <f t="shared" si="5"/>
        <v>0.21726777071750128</v>
      </c>
      <c r="R19">
        <f t="shared" si="6"/>
        <v>0.29528711320738027</v>
      </c>
      <c r="S19">
        <f t="shared" si="7"/>
        <v>-1.0254479785863201E-2</v>
      </c>
      <c r="T19">
        <f t="shared" si="8"/>
        <v>-1.3301774942563072E-2</v>
      </c>
      <c r="U19">
        <f t="shared" si="9"/>
        <v>-1.1246738606210746E-2</v>
      </c>
      <c r="V19">
        <f t="shared" si="10"/>
        <v>8.3201340862739653E-3</v>
      </c>
      <c r="X19">
        <f t="shared" si="19"/>
        <v>0.81378093655378192</v>
      </c>
      <c r="Z19">
        <f t="shared" si="11"/>
        <v>0.77861828009969258</v>
      </c>
    </row>
    <row r="20" spans="2:26" x14ac:dyDescent="0.25">
      <c r="B20">
        <f>300-360</f>
        <v>-60</v>
      </c>
      <c r="C20">
        <f t="shared" si="0"/>
        <v>-1.0471975511965976</v>
      </c>
      <c r="D20">
        <v>-673.80019420999997</v>
      </c>
      <c r="E20">
        <f t="shared" si="1"/>
        <v>-3.9482061109765709E-3</v>
      </c>
      <c r="F20">
        <f t="shared" si="2"/>
        <v>1.558833149475274E-5</v>
      </c>
      <c r="G20">
        <f t="shared" si="3"/>
        <v>-2.13410026752338</v>
      </c>
      <c r="H20">
        <f t="shared" si="12"/>
        <v>2.9916621082388839</v>
      </c>
      <c r="I20">
        <f t="shared" si="13"/>
        <v>2.9128900652392646</v>
      </c>
      <c r="J20">
        <f t="shared" si="14"/>
        <v>2.7831360952914013</v>
      </c>
      <c r="K20">
        <f t="shared" si="15"/>
        <v>2.6046711757644929</v>
      </c>
      <c r="L20">
        <f t="shared" si="16"/>
        <v>-8.7815538838336461E-3</v>
      </c>
      <c r="M20">
        <f t="shared" si="17"/>
        <v>-2.4620625755519109E-2</v>
      </c>
      <c r="N20">
        <f t="shared" si="18"/>
        <v>-1.5921148317276076E-2</v>
      </c>
      <c r="P20">
        <f t="shared" si="4"/>
        <v>3.3443691392715608E-2</v>
      </c>
      <c r="Q20">
        <f t="shared" si="5"/>
        <v>8.1917918139028489E-2</v>
      </c>
      <c r="R20">
        <f t="shared" si="6"/>
        <v>0.11271695382798702</v>
      </c>
      <c r="S20">
        <f t="shared" si="7"/>
        <v>-3.9830266652993657E-3</v>
      </c>
      <c r="T20">
        <f t="shared" si="8"/>
        <v>3.0795339271662359E-3</v>
      </c>
      <c r="U20">
        <f t="shared" si="9"/>
        <v>2.6427737846612624E-3</v>
      </c>
      <c r="V20">
        <f t="shared" si="10"/>
        <v>-1.9698937559277981E-3</v>
      </c>
      <c r="X20">
        <f t="shared" si="19"/>
        <v>0.32222566196861441</v>
      </c>
      <c r="Z20">
        <f t="shared" si="11"/>
        <v>0.30988776517574479</v>
      </c>
    </row>
    <row r="21" spans="2:26" x14ac:dyDescent="0.25">
      <c r="B21">
        <f>320-360</f>
        <v>-40</v>
      </c>
      <c r="C21">
        <f t="shared" si="0"/>
        <v>-0.69813170079773179</v>
      </c>
      <c r="D21">
        <v>-673.79883701000006</v>
      </c>
      <c r="E21">
        <f t="shared" si="1"/>
        <v>-2.5910061110607785E-3</v>
      </c>
      <c r="F21">
        <f t="shared" si="2"/>
        <v>6.7133126675542993E-6</v>
      </c>
      <c r="G21">
        <f t="shared" si="3"/>
        <v>-1.400501057783387</v>
      </c>
      <c r="H21">
        <f t="shared" si="12"/>
        <v>1.7554532203880098</v>
      </c>
      <c r="I21">
        <f t="shared" si="13"/>
        <v>1.1311809585647183</v>
      </c>
      <c r="J21">
        <f t="shared" si="14"/>
        <v>0.24972465184139811</v>
      </c>
      <c r="K21">
        <f t="shared" si="15"/>
        <v>-0.68850877403827071</v>
      </c>
      <c r="L21">
        <f t="shared" si="16"/>
        <v>-0.24877377009388782</v>
      </c>
      <c r="M21">
        <f t="shared" si="17"/>
        <v>-0.62364924814919664</v>
      </c>
      <c r="N21">
        <f t="shared" si="18"/>
        <v>-0.3799645399735852</v>
      </c>
      <c r="P21">
        <f t="shared" si="4"/>
        <v>0.43444418817192232</v>
      </c>
      <c r="Q21">
        <f t="shared" si="5"/>
        <v>1.0080652349622437</v>
      </c>
      <c r="R21">
        <f t="shared" si="6"/>
        <v>1.2654240242721455</v>
      </c>
      <c r="S21">
        <f t="shared" si="7"/>
        <v>-3.9186740683099172E-2</v>
      </c>
      <c r="T21">
        <f t="shared" si="8"/>
        <v>0.13293813736094032</v>
      </c>
      <c r="U21">
        <f t="shared" si="9"/>
        <v>0.1020076365989924</v>
      </c>
      <c r="V21">
        <f t="shared" si="10"/>
        <v>-7.1637902683648544E-2</v>
      </c>
      <c r="X21">
        <f t="shared" si="19"/>
        <v>4.0051299935877003</v>
      </c>
      <c r="Z21">
        <f t="shared" si="11"/>
        <v>3.8732163649546578</v>
      </c>
    </row>
    <row r="22" spans="2:26" x14ac:dyDescent="0.25">
      <c r="B22">
        <f>340-360</f>
        <v>-20</v>
      </c>
      <c r="C22">
        <f t="shared" si="0"/>
        <v>-0.3490658503988659</v>
      </c>
      <c r="D22">
        <v>-673.79657783000005</v>
      </c>
      <c r="E22">
        <f t="shared" si="1"/>
        <v>-3.3182611105075921E-4</v>
      </c>
      <c r="F22">
        <f t="shared" si="2"/>
        <v>1.1010856797507078E-7</v>
      </c>
      <c r="G22">
        <f t="shared" si="3"/>
        <v>-0.17935998589230448</v>
      </c>
      <c r="H22">
        <f t="shared" si="12"/>
        <v>0.1710863423357615</v>
      </c>
      <c r="I22">
        <f t="shared" si="13"/>
        <v>-2.2861659787641136E-2</v>
      </c>
      <c r="J22">
        <f t="shared" si="14"/>
        <v>-0.20192621213855316</v>
      </c>
      <c r="K22">
        <f t="shared" si="15"/>
        <v>-0.24953230241672827</v>
      </c>
      <c r="L22">
        <f t="shared" si="16"/>
        <v>-0.12911381822220414</v>
      </c>
      <c r="M22">
        <f t="shared" si="17"/>
        <v>-0.24631593044286765</v>
      </c>
      <c r="N22">
        <f t="shared" si="18"/>
        <v>-0.12555095646857406</v>
      </c>
      <c r="P22">
        <f t="shared" si="4"/>
        <v>1.243992906250015</v>
      </c>
      <c r="Q22">
        <f t="shared" si="5"/>
        <v>2.5623550986646677</v>
      </c>
      <c r="R22">
        <f t="shared" si="6"/>
        <v>2.6007012540956964</v>
      </c>
      <c r="S22">
        <f t="shared" si="7"/>
        <v>-5.7684315376260439E-2</v>
      </c>
      <c r="T22">
        <f t="shared" si="8"/>
        <v>0.53873551471945524</v>
      </c>
      <c r="U22">
        <f t="shared" si="9"/>
        <v>0.31458837003401779</v>
      </c>
      <c r="V22">
        <f t="shared" si="10"/>
        <v>-0.18483222867769158</v>
      </c>
      <c r="X22">
        <f t="shared" si="19"/>
        <v>9.9247479820992748</v>
      </c>
      <c r="Z22">
        <f t="shared" si="11"/>
        <v>9.8046934549809635</v>
      </c>
    </row>
    <row r="23" spans="2:26" x14ac:dyDescent="0.25">
      <c r="B23">
        <f>-180</f>
        <v>-180</v>
      </c>
      <c r="C23">
        <f t="shared" si="0"/>
        <v>-3.1415926535897931</v>
      </c>
      <c r="P23">
        <f>P14</f>
        <v>5.2788737505837942</v>
      </c>
      <c r="Q23">
        <f t="shared" ref="Q23:Z23" si="20">Q14</f>
        <v>4.0175180080122441</v>
      </c>
      <c r="R23">
        <f t="shared" si="20"/>
        <v>0.1127169538279867</v>
      </c>
      <c r="S23">
        <f t="shared" si="20"/>
        <v>-2.8904741631911406E-2</v>
      </c>
      <c r="T23">
        <f t="shared" si="20"/>
        <v>-1.0576777815570824</v>
      </c>
      <c r="U23">
        <f t="shared" si="20"/>
        <v>0.34915386552227401</v>
      </c>
      <c r="V23">
        <f t="shared" si="20"/>
        <v>-0.14761149400889995</v>
      </c>
      <c r="X23">
        <f t="shared" si="19"/>
        <v>12.054853365208503</v>
      </c>
      <c r="Z23">
        <f t="shared" si="20"/>
        <v>11.999112610013299</v>
      </c>
    </row>
    <row r="24" spans="2:26" x14ac:dyDescent="0.25">
      <c r="B24" t="s">
        <v>4</v>
      </c>
      <c r="D24">
        <f>AVERAGE(D5:D22)</f>
        <v>-673.796246003889</v>
      </c>
      <c r="F24">
        <f>SQRT(AVERAGE(F5:F22))</f>
        <v>1.8500565184589278E-3</v>
      </c>
      <c r="G24" t="s">
        <v>10</v>
      </c>
      <c r="H24" s="2">
        <f t="shared" ref="H24:N24" si="21">AVERAGE(H5:H22)</f>
        <v>0.78678311702660908</v>
      </c>
      <c r="I24" s="2">
        <f t="shared" si="21"/>
        <v>0.48390954082775889</v>
      </c>
      <c r="J24" s="2">
        <f t="shared" si="21"/>
        <v>0.29810536948536892</v>
      </c>
      <c r="K24" s="2">
        <f t="shared" si="21"/>
        <v>-5.9865009442010486E-3</v>
      </c>
      <c r="L24" s="2">
        <f t="shared" si="21"/>
        <v>0.21789457715340182</v>
      </c>
      <c r="M24" s="2">
        <f t="shared" si="21"/>
        <v>6.6695065396654513E-2</v>
      </c>
      <c r="N24" s="2">
        <f t="shared" si="21"/>
        <v>-7.6877847455792014E-2</v>
      </c>
    </row>
    <row r="25" spans="2:26" x14ac:dyDescent="0.25">
      <c r="B25" t="s">
        <v>5</v>
      </c>
      <c r="D25">
        <f>MIN(D4:D22)</f>
        <v>-673.80031224000004</v>
      </c>
      <c r="F25" s="4">
        <f>F24*$A$1</f>
        <v>4.8573233892139145</v>
      </c>
      <c r="G25" s="2">
        <f>SUM(H25:N25)</f>
        <v>0.99993524838236236</v>
      </c>
      <c r="H25">
        <f t="shared" ref="H25:N25" si="22">H24^2</f>
        <v>0.61902767323810681</v>
      </c>
      <c r="I25">
        <f t="shared" si="22"/>
        <v>0.23416844370413245</v>
      </c>
      <c r="J25">
        <f t="shared" si="22"/>
        <v>8.8866811316008321E-2</v>
      </c>
      <c r="K25">
        <f t="shared" si="22"/>
        <v>3.5838193554920048E-5</v>
      </c>
      <c r="L25">
        <f t="shared" si="22"/>
        <v>4.7478046752859777E-2</v>
      </c>
      <c r="M25">
        <f t="shared" si="22"/>
        <v>4.4482317482640223E-3</v>
      </c>
      <c r="N25">
        <f t="shared" si="22"/>
        <v>5.9102034294360268E-3</v>
      </c>
    </row>
    <row r="26" spans="2:26" x14ac:dyDescent="0.25">
      <c r="B26" t="s">
        <v>6</v>
      </c>
      <c r="D26">
        <f>MAX(D5:D22)</f>
        <v>-673.79411631999994</v>
      </c>
    </row>
    <row r="27" spans="2:26" x14ac:dyDescent="0.25">
      <c r="B27" t="s">
        <v>68</v>
      </c>
      <c r="D27" s="1">
        <f>D26-D25</f>
        <v>6.1959200000956116E-3</v>
      </c>
      <c r="G27" t="s">
        <v>64</v>
      </c>
      <c r="H27">
        <f>H24*$F$24</f>
        <v>1.4555932342685115E-3</v>
      </c>
      <c r="I27">
        <f t="shared" ref="I27:N27" si="23">I24*$F$24</f>
        <v>8.9526000035286199E-4</v>
      </c>
      <c r="J27">
        <f t="shared" si="23"/>
        <v>5.5151178200401392E-4</v>
      </c>
      <c r="K27">
        <f t="shared" si="23"/>
        <v>-1.1075365094579675E-5</v>
      </c>
      <c r="L27">
        <f t="shared" si="23"/>
        <v>4.0311728279950282E-4</v>
      </c>
      <c r="M27">
        <f t="shared" si="23"/>
        <v>1.2338964048612516E-4</v>
      </c>
      <c r="N27">
        <f t="shared" si="23"/>
        <v>-1.4222836281067912E-4</v>
      </c>
    </row>
    <row r="28" spans="2:26" x14ac:dyDescent="0.25">
      <c r="D28" s="4">
        <f>D27*$A$1</f>
        <v>16.267387960251028</v>
      </c>
      <c r="H28">
        <f>$A$1*H27</f>
        <v>3.8216600365719771</v>
      </c>
      <c r="I28">
        <f t="shared" ref="I28:N28" si="24">$A$1*I27</f>
        <v>2.3505051309264391</v>
      </c>
      <c r="J28">
        <f t="shared" si="24"/>
        <v>1.4479941836515386</v>
      </c>
      <c r="K28">
        <f t="shared" si="24"/>
        <v>-2.9078371055818938E-2</v>
      </c>
      <c r="L28">
        <f t="shared" si="24"/>
        <v>1.0583844259900947</v>
      </c>
      <c r="M28">
        <f t="shared" si="24"/>
        <v>0.3239595010963216</v>
      </c>
      <c r="N28">
        <f t="shared" si="24"/>
        <v>-0.37342056655943801</v>
      </c>
      <c r="O28" t="s">
        <v>52</v>
      </c>
    </row>
    <row r="32" spans="2:26" x14ac:dyDescent="0.25">
      <c r="F32" s="4">
        <f>F25/opt_angle_relax!F25</f>
        <v>1.0295091445822115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  <col min="27" max="27" width="9" customWidth="1"/>
    <col min="30" max="30" width="9.7109375" customWidth="1"/>
  </cols>
  <sheetData>
    <row r="1" spans="1:30" ht="18.75" x14ac:dyDescent="0.3">
      <c r="A1" s="3">
        <v>2625.5</v>
      </c>
      <c r="B1" t="s">
        <v>52</v>
      </c>
      <c r="X1" t="s">
        <v>14</v>
      </c>
      <c r="Z1" t="s">
        <v>63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52</v>
      </c>
      <c r="AA2" s="1" t="s">
        <v>65</v>
      </c>
      <c r="AB2" s="1" t="s">
        <v>66</v>
      </c>
      <c r="AD2" s="1" t="s">
        <v>67</v>
      </c>
    </row>
    <row r="3" spans="1:30" x14ac:dyDescent="0.25">
      <c r="D3" t="s">
        <v>53</v>
      </c>
      <c r="E3" t="s">
        <v>53</v>
      </c>
      <c r="AA3">
        <f>SUM(AA5:AA22)</f>
        <v>400.68780557939454</v>
      </c>
      <c r="AB3">
        <f>SUM(AB5:AB22)</f>
        <v>0.21415050362746918</v>
      </c>
      <c r="AD3" s="5">
        <f>1-AB3/AA3</f>
        <v>0.99946554274763166</v>
      </c>
    </row>
    <row r="4" spans="1:30" x14ac:dyDescent="0.25">
      <c r="A4" t="s">
        <v>2</v>
      </c>
      <c r="B4">
        <v>-64.698250000000002</v>
      </c>
      <c r="C4">
        <f>B4*PI()/180</f>
        <v>-1.1291974827784212</v>
      </c>
      <c r="D4">
        <v>-673.80281405000005</v>
      </c>
      <c r="E4">
        <f>D4-$D$24</f>
        <v>-4.0466694446195106E-3</v>
      </c>
    </row>
    <row r="5" spans="1:30" x14ac:dyDescent="0.25">
      <c r="B5">
        <v>0</v>
      </c>
      <c r="C5">
        <f t="shared" ref="C5:C23" si="0">B5*PI()/180</f>
        <v>0</v>
      </c>
      <c r="D5">
        <v>-673.79759497999999</v>
      </c>
      <c r="E5">
        <f t="shared" ref="E5:E22" si="1">D5-$D$24</f>
        <v>1.1724005554469841E-3</v>
      </c>
      <c r="F5">
        <f t="shared" ref="F5:F22" si="2">E5^2</f>
        <v>1.3745230624123968E-6</v>
      </c>
      <c r="G5">
        <f t="shared" ref="G5:G22" si="3">E5/$F$24</f>
        <v>0.65241092955978819</v>
      </c>
      <c r="H5">
        <f>-COS(C5-$C$4)*SQRT(2)*G5</f>
        <v>-0.39432651988327128</v>
      </c>
      <c r="I5">
        <f>-SQRT(2)*COS(2*(C5-$C$4))*G5</f>
        <v>0.58558952937933983</v>
      </c>
      <c r="J5">
        <f>-COS(3*(C5-$C$4))*SQRT(2)*G5</f>
        <v>0.89487144035004917</v>
      </c>
      <c r="K5">
        <f>-COS(4*(C5-$C$4))*SQRT(2)*G5</f>
        <v>0.1793205850702059</v>
      </c>
      <c r="L5">
        <f>SQRT(2)*(3*SIN(C5-$C$4)-SIN(3*(C5-$C$4)))*G5/SQRT(10)</f>
        <v>0.86238593696156052</v>
      </c>
      <c r="M5">
        <f>SQRT(2)*(2*SIN(2*(C5-$C$4))-SIN(4*(C5-$C$4)))*G5/SQRT(5)</f>
        <v>1.042476849821574</v>
      </c>
      <c r="N5">
        <f>SQRT(2)*G5*(SIN(C5-$C$4)-SIN(2*(C5-$C$4))+3*SIN(3*(C5-$C$4))-2*SIN(4*(C5-$C$4)))/SQRT(15)</f>
        <v>0.32460342962313621</v>
      </c>
      <c r="P5">
        <f t="shared" ref="P5:P22" si="4">H$28*(1-COS($C5-$C$4))</f>
        <v>2.1689451227080951</v>
      </c>
      <c r="Q5">
        <f t="shared" ref="Q5:Q22" si="5">I$28*(1-COS(2*($C5-$C$4)))</f>
        <v>3.3826958577291615</v>
      </c>
      <c r="R5">
        <f t="shared" ref="R5:R22" si="6">J$28*(1-COS(3*($C5-$C$4)))</f>
        <v>3.4779743901687934</v>
      </c>
      <c r="S5">
        <f t="shared" ref="S5:S22" si="7">K$28*(1-COS(4*($C5-$C$4)))</f>
        <v>-5.2028571149116139E-2</v>
      </c>
      <c r="T5">
        <f t="shared" ref="T5:T22" si="8">L$28*(3*SIN($C5-$C$4)-SIN(3*($C5-$C$4)))/SQRT(10)</f>
        <v>0.39640073981853752</v>
      </c>
      <c r="U5">
        <f t="shared" ref="U5:U22" si="9">M$28*(2*SIN(2*(C5-$C$4))-SIN(4*(C5-$C$4)))/SQRT(5)</f>
        <v>0.45611420475900627</v>
      </c>
      <c r="V5">
        <f t="shared" ref="V5:V22" si="10">$N$28*(SIN(C5-$C$4)-SIN(2*(C5-$C$4))+3*SIN(3*(C5-$C$4))-2*SIN(4*(C5-$C$4)))/SQRT(15)</f>
        <v>-0.14331400835895458</v>
      </c>
      <c r="X5">
        <f>SUM(P5:V5)*SQRT(2)</f>
        <v>13.69918659162169</v>
      </c>
      <c r="Z5">
        <f t="shared" ref="Z5:Z22" si="11">(D5-$D$25)*$A$1</f>
        <v>13.702668285174582</v>
      </c>
      <c r="AA5">
        <f>(E5*$A$1)^2</f>
        <v>9.4749314436050192</v>
      </c>
      <c r="AB5">
        <f>(X5-Z5)^2</f>
        <v>1.2122189996251776E-5</v>
      </c>
    </row>
    <row r="6" spans="1:30" x14ac:dyDescent="0.25">
      <c r="B6">
        <v>20</v>
      </c>
      <c r="C6">
        <f t="shared" si="0"/>
        <v>0.3490658503988659</v>
      </c>
      <c r="D6">
        <v>-673.79714981999996</v>
      </c>
      <c r="E6">
        <f t="shared" si="1"/>
        <v>1.6175605554735739E-3</v>
      </c>
      <c r="F6">
        <f t="shared" si="2"/>
        <v>2.6165021506239768E-6</v>
      </c>
      <c r="G6">
        <f t="shared" si="3"/>
        <v>0.90013108635334738</v>
      </c>
      <c r="H6">
        <f t="shared" ref="H6:H22" si="12">-COS(C6-$C$4)*SQRT(2)*G6</f>
        <v>-0.11762440242183192</v>
      </c>
      <c r="I6">
        <f t="shared" ref="I6:I22" si="13">-SQRT(2)*COS(2*(C6-$C$4))*G6</f>
        <v>1.2512403653984776</v>
      </c>
      <c r="J6">
        <f t="shared" ref="J6:J22" si="14">-COS(3*(C6-$C$4))*SQRT(2)*G6</f>
        <v>0.34885612463770321</v>
      </c>
      <c r="K6">
        <f t="shared" ref="K6:K22" si="15">-COS(4*(C6-$C$4))*SQRT(2)*G6</f>
        <v>-1.1867710557947697</v>
      </c>
      <c r="L6">
        <f t="shared" ref="L6:L22" si="16">SQRT(2)*(3*SIN(C6-$C$4)-SIN(3*(C6-$C$4)))*G6/SQRT(10)</f>
        <v>1.5896257757105796</v>
      </c>
      <c r="M6">
        <f t="shared" ref="M6:M22" si="17">SQRT(2)*(2*SIN(2*(C6-$C$4))-SIN(4*(C6-$C$4)))*G6/SQRT(5)</f>
        <v>0.41544789370578233</v>
      </c>
      <c r="N6">
        <f t="shared" ref="N6:N22" si="18">SQRT(2)*G6*(SIN(C6-$C$4)-SIN(2*(C6-$C$4))+3*SIN(3*(C6-$C$4))-2*SIN(4*(C6-$C$4)))/SQRT(15)</f>
        <v>-0.4437071317399448</v>
      </c>
      <c r="P6">
        <f t="shared" si="4"/>
        <v>3.4377968852482619</v>
      </c>
      <c r="Q6">
        <f t="shared" si="5"/>
        <v>4.1033202821734633</v>
      </c>
      <c r="R6">
        <f t="shared" si="6"/>
        <v>2.2494120373251563</v>
      </c>
      <c r="S6">
        <f t="shared" si="7"/>
        <v>-2.9500419221203202E-3</v>
      </c>
      <c r="T6">
        <f t="shared" si="8"/>
        <v>0.52959411965888115</v>
      </c>
      <c r="U6">
        <f t="shared" si="9"/>
        <v>0.13174653662414257</v>
      </c>
      <c r="V6">
        <f t="shared" si="10"/>
        <v>0.14198661827216541</v>
      </c>
      <c r="X6">
        <f t="shared" ref="X6:X23" si="19">SUM(P6:V6)*SQRT(2)</f>
        <v>14.977803521567244</v>
      </c>
      <c r="Z6">
        <f t="shared" si="11"/>
        <v>14.871435865244393</v>
      </c>
      <c r="AA6">
        <f t="shared" ref="AA6:AA22" si="20">(E6*$A$1)^2</f>
        <v>18.036204103914265</v>
      </c>
      <c r="AB6">
        <f t="shared" ref="AB6:AB22" si="21">(X6-Z6)^2</f>
        <v>1.131407831161611E-2</v>
      </c>
    </row>
    <row r="7" spans="1:30" x14ac:dyDescent="0.25">
      <c r="B7">
        <v>40</v>
      </c>
      <c r="C7">
        <f t="shared" si="0"/>
        <v>0.69813170079773179</v>
      </c>
      <c r="D7">
        <v>-673.79774038999994</v>
      </c>
      <c r="E7">
        <f t="shared" si="1"/>
        <v>1.0269905554878278E-3</v>
      </c>
      <c r="F7">
        <f t="shared" si="2"/>
        <v>1.0547096010611971E-6</v>
      </c>
      <c r="G7">
        <f t="shared" si="3"/>
        <v>0.57149398287301922</v>
      </c>
      <c r="H7">
        <f t="shared" si="12"/>
        <v>0.20506698321568889</v>
      </c>
      <c r="I7">
        <f t="shared" si="13"/>
        <v>0.70415190591403032</v>
      </c>
      <c r="J7">
        <f t="shared" si="14"/>
        <v>-0.56239365744843706</v>
      </c>
      <c r="K7">
        <f t="shared" si="15"/>
        <v>-0.4187614190917503</v>
      </c>
      <c r="L7">
        <f t="shared" si="16"/>
        <v>0.92520339649179428</v>
      </c>
      <c r="M7">
        <f t="shared" si="17"/>
        <v>-0.6639743376673034</v>
      </c>
      <c r="N7">
        <f t="shared" si="18"/>
        <v>-0.50230260941781957</v>
      </c>
      <c r="P7">
        <f t="shared" si="4"/>
        <v>4.7488633109390568</v>
      </c>
      <c r="Q7">
        <f t="shared" si="5"/>
        <v>3.8722170885825244</v>
      </c>
      <c r="R7">
        <f t="shared" si="6"/>
        <v>0.53700158164659206</v>
      </c>
      <c r="S7">
        <f t="shared" si="7"/>
        <v>-2.0991201107041901E-2</v>
      </c>
      <c r="T7">
        <f t="shared" si="8"/>
        <v>0.48548920176544252</v>
      </c>
      <c r="U7">
        <f t="shared" si="9"/>
        <v>-0.33164086441879903</v>
      </c>
      <c r="V7">
        <f t="shared" si="10"/>
        <v>0.25316900747156235</v>
      </c>
      <c r="X7">
        <f t="shared" si="19"/>
        <v>13.497407150959608</v>
      </c>
      <c r="Z7">
        <f t="shared" si="11"/>
        <v>13.320894330281817</v>
      </c>
      <c r="AA7">
        <f t="shared" si="20"/>
        <v>7.2703772211924971</v>
      </c>
      <c r="AB7">
        <f t="shared" si="21"/>
        <v>3.1156775863630103E-2</v>
      </c>
    </row>
    <row r="8" spans="1:30" x14ac:dyDescent="0.25">
      <c r="B8">
        <v>60</v>
      </c>
      <c r="C8">
        <f t="shared" si="0"/>
        <v>1.0471975511965976</v>
      </c>
      <c r="D8">
        <v>-673.79828697000005</v>
      </c>
      <c r="E8">
        <f t="shared" si="1"/>
        <v>4.8041055538305955E-4</v>
      </c>
      <c r="F8">
        <f t="shared" si="2"/>
        <v>2.3079430172345974E-7</v>
      </c>
      <c r="G8">
        <f t="shared" si="3"/>
        <v>0.26733618945472176</v>
      </c>
      <c r="H8">
        <f t="shared" si="12"/>
        <v>0.21521828023439643</v>
      </c>
      <c r="I8">
        <f t="shared" si="13"/>
        <v>0.13304255361900541</v>
      </c>
      <c r="J8">
        <f t="shared" si="14"/>
        <v>-0.36668840155155147</v>
      </c>
      <c r="K8">
        <f t="shared" si="15"/>
        <v>0.28443542735589394</v>
      </c>
      <c r="L8">
        <f t="shared" si="16"/>
        <v>0.26576882515562533</v>
      </c>
      <c r="M8">
        <f t="shared" si="17"/>
        <v>-0.42791295564267212</v>
      </c>
      <c r="N8">
        <f t="shared" si="18"/>
        <v>0.11433094610882398</v>
      </c>
      <c r="P8">
        <f t="shared" si="4"/>
        <v>5.9440104395624829</v>
      </c>
      <c r="Q8">
        <f t="shared" si="5"/>
        <v>2.7975220296634475</v>
      </c>
      <c r="R8">
        <f t="shared" si="6"/>
        <v>5.3153478811662665E-2</v>
      </c>
      <c r="S8">
        <f t="shared" si="7"/>
        <v>-7.6335359164958941E-2</v>
      </c>
      <c r="T8">
        <f t="shared" si="8"/>
        <v>0.29812630791235839</v>
      </c>
      <c r="U8">
        <f t="shared" si="9"/>
        <v>-0.45690518694213156</v>
      </c>
      <c r="V8">
        <f t="shared" si="10"/>
        <v>-0.12318641339670719</v>
      </c>
      <c r="X8">
        <f t="shared" si="19"/>
        <v>11.930850503639114</v>
      </c>
      <c r="Z8">
        <f t="shared" si="11"/>
        <v>11.885848540006748</v>
      </c>
      <c r="AA8">
        <f t="shared" si="20"/>
        <v>1.5909228780538143</v>
      </c>
      <c r="AB8">
        <f t="shared" si="21"/>
        <v>2.0251767307687893E-3</v>
      </c>
    </row>
    <row r="9" spans="1:30" x14ac:dyDescent="0.25">
      <c r="B9">
        <v>80</v>
      </c>
      <c r="C9">
        <f t="shared" si="0"/>
        <v>1.3962634015954636</v>
      </c>
      <c r="D9">
        <v>-673.79812090999997</v>
      </c>
      <c r="E9">
        <f t="shared" si="1"/>
        <v>6.4647055546629417E-4</v>
      </c>
      <c r="F9">
        <f t="shared" si="2"/>
        <v>4.1792417908489895E-7</v>
      </c>
      <c r="G9">
        <f t="shared" si="3"/>
        <v>0.35974433316776927</v>
      </c>
      <c r="H9">
        <f t="shared" si="12"/>
        <v>0.41520535713562823</v>
      </c>
      <c r="I9">
        <f t="shared" si="13"/>
        <v>-0.1689594273891582</v>
      </c>
      <c r="J9">
        <f t="shared" si="14"/>
        <v>-0.13942304163464703</v>
      </c>
      <c r="K9">
        <f t="shared" si="15"/>
        <v>0.39653127614803929</v>
      </c>
      <c r="L9">
        <f t="shared" si="16"/>
        <v>0.12419030561922616</v>
      </c>
      <c r="M9">
        <f t="shared" si="17"/>
        <v>-0.2866729254265481</v>
      </c>
      <c r="N9">
        <f t="shared" si="18"/>
        <v>0.74340482932857466</v>
      </c>
      <c r="P9">
        <f t="shared" si="4"/>
        <v>6.8790858889134912</v>
      </c>
      <c r="Q9">
        <f t="shared" si="5"/>
        <v>1.3820968673896199</v>
      </c>
      <c r="R9">
        <f t="shared" si="6"/>
        <v>1.2817158316552997</v>
      </c>
      <c r="S9">
        <f t="shared" si="7"/>
        <v>-7.7515024362573112E-2</v>
      </c>
      <c r="T9">
        <f t="shared" si="8"/>
        <v>0.10352559920626302</v>
      </c>
      <c r="U9">
        <f t="shared" si="9"/>
        <v>-0.22746842631885578</v>
      </c>
      <c r="V9">
        <f t="shared" si="10"/>
        <v>-0.59523462102942204</v>
      </c>
      <c r="X9">
        <f t="shared" si="19"/>
        <v>12.369003307785302</v>
      </c>
      <c r="Z9">
        <f t="shared" si="11"/>
        <v>12.32183907022528</v>
      </c>
      <c r="AA9">
        <f t="shared" si="20"/>
        <v>2.8808559519580244</v>
      </c>
      <c r="AB9">
        <f t="shared" si="21"/>
        <v>2.2244653046181767E-3</v>
      </c>
    </row>
    <row r="10" spans="1:30" x14ac:dyDescent="0.25">
      <c r="B10">
        <v>100</v>
      </c>
      <c r="C10">
        <f t="shared" si="0"/>
        <v>1.7453292519943295</v>
      </c>
      <c r="D10">
        <v>-673.79737987999999</v>
      </c>
      <c r="E10">
        <f t="shared" si="1"/>
        <v>1.3875005554382369E-3</v>
      </c>
      <c r="F10">
        <f t="shared" si="2"/>
        <v>1.9251577913414158E-6</v>
      </c>
      <c r="G10">
        <f t="shared" si="3"/>
        <v>0.77210857921596798</v>
      </c>
      <c r="H10">
        <f t="shared" si="12"/>
        <v>1.0532169320986888</v>
      </c>
      <c r="I10">
        <f t="shared" si="13"/>
        <v>-0.93983300800702385</v>
      </c>
      <c r="J10">
        <f t="shared" si="14"/>
        <v>0.75981371777463813</v>
      </c>
      <c r="K10">
        <f t="shared" si="15"/>
        <v>-0.52592266005664279</v>
      </c>
      <c r="L10">
        <f t="shared" si="16"/>
        <v>2.5385395419550358E-2</v>
      </c>
      <c r="M10">
        <f t="shared" si="17"/>
        <v>-6.9255358646681864E-2</v>
      </c>
      <c r="N10">
        <f t="shared" si="18"/>
        <v>1.3195359572303398</v>
      </c>
      <c r="P10">
        <f t="shared" si="4"/>
        <v>7.4413057595564798</v>
      </c>
      <c r="Q10">
        <f t="shared" si="5"/>
        <v>0.28823476588741481</v>
      </c>
      <c r="R10">
        <f t="shared" si="6"/>
        <v>2.9941262873338634</v>
      </c>
      <c r="S10">
        <f t="shared" si="7"/>
        <v>-2.2580559728301683E-2</v>
      </c>
      <c r="T10">
        <f t="shared" si="8"/>
        <v>9.8596062869114286E-3</v>
      </c>
      <c r="U10">
        <f t="shared" si="9"/>
        <v>-2.5603740141530506E-2</v>
      </c>
      <c r="V10">
        <f t="shared" si="10"/>
        <v>-0.49226574741919077</v>
      </c>
      <c r="X10">
        <f t="shared" si="19"/>
        <v>14.415186847269858</v>
      </c>
      <c r="Z10">
        <f t="shared" si="11"/>
        <v>14.267413335151616</v>
      </c>
      <c r="AA10">
        <f t="shared" si="20"/>
        <v>13.270594426453663</v>
      </c>
      <c r="AB10">
        <f t="shared" si="21"/>
        <v>2.1837010883760204E-2</v>
      </c>
    </row>
    <row r="11" spans="1:30" x14ac:dyDescent="0.25">
      <c r="B11">
        <v>120</v>
      </c>
      <c r="C11">
        <f t="shared" si="0"/>
        <v>2.0943951023931953</v>
      </c>
      <c r="D11">
        <v>-673.79680476999999</v>
      </c>
      <c r="E11">
        <f t="shared" si="1"/>
        <v>1.9626105554380047E-3</v>
      </c>
      <c r="F11">
        <f t="shared" si="2"/>
        <v>3.8518401923166728E-6</v>
      </c>
      <c r="G11">
        <f t="shared" si="3"/>
        <v>1.09214258803297</v>
      </c>
      <c r="H11">
        <f t="shared" si="12"/>
        <v>1.5393330918244361</v>
      </c>
      <c r="I11">
        <f t="shared" si="13"/>
        <v>-1.5237986635676228</v>
      </c>
      <c r="J11">
        <f t="shared" si="14"/>
        <v>1.4980239700768689</v>
      </c>
      <c r="K11">
        <f t="shared" si="15"/>
        <v>-1.4621822230132553</v>
      </c>
      <c r="L11">
        <f t="shared" si="16"/>
        <v>-1.0735799174968297E-3</v>
      </c>
      <c r="M11">
        <f t="shared" si="17"/>
        <v>3.0263394392443933E-3</v>
      </c>
      <c r="N11">
        <f t="shared" si="18"/>
        <v>-0.64606726461191644</v>
      </c>
      <c r="P11">
        <f t="shared" si="4"/>
        <v>7.5628580376103258</v>
      </c>
      <c r="Q11">
        <f t="shared" si="5"/>
        <v>2.7765959372815036E-2</v>
      </c>
      <c r="R11">
        <f t="shared" si="6"/>
        <v>3.4779743901687938</v>
      </c>
      <c r="S11">
        <f t="shared" si="7"/>
        <v>-2.322355180988115E-3</v>
      </c>
      <c r="T11">
        <f t="shared" si="8"/>
        <v>-2.9478749371763234E-4</v>
      </c>
      <c r="U11">
        <f t="shared" si="9"/>
        <v>7.9098218312530157E-4</v>
      </c>
      <c r="V11">
        <f t="shared" si="10"/>
        <v>0.17039433840405924</v>
      </c>
      <c r="X11">
        <f t="shared" si="19"/>
        <v>15.891753358959578</v>
      </c>
      <c r="Z11">
        <f t="shared" si="11"/>
        <v>15.777364640151006</v>
      </c>
      <c r="AA11">
        <f t="shared" si="20"/>
        <v>26.551698368646957</v>
      </c>
      <c r="AB11">
        <f t="shared" si="21"/>
        <v>1.3084778990666488E-2</v>
      </c>
    </row>
    <row r="12" spans="1:30" x14ac:dyDescent="0.25">
      <c r="B12">
        <v>140</v>
      </c>
      <c r="C12">
        <f t="shared" si="0"/>
        <v>2.4434609527920612</v>
      </c>
      <c r="D12">
        <v>-673.79699387000005</v>
      </c>
      <c r="E12">
        <f t="shared" si="1"/>
        <v>1.7735105553811081E-3</v>
      </c>
      <c r="F12">
        <f t="shared" si="2"/>
        <v>3.1453396900482067E-6</v>
      </c>
      <c r="G12">
        <f t="shared" si="3"/>
        <v>0.98691327349222413</v>
      </c>
      <c r="H12">
        <f t="shared" si="12"/>
        <v>1.2680282510540082</v>
      </c>
      <c r="I12">
        <f t="shared" si="13"/>
        <v>-0.90835430125018735</v>
      </c>
      <c r="J12">
        <f t="shared" si="14"/>
        <v>0.38248955642540228</v>
      </c>
      <c r="K12">
        <f t="shared" si="15"/>
        <v>0.21335475846589061</v>
      </c>
      <c r="L12">
        <f t="shared" si="16"/>
        <v>-0.12878993153979287</v>
      </c>
      <c r="M12">
        <f t="shared" si="17"/>
        <v>0.33094959006052066</v>
      </c>
      <c r="N12">
        <f t="shared" si="18"/>
        <v>-2.1761698654486232</v>
      </c>
      <c r="P12">
        <f t="shared" si="4"/>
        <v>7.2290817244211665</v>
      </c>
      <c r="Q12">
        <f t="shared" si="5"/>
        <v>0.7225666972023389</v>
      </c>
      <c r="R12">
        <f t="shared" si="6"/>
        <v>2.2494120373251567</v>
      </c>
      <c r="S12">
        <f t="shared" si="7"/>
        <v>-5.0221219210369761E-2</v>
      </c>
      <c r="T12">
        <f t="shared" si="8"/>
        <v>-3.9134243308928708E-2</v>
      </c>
      <c r="U12">
        <f t="shared" si="9"/>
        <v>9.5721889694713166E-2</v>
      </c>
      <c r="V12">
        <f t="shared" si="10"/>
        <v>0.63514161488372689</v>
      </c>
      <c r="X12">
        <f t="shared" si="19"/>
        <v>15.333707425084556</v>
      </c>
      <c r="Z12">
        <f t="shared" si="11"/>
        <v>15.280882590001625</v>
      </c>
      <c r="AA12">
        <f t="shared" si="20"/>
        <v>21.681613604759722</v>
      </c>
      <c r="AB12">
        <f t="shared" si="21"/>
        <v>2.7904632015389526E-3</v>
      </c>
    </row>
    <row r="13" spans="1:30" x14ac:dyDescent="0.25">
      <c r="B13">
        <v>160</v>
      </c>
      <c r="C13">
        <f t="shared" si="0"/>
        <v>2.7925268031909272</v>
      </c>
      <c r="D13">
        <v>-673.79769443999999</v>
      </c>
      <c r="E13">
        <f t="shared" si="1"/>
        <v>1.0729405554457117E-3</v>
      </c>
      <c r="F13">
        <f t="shared" si="2"/>
        <v>1.1512014355201522E-6</v>
      </c>
      <c r="G13">
        <f t="shared" si="3"/>
        <v>0.59706398285853257</v>
      </c>
      <c r="H13">
        <f t="shared" si="12"/>
        <v>0.60020014413963707</v>
      </c>
      <c r="I13">
        <f t="shared" si="13"/>
        <v>-8.8937001470086666E-3</v>
      </c>
      <c r="J13">
        <f t="shared" si="14"/>
        <v>-0.58755648723102838</v>
      </c>
      <c r="K13">
        <f t="shared" si="15"/>
        <v>0.84418862983663945</v>
      </c>
      <c r="L13">
        <f t="shared" si="16"/>
        <v>-0.37166608116504646</v>
      </c>
      <c r="M13">
        <f t="shared" si="17"/>
        <v>0.74723661748637005</v>
      </c>
      <c r="N13">
        <f t="shared" si="18"/>
        <v>-0.85026974078230955</v>
      </c>
      <c r="P13">
        <f t="shared" si="4"/>
        <v>6.4802351693733611</v>
      </c>
      <c r="Q13">
        <f t="shared" si="5"/>
        <v>2.0475319922954838</v>
      </c>
      <c r="R13">
        <f t="shared" si="6"/>
        <v>0.5370015816465934</v>
      </c>
      <c r="S13">
        <f t="shared" si="7"/>
        <v>-8.7114524659719722E-2</v>
      </c>
      <c r="T13">
        <f t="shared" si="8"/>
        <v>-0.18667496274730339</v>
      </c>
      <c r="U13">
        <f t="shared" si="9"/>
        <v>0.3572446045603293</v>
      </c>
      <c r="V13">
        <f t="shared" si="10"/>
        <v>0.41019712953398951</v>
      </c>
      <c r="X13">
        <f t="shared" si="19"/>
        <v>13.517648598933532</v>
      </c>
      <c r="Z13">
        <f t="shared" si="11"/>
        <v>13.441536055171241</v>
      </c>
      <c r="AA13">
        <f t="shared" si="20"/>
        <v>7.9355195831996479</v>
      </c>
      <c r="AB13">
        <f t="shared" si="21"/>
        <v>5.7931193179665847E-3</v>
      </c>
    </row>
    <row r="14" spans="1:30" x14ac:dyDescent="0.25">
      <c r="B14">
        <v>180</v>
      </c>
      <c r="C14">
        <f t="shared" si="0"/>
        <v>3.1415926535897931</v>
      </c>
      <c r="D14">
        <v>-673.79815455000005</v>
      </c>
      <c r="E14">
        <f t="shared" si="1"/>
        <v>6.1283055538297049E-4</v>
      </c>
      <c r="F14">
        <f t="shared" si="2"/>
        <v>3.7556128961100004E-7</v>
      </c>
      <c r="G14">
        <f t="shared" si="3"/>
        <v>0.3410245333324774</v>
      </c>
      <c r="H14">
        <f t="shared" si="12"/>
        <v>0.20612011744583894</v>
      </c>
      <c r="I14">
        <f t="shared" si="13"/>
        <v>0.30609603078802106</v>
      </c>
      <c r="J14">
        <f t="shared" si="14"/>
        <v>-0.46776211358668052</v>
      </c>
      <c r="K14">
        <f t="shared" si="15"/>
        <v>9.3733437117211535E-2</v>
      </c>
      <c r="L14">
        <f t="shared" si="16"/>
        <v>-0.4507814758763265</v>
      </c>
      <c r="M14">
        <f t="shared" si="17"/>
        <v>0.54491757435791666</v>
      </c>
      <c r="N14">
        <f t="shared" si="18"/>
        <v>0.12646706367169422</v>
      </c>
      <c r="P14">
        <f t="shared" si="4"/>
        <v>5.4066403188037802</v>
      </c>
      <c r="Q14">
        <f t="shared" si="5"/>
        <v>3.3826958577291615</v>
      </c>
      <c r="R14">
        <f t="shared" si="6"/>
        <v>5.3153478811662859E-2</v>
      </c>
      <c r="S14">
        <f t="shared" si="7"/>
        <v>-5.202857114911616E-2</v>
      </c>
      <c r="T14">
        <f t="shared" si="8"/>
        <v>-0.39640073981853741</v>
      </c>
      <c r="U14">
        <f t="shared" si="9"/>
        <v>0.45611420475900627</v>
      </c>
      <c r="V14">
        <f t="shared" si="10"/>
        <v>-0.10681901741435476</v>
      </c>
      <c r="X14">
        <f t="shared" si="19"/>
        <v>12.364971973610515</v>
      </c>
      <c r="Z14">
        <f t="shared" si="11"/>
        <v>12.233517250006514</v>
      </c>
      <c r="AA14">
        <f t="shared" si="20"/>
        <v>2.5888379535013484</v>
      </c>
      <c r="AB14">
        <f t="shared" si="21"/>
        <v>1.728034435780439E-2</v>
      </c>
    </row>
    <row r="15" spans="1:30" x14ac:dyDescent="0.25">
      <c r="B15">
        <f>200-360</f>
        <v>-160</v>
      </c>
      <c r="C15">
        <f t="shared" si="0"/>
        <v>-2.7925268031909272</v>
      </c>
      <c r="D15">
        <v>-673.79808485000001</v>
      </c>
      <c r="E15">
        <f t="shared" si="1"/>
        <v>6.825305554229999E-4</v>
      </c>
      <c r="F15">
        <f t="shared" si="2"/>
        <v>4.6584795908602876E-7</v>
      </c>
      <c r="G15">
        <f t="shared" si="3"/>
        <v>0.3798108010505919</v>
      </c>
      <c r="H15">
        <f t="shared" si="12"/>
        <v>4.9631680523247568E-2</v>
      </c>
      <c r="I15">
        <f t="shared" si="13"/>
        <v>0.52796155214916918</v>
      </c>
      <c r="J15">
        <f t="shared" si="14"/>
        <v>-0.14720003137191759</v>
      </c>
      <c r="K15">
        <f t="shared" si="15"/>
        <v>-0.50075869192692946</v>
      </c>
      <c r="L15">
        <f t="shared" si="16"/>
        <v>-0.67074345992123441</v>
      </c>
      <c r="M15">
        <f t="shared" si="17"/>
        <v>0.17529846451856998</v>
      </c>
      <c r="N15">
        <f t="shared" si="18"/>
        <v>0.33685650172432113</v>
      </c>
      <c r="P15">
        <f t="shared" si="4"/>
        <v>4.1377885562636116</v>
      </c>
      <c r="Q15">
        <f t="shared" si="5"/>
        <v>4.1033202821734633</v>
      </c>
      <c r="R15">
        <f t="shared" si="6"/>
        <v>1.2817158316553008</v>
      </c>
      <c r="S15">
        <f t="shared" si="7"/>
        <v>-2.9500419221203155E-3</v>
      </c>
      <c r="T15">
        <f t="shared" si="8"/>
        <v>-0.52959411965888115</v>
      </c>
      <c r="U15">
        <f t="shared" si="9"/>
        <v>0.13174653662414243</v>
      </c>
      <c r="V15">
        <f t="shared" si="10"/>
        <v>-0.25546675410877107</v>
      </c>
      <c r="X15">
        <f t="shared" si="19"/>
        <v>12.539209815168761</v>
      </c>
      <c r="Z15">
        <f t="shared" si="11"/>
        <v>12.416514600111611</v>
      </c>
      <c r="AA15">
        <f t="shared" si="20"/>
        <v>3.2112065604317572</v>
      </c>
      <c r="AB15">
        <f t="shared" si="21"/>
        <v>1.5054115797920091E-2</v>
      </c>
    </row>
    <row r="16" spans="1:30" x14ac:dyDescent="0.25">
      <c r="B16">
        <f>220-360</f>
        <v>-140</v>
      </c>
      <c r="C16">
        <f t="shared" si="0"/>
        <v>-2.4434609527920612</v>
      </c>
      <c r="D16">
        <v>-673.79805462000002</v>
      </c>
      <c r="E16">
        <f t="shared" si="1"/>
        <v>7.1276055541602545E-4</v>
      </c>
      <c r="F16">
        <f t="shared" si="2"/>
        <v>5.0802760935696111E-7</v>
      </c>
      <c r="G16">
        <f t="shared" si="3"/>
        <v>0.39663302303301229</v>
      </c>
      <c r="H16">
        <f t="shared" si="12"/>
        <v>-0.142322298947408</v>
      </c>
      <c r="I16">
        <f t="shared" si="13"/>
        <v>0.4887013817942415</v>
      </c>
      <c r="J16">
        <f t="shared" si="14"/>
        <v>0.39031713924086725</v>
      </c>
      <c r="K16">
        <f t="shared" si="15"/>
        <v>-0.29063229458508527</v>
      </c>
      <c r="L16">
        <f t="shared" si="16"/>
        <v>-0.64211738192961443</v>
      </c>
      <c r="M16">
        <f t="shared" si="17"/>
        <v>-0.46081701060331126</v>
      </c>
      <c r="N16">
        <f t="shared" si="18"/>
        <v>-4.700703021999984E-3</v>
      </c>
      <c r="P16">
        <f t="shared" si="4"/>
        <v>2.8267221305728167</v>
      </c>
      <c r="Q16">
        <f t="shared" si="5"/>
        <v>3.872217088582524</v>
      </c>
      <c r="R16">
        <f t="shared" si="6"/>
        <v>2.9941262873338652</v>
      </c>
      <c r="S16">
        <f t="shared" si="7"/>
        <v>-2.0991201107041918E-2</v>
      </c>
      <c r="T16">
        <f t="shared" si="8"/>
        <v>-0.48548920176544252</v>
      </c>
      <c r="U16">
        <f t="shared" si="9"/>
        <v>-0.3316408644187992</v>
      </c>
      <c r="V16">
        <f t="shared" si="10"/>
        <v>3.4137421251201568E-3</v>
      </c>
      <c r="X16">
        <f t="shared" si="19"/>
        <v>12.527609997542998</v>
      </c>
      <c r="Z16">
        <f t="shared" si="11"/>
        <v>12.4958834650933</v>
      </c>
      <c r="AA16">
        <f t="shared" si="20"/>
        <v>3.5019614452067742</v>
      </c>
      <c r="AB16">
        <f t="shared" si="21"/>
        <v>1.006572861281714E-3</v>
      </c>
    </row>
    <row r="17" spans="2:28" x14ac:dyDescent="0.25">
      <c r="B17">
        <f>240-360</f>
        <v>-120</v>
      </c>
      <c r="C17">
        <f t="shared" si="0"/>
        <v>-2.0943951023931953</v>
      </c>
      <c r="D17">
        <v>-673.79892187999997</v>
      </c>
      <c r="E17">
        <f t="shared" si="1"/>
        <v>-1.5449944453393982E-4</v>
      </c>
      <c r="F17">
        <f t="shared" si="2"/>
        <v>2.3870078361295948E-8</v>
      </c>
      <c r="G17">
        <f t="shared" si="3"/>
        <v>-8.597499016573662E-2</v>
      </c>
      <c r="H17">
        <f t="shared" si="12"/>
        <v>6.9213934575710997E-2</v>
      </c>
      <c r="I17">
        <f t="shared" si="13"/>
        <v>-4.2786321830758839E-2</v>
      </c>
      <c r="J17">
        <f t="shared" si="14"/>
        <v>-0.11792653954403659</v>
      </c>
      <c r="K17">
        <f t="shared" si="15"/>
        <v>-9.1474084072152559E-2</v>
      </c>
      <c r="L17">
        <f t="shared" si="16"/>
        <v>8.5470927732304691E-2</v>
      </c>
      <c r="M17">
        <f t="shared" si="17"/>
        <v>0.13761628093902731</v>
      </c>
      <c r="N17">
        <f t="shared" si="18"/>
        <v>6.0723581773850059E-2</v>
      </c>
      <c r="P17">
        <f t="shared" si="4"/>
        <v>1.6315750019493902</v>
      </c>
      <c r="Q17">
        <f t="shared" si="5"/>
        <v>2.7975220296634453</v>
      </c>
      <c r="R17">
        <f t="shared" si="6"/>
        <v>3.4779743901687934</v>
      </c>
      <c r="S17">
        <f t="shared" si="7"/>
        <v>-7.633535916495901E-2</v>
      </c>
      <c r="T17">
        <f t="shared" si="8"/>
        <v>-0.29812630791235806</v>
      </c>
      <c r="U17">
        <f t="shared" si="9"/>
        <v>-0.45690518694213139</v>
      </c>
      <c r="V17">
        <f t="shared" si="10"/>
        <v>0.20344265387992808</v>
      </c>
      <c r="X17">
        <f t="shared" si="19"/>
        <v>10.294268723356703</v>
      </c>
      <c r="Z17">
        <f t="shared" si="11"/>
        <v>10.218892335224666</v>
      </c>
      <c r="AA17">
        <f t="shared" si="20"/>
        <v>0.16454242363152288</v>
      </c>
      <c r="AB17">
        <f t="shared" si="21"/>
        <v>5.6815998878314983E-3</v>
      </c>
    </row>
    <row r="18" spans="2:28" x14ac:dyDescent="0.25">
      <c r="B18">
        <f>260-360</f>
        <v>-100</v>
      </c>
      <c r="C18">
        <f t="shared" si="0"/>
        <v>-1.7453292519943295</v>
      </c>
      <c r="D18">
        <v>-673.80070415</v>
      </c>
      <c r="E18">
        <f t="shared" si="1"/>
        <v>-1.9367694445691086E-3</v>
      </c>
      <c r="F18">
        <f t="shared" si="2"/>
        <v>3.7510758814165336E-6</v>
      </c>
      <c r="G18">
        <f t="shared" si="3"/>
        <v>-1.0777626706195</v>
      </c>
      <c r="H18">
        <f t="shared" si="12"/>
        <v>1.2439190650247895</v>
      </c>
      <c r="I18">
        <f t="shared" si="13"/>
        <v>0.5061877197224891</v>
      </c>
      <c r="J18">
        <f t="shared" si="14"/>
        <v>-0.41769928208424051</v>
      </c>
      <c r="K18">
        <f t="shared" si="15"/>
        <v>-1.1879731458234368</v>
      </c>
      <c r="L18">
        <f t="shared" si="16"/>
        <v>0.37206333250789064</v>
      </c>
      <c r="M18">
        <f t="shared" si="17"/>
        <v>0.85884710116596408</v>
      </c>
      <c r="N18">
        <f t="shared" si="18"/>
        <v>0.49852923061429877</v>
      </c>
      <c r="P18">
        <f t="shared" si="4"/>
        <v>0.69649955259838392</v>
      </c>
      <c r="Q18">
        <f t="shared" si="5"/>
        <v>1.3820968673896201</v>
      </c>
      <c r="R18">
        <f t="shared" si="6"/>
        <v>2.2494120373251572</v>
      </c>
      <c r="S18">
        <f t="shared" si="7"/>
        <v>-7.7515024362573126E-2</v>
      </c>
      <c r="T18">
        <f t="shared" si="8"/>
        <v>-0.10352559920626307</v>
      </c>
      <c r="U18">
        <f t="shared" si="9"/>
        <v>-0.22746842631885589</v>
      </c>
      <c r="V18">
        <f t="shared" si="10"/>
        <v>0.13323681955391681</v>
      </c>
      <c r="X18">
        <f t="shared" si="19"/>
        <v>5.7314345369150139</v>
      </c>
      <c r="Z18">
        <f t="shared" si="11"/>
        <v>5.5395424501323305</v>
      </c>
      <c r="AA18">
        <f t="shared" si="20"/>
        <v>25.857104757343489</v>
      </c>
      <c r="AB18">
        <f t="shared" si="21"/>
        <v>3.6822572969812908E-2</v>
      </c>
    </row>
    <row r="19" spans="2:28" x14ac:dyDescent="0.25">
      <c r="B19">
        <f>280-360</f>
        <v>-80</v>
      </c>
      <c r="C19">
        <f t="shared" si="0"/>
        <v>-1.3962634015954636</v>
      </c>
      <c r="D19">
        <v>-673.80235159999995</v>
      </c>
      <c r="E19">
        <f t="shared" si="1"/>
        <v>-3.5842194445194764E-3</v>
      </c>
      <c r="F19">
        <f t="shared" si="2"/>
        <v>1.2846629026471503E-5</v>
      </c>
      <c r="G19">
        <f t="shared" si="3"/>
        <v>-1.9945264685188566</v>
      </c>
      <c r="H19">
        <f t="shared" si="12"/>
        <v>2.7206912404679811</v>
      </c>
      <c r="I19">
        <f t="shared" si="13"/>
        <v>2.4277955988536926</v>
      </c>
      <c r="J19">
        <f t="shared" si="14"/>
        <v>1.9627661342451415</v>
      </c>
      <c r="K19">
        <f t="shared" si="15"/>
        <v>1.358574032349164</v>
      </c>
      <c r="L19">
        <f t="shared" si="16"/>
        <v>6.5576065907108516E-2</v>
      </c>
      <c r="M19">
        <f t="shared" si="17"/>
        <v>0.17890184052589805</v>
      </c>
      <c r="N19">
        <f t="shared" si="18"/>
        <v>0.11408617566280185</v>
      </c>
      <c r="P19">
        <f t="shared" si="4"/>
        <v>0.13427968195539397</v>
      </c>
      <c r="Q19">
        <f t="shared" si="5"/>
        <v>0.28823476588741387</v>
      </c>
      <c r="R19">
        <f t="shared" si="6"/>
        <v>0.53700158164659184</v>
      </c>
      <c r="S19">
        <f t="shared" si="7"/>
        <v>-2.2580559728301627E-2</v>
      </c>
      <c r="T19">
        <f t="shared" si="8"/>
        <v>-9.8596062869113679E-3</v>
      </c>
      <c r="U19">
        <f t="shared" si="9"/>
        <v>-2.5603740141530426E-2</v>
      </c>
      <c r="V19">
        <f t="shared" si="10"/>
        <v>1.6475931779224583E-2</v>
      </c>
      <c r="X19">
        <f t="shared" si="19"/>
        <v>1.298174589093227</v>
      </c>
      <c r="Z19">
        <f t="shared" si="11"/>
        <v>1.2141624752626399</v>
      </c>
      <c r="AA19">
        <f t="shared" si="20"/>
        <v>88.555028748381957</v>
      </c>
      <c r="AB19">
        <f t="shared" si="21"/>
        <v>7.0580352702835332E-3</v>
      </c>
    </row>
    <row r="20" spans="2:28" x14ac:dyDescent="0.25">
      <c r="B20">
        <f>300-360</f>
        <v>-60</v>
      </c>
      <c r="C20">
        <f t="shared" si="0"/>
        <v>-1.0471975511965976</v>
      </c>
      <c r="D20">
        <v>-673.80276663999996</v>
      </c>
      <c r="E20">
        <f t="shared" si="1"/>
        <v>-3.999259444526615E-3</v>
      </c>
      <c r="F20">
        <f t="shared" si="2"/>
        <v>1.5994076104635329E-5</v>
      </c>
      <c r="G20">
        <f t="shared" si="3"/>
        <v>-2.2254856155024716</v>
      </c>
      <c r="H20">
        <f t="shared" si="12"/>
        <v>3.1367366229095439</v>
      </c>
      <c r="I20">
        <f t="shared" si="13"/>
        <v>3.105081739188857</v>
      </c>
      <c r="J20">
        <f t="shared" si="14"/>
        <v>3.0525600169923353</v>
      </c>
      <c r="K20">
        <f t="shared" si="15"/>
        <v>2.9795244139505987</v>
      </c>
      <c r="L20">
        <f t="shared" si="16"/>
        <v>-2.18766000855728E-3</v>
      </c>
      <c r="M20">
        <f t="shared" si="17"/>
        <v>-6.1668457612267949E-3</v>
      </c>
      <c r="N20">
        <f t="shared" si="18"/>
        <v>-3.9987380076717902E-3</v>
      </c>
      <c r="P20">
        <f t="shared" si="4"/>
        <v>1.2727403901548659E-2</v>
      </c>
      <c r="Q20">
        <f t="shared" si="5"/>
        <v>2.7765959372815265E-2</v>
      </c>
      <c r="R20">
        <f t="shared" si="6"/>
        <v>5.3153478811663254E-2</v>
      </c>
      <c r="S20">
        <f t="shared" si="7"/>
        <v>-2.3223551809881345E-3</v>
      </c>
      <c r="T20">
        <f t="shared" si="8"/>
        <v>2.9478749371768823E-4</v>
      </c>
      <c r="U20">
        <f t="shared" si="9"/>
        <v>7.9098218312532152E-4</v>
      </c>
      <c r="V20">
        <f t="shared" si="10"/>
        <v>-5.1755311397035163E-4</v>
      </c>
      <c r="X20">
        <f t="shared" si="19"/>
        <v>0.12995590752744987</v>
      </c>
      <c r="Z20">
        <f t="shared" si="11"/>
        <v>0.12447495524389751</v>
      </c>
      <c r="AA20">
        <f t="shared" si="20"/>
        <v>110.25116910679651</v>
      </c>
      <c r="AB20">
        <f t="shared" si="21"/>
        <v>3.0040837934577824E-5</v>
      </c>
    </row>
    <row r="21" spans="2:28" x14ac:dyDescent="0.25">
      <c r="B21">
        <f>320-360</f>
        <v>-40</v>
      </c>
      <c r="C21">
        <f t="shared" si="0"/>
        <v>-0.69813170079773179</v>
      </c>
      <c r="D21">
        <v>-673.80159075999995</v>
      </c>
      <c r="E21">
        <f t="shared" si="1"/>
        <v>-2.8233794445213789E-3</v>
      </c>
      <c r="F21">
        <f t="shared" si="2"/>
        <v>7.9714714877458509E-6</v>
      </c>
      <c r="G21">
        <f t="shared" si="3"/>
        <v>-1.5711384640191657</v>
      </c>
      <c r="H21">
        <f t="shared" si="12"/>
        <v>2.0186656844164945</v>
      </c>
      <c r="I21">
        <f t="shared" si="13"/>
        <v>1.4460747666321316</v>
      </c>
      <c r="J21">
        <f t="shared" si="14"/>
        <v>0.60891272853096701</v>
      </c>
      <c r="K21">
        <f t="shared" si="15"/>
        <v>-0.33965483747232483</v>
      </c>
      <c r="L21">
        <f t="shared" si="16"/>
        <v>-0.2050299865808404</v>
      </c>
      <c r="M21">
        <f t="shared" si="17"/>
        <v>-0.52686253651806481</v>
      </c>
      <c r="N21">
        <f t="shared" si="18"/>
        <v>-0.32543758853085925</v>
      </c>
      <c r="P21">
        <f t="shared" si="4"/>
        <v>0.34650371709070865</v>
      </c>
      <c r="Q21">
        <f t="shared" si="5"/>
        <v>0.72256669720233968</v>
      </c>
      <c r="R21">
        <f t="shared" si="6"/>
        <v>1.2817158316552995</v>
      </c>
      <c r="S21">
        <f t="shared" si="7"/>
        <v>-5.0221219210369802E-2</v>
      </c>
      <c r="T21">
        <f t="shared" si="8"/>
        <v>3.9134243308928771E-2</v>
      </c>
      <c r="U21">
        <f t="shared" si="9"/>
        <v>9.5721889694713333E-2</v>
      </c>
      <c r="V21">
        <f t="shared" si="10"/>
        <v>-5.9663677571616155E-2</v>
      </c>
      <c r="X21">
        <f t="shared" si="19"/>
        <v>3.3598284521941757</v>
      </c>
      <c r="Z21">
        <f t="shared" si="11"/>
        <v>3.2117478952576448</v>
      </c>
      <c r="AA21">
        <f t="shared" si="20"/>
        <v>54.949347825771952</v>
      </c>
      <c r="AB21">
        <f t="shared" si="21"/>
        <v>2.1927851342633163E-2</v>
      </c>
    </row>
    <row r="22" spans="2:28" x14ac:dyDescent="0.25">
      <c r="B22">
        <f>340-360</f>
        <v>-20</v>
      </c>
      <c r="C22">
        <f t="shared" si="0"/>
        <v>-0.3490658503988659</v>
      </c>
      <c r="D22">
        <v>-673.79941776999999</v>
      </c>
      <c r="E22">
        <f t="shared" si="1"/>
        <v>-6.5038944455864112E-4</v>
      </c>
      <c r="F22">
        <f t="shared" si="2"/>
        <v>4.2300642959329771E-7</v>
      </c>
      <c r="G22">
        <f t="shared" si="3"/>
        <v>-0.36192509473744033</v>
      </c>
      <c r="H22">
        <f t="shared" si="12"/>
        <v>0.36382615643495109</v>
      </c>
      <c r="I22">
        <f t="shared" si="13"/>
        <v>5.3911362277484663E-3</v>
      </c>
      <c r="J22">
        <f t="shared" si="14"/>
        <v>-0.35616189120400027</v>
      </c>
      <c r="K22">
        <f t="shared" si="15"/>
        <v>-0.51172580929620104</v>
      </c>
      <c r="L22">
        <f t="shared" si="16"/>
        <v>-0.22529458399473498</v>
      </c>
      <c r="M22">
        <f t="shared" si="17"/>
        <v>-0.45295595001435129</v>
      </c>
      <c r="N22">
        <f t="shared" si="18"/>
        <v>-0.23997870365051036</v>
      </c>
      <c r="P22">
        <f t="shared" si="4"/>
        <v>1.0953502721385135</v>
      </c>
      <c r="Q22">
        <f t="shared" si="5"/>
        <v>2.0475319922954842</v>
      </c>
      <c r="R22">
        <f t="shared" si="6"/>
        <v>2.9941262873338639</v>
      </c>
      <c r="S22">
        <f t="shared" si="7"/>
        <v>-8.7114524659719722E-2</v>
      </c>
      <c r="T22">
        <f t="shared" si="8"/>
        <v>0.18667496274730344</v>
      </c>
      <c r="U22">
        <f t="shared" si="9"/>
        <v>0.35724460456032936</v>
      </c>
      <c r="V22">
        <f t="shared" si="10"/>
        <v>-0.19099006349070571</v>
      </c>
      <c r="X22">
        <f t="shared" si="19"/>
        <v>9.0549598749158218</v>
      </c>
      <c r="Z22">
        <f t="shared" si="11"/>
        <v>8.9169331401598129</v>
      </c>
      <c r="AA22">
        <f t="shared" si="20"/>
        <v>2.915889176545607</v>
      </c>
      <c r="AB22">
        <f t="shared" si="21"/>
        <v>1.9051379507405639E-2</v>
      </c>
    </row>
    <row r="23" spans="2:28" x14ac:dyDescent="0.25">
      <c r="B23">
        <f>-180</f>
        <v>-180</v>
      </c>
      <c r="C23">
        <f t="shared" si="0"/>
        <v>-3.1415926535897931</v>
      </c>
      <c r="P23">
        <f>P14</f>
        <v>5.4066403188037802</v>
      </c>
      <c r="Q23">
        <f t="shared" ref="Q23:Z23" si="22">Q14</f>
        <v>3.3826958577291615</v>
      </c>
      <c r="R23">
        <f t="shared" si="22"/>
        <v>5.3153478811662859E-2</v>
      </c>
      <c r="S23">
        <f t="shared" si="22"/>
        <v>-5.202857114911616E-2</v>
      </c>
      <c r="T23">
        <f t="shared" si="22"/>
        <v>-0.39640073981853741</v>
      </c>
      <c r="U23">
        <f t="shared" si="22"/>
        <v>0.45611420475900627</v>
      </c>
      <c r="V23">
        <f t="shared" si="22"/>
        <v>-0.10681901741435476</v>
      </c>
      <c r="X23">
        <f t="shared" si="19"/>
        <v>12.364971973610515</v>
      </c>
      <c r="Z23">
        <f t="shared" si="22"/>
        <v>12.233517250006514</v>
      </c>
    </row>
    <row r="24" spans="2:28" x14ac:dyDescent="0.25">
      <c r="B24" t="s">
        <v>4</v>
      </c>
      <c r="D24">
        <f>AVERAGE(D5:D22)</f>
        <v>-673.79876738055543</v>
      </c>
      <c r="F24">
        <f>SQRT(AVERAGE(F5:F22))</f>
        <v>1.797027766285364E-3</v>
      </c>
      <c r="G24" t="s">
        <v>10</v>
      </c>
      <c r="H24" s="2">
        <f t="shared" ref="H24:N24" si="23">AVERAGE(H5:H22)</f>
        <v>0.80282224001380731</v>
      </c>
      <c r="I24" s="2">
        <f t="shared" si="23"/>
        <v>0.43859382541530245</v>
      </c>
      <c r="J24" s="2">
        <f t="shared" si="23"/>
        <v>0.3742110768120796</v>
      </c>
      <c r="K24" s="2">
        <f t="shared" si="23"/>
        <v>-9.2329811577169171E-3</v>
      </c>
      <c r="L24" s="2">
        <f t="shared" si="23"/>
        <v>8.9888101142888643E-2</v>
      </c>
      <c r="M24" s="2">
        <f t="shared" si="23"/>
        <v>8.5561146207817115E-2</v>
      </c>
      <c r="N24" s="2">
        <f t="shared" si="23"/>
        <v>-8.6338590526323034E-2</v>
      </c>
    </row>
    <row r="25" spans="2:28" x14ac:dyDescent="0.25">
      <c r="B25" t="s">
        <v>5</v>
      </c>
      <c r="D25">
        <f>MIN(D4:D22)</f>
        <v>-673.80281405000005</v>
      </c>
      <c r="F25" s="4">
        <f>F24*$A$1</f>
        <v>4.7180964003822234</v>
      </c>
      <c r="G25" s="2">
        <f>SUM(H25:N25)</f>
        <v>0.99986220338467269</v>
      </c>
      <c r="H25">
        <f t="shared" ref="H25:N25" si="24">H24^2</f>
        <v>0.64452354906078724</v>
      </c>
      <c r="I25">
        <f t="shared" si="24"/>
        <v>0.19236454369242881</v>
      </c>
      <c r="J25">
        <f t="shared" si="24"/>
        <v>0.14003393000885614</v>
      </c>
      <c r="K25">
        <f t="shared" si="24"/>
        <v>8.5247941058755626E-5</v>
      </c>
      <c r="L25">
        <f t="shared" si="24"/>
        <v>8.0798707270741781E-3</v>
      </c>
      <c r="M25">
        <f t="shared" si="24"/>
        <v>7.3207097403954575E-3</v>
      </c>
      <c r="N25">
        <f t="shared" si="24"/>
        <v>7.4543522140720778E-3</v>
      </c>
    </row>
    <row r="26" spans="2:28" x14ac:dyDescent="0.25">
      <c r="B26" t="s">
        <v>6</v>
      </c>
      <c r="D26">
        <f>MAX(D5:D22)</f>
        <v>-673.79680476999999</v>
      </c>
    </row>
    <row r="27" spans="2:28" x14ac:dyDescent="0.25">
      <c r="B27" t="s">
        <v>68</v>
      </c>
      <c r="D27" s="1">
        <f>D26-D25</f>
        <v>6.0092800000575153E-3</v>
      </c>
      <c r="G27" t="s">
        <v>64</v>
      </c>
      <c r="H27">
        <f>H24*$F$24</f>
        <v>1.4426938566962245E-3</v>
      </c>
      <c r="I27">
        <f t="shared" ref="I27:N27" si="25">I24*$F$24</f>
        <v>7.8816528239261392E-4</v>
      </c>
      <c r="J27">
        <f t="shared" si="25"/>
        <v>6.7246769548285213E-4</v>
      </c>
      <c r="K27">
        <f t="shared" si="25"/>
        <v>-1.6591923506006887E-5</v>
      </c>
      <c r="L27">
        <f t="shared" si="25"/>
        <v>1.6153141361243805E-4</v>
      </c>
      <c r="M27">
        <f t="shared" si="25"/>
        <v>1.5375575545064903E-4</v>
      </c>
      <c r="N27">
        <f t="shared" si="25"/>
        <v>-1.5515284447774498E-4</v>
      </c>
    </row>
    <row r="28" spans="2:28" x14ac:dyDescent="0.25">
      <c r="D28" s="4">
        <f>D27*$A$1</f>
        <v>15.777364640151006</v>
      </c>
      <c r="H28">
        <f>$A$1*H27</f>
        <v>3.7877927207559372</v>
      </c>
      <c r="I28">
        <f t="shared" ref="I28:N28" si="26">$A$1*I27</f>
        <v>2.0693279489218077</v>
      </c>
      <c r="J28">
        <f t="shared" si="26"/>
        <v>1.7655639344902283</v>
      </c>
      <c r="K28">
        <f t="shared" si="26"/>
        <v>-4.3562095165021082E-2</v>
      </c>
      <c r="L28">
        <f t="shared" si="26"/>
        <v>0.42410072643945612</v>
      </c>
      <c r="M28">
        <f t="shared" si="26"/>
        <v>0.40368573593567902</v>
      </c>
      <c r="N28">
        <f t="shared" si="26"/>
        <v>-0.40735379317631948</v>
      </c>
      <c r="O28" t="s">
        <v>52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B1" t="s">
        <v>52</v>
      </c>
      <c r="X1" t="s">
        <v>14</v>
      </c>
      <c r="Z1" t="s">
        <v>63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52</v>
      </c>
      <c r="AA2" s="1" t="s">
        <v>65</v>
      </c>
      <c r="AB2" s="1" t="s">
        <v>66</v>
      </c>
      <c r="AD2" s="1" t="s">
        <v>67</v>
      </c>
    </row>
    <row r="3" spans="1:30" x14ac:dyDescent="0.25">
      <c r="D3" t="s">
        <v>53</v>
      </c>
      <c r="E3" t="s">
        <v>53</v>
      </c>
      <c r="AA3">
        <f>SUM(AA5:AA22)</f>
        <v>773.10600064397363</v>
      </c>
      <c r="AB3">
        <f>SUM(AB5:AB22)</f>
        <v>4.9305982561334553E-2</v>
      </c>
      <c r="AD3" s="5">
        <f>1-AB3/AA3</f>
        <v>0.99993622351589528</v>
      </c>
    </row>
    <row r="4" spans="1:30" x14ac:dyDescent="0.25">
      <c r="A4" t="s">
        <v>2</v>
      </c>
      <c r="B4">
        <v>-64.698250000000002</v>
      </c>
      <c r="C4">
        <f>B4*PI()/180</f>
        <v>-1.1291974827784212</v>
      </c>
      <c r="D4">
        <v>-673.80281405000005</v>
      </c>
      <c r="E4">
        <f>D4-$D$24</f>
        <v>-5.3144116668590868E-3</v>
      </c>
    </row>
    <row r="5" spans="1:30" x14ac:dyDescent="0.25">
      <c r="B5">
        <v>0</v>
      </c>
      <c r="C5">
        <f t="shared" ref="C5:C22" si="0">B5*PI()/180</f>
        <v>0</v>
      </c>
      <c r="D5">
        <v>-673.79689769000004</v>
      </c>
      <c r="E5">
        <f t="shared" ref="E5:E22" si="1">D5-$D$24</f>
        <v>6.0194833315563301E-4</v>
      </c>
      <c r="F5">
        <f t="shared" ref="F5:F22" si="2">E5^2</f>
        <v>3.6234179578884496E-7</v>
      </c>
      <c r="G5">
        <f t="shared" ref="G5:G22" si="3">E5/$F$24</f>
        <v>0.24115039037051311</v>
      </c>
      <c r="H5">
        <f>-COS(C5-$C$4)*SQRT(2)*G5</f>
        <v>-0.14575475347640132</v>
      </c>
      <c r="I5">
        <f>-SQRT(2)*COS(2*(C5-$C$4))*G5</f>
        <v>0.21645122300755637</v>
      </c>
      <c r="J5">
        <f>-COS(3*(C5-$C$4))*SQRT(2)*G5</f>
        <v>0.33077097178222781</v>
      </c>
      <c r="K5">
        <f>-COS(4*(C5-$C$4))*SQRT(2)*G5</f>
        <v>6.6282195977812888E-2</v>
      </c>
      <c r="L5">
        <f>SQRT(2)*(3*SIN(C5-$C$4)-SIN(3*(C5-$C$4)))*G5/SQRT(10)</f>
        <v>0.3187633681867415</v>
      </c>
      <c r="M5">
        <f>SQRT(2)*(2*SIN(2*(C5-$C$4))-SIN(4*(C5-$C$4)))*G5/SQRT(5)</f>
        <v>0.3853303001167106</v>
      </c>
      <c r="N5">
        <f>SQRT(2)*G5*(SIN(C5-$C$4)-SIN(2*(C5-$C$4))+3*SIN(3*(C5-$C$4))-2*SIN(4*(C5-$C$4)))/SQRT(15)</f>
        <v>0.11998303557244915</v>
      </c>
      <c r="P5">
        <f>H$28*(1-COS($C5-$C$4))</f>
        <v>3.1944999502708193</v>
      </c>
      <c r="Q5">
        <f>I$28*(1-COS(2*($C5-$C$4)))</f>
        <v>5.2335033292662612</v>
      </c>
      <c r="R5">
        <f>J$28*(1-COS(3*($C5-$C$4)))</f>
        <v>2.3245401910374897</v>
      </c>
      <c r="S5">
        <f>K$28*(1-COS(4*($C5-$C$4)))</f>
        <v>-7.5278900994055736E-2</v>
      </c>
      <c r="T5">
        <f>L$28*(3*SIN($C5-$C$4)-SIN(3*($C5-$C$4)))/SQRT(10)</f>
        <v>0.12057962651787651</v>
      </c>
      <c r="U5">
        <f>M$28*(2*SIN(2*(C5-$C$4))-SIN(4*(C5-$C$4)))/SQRT(5)</f>
        <v>0.29593004532463418</v>
      </c>
      <c r="V5">
        <f>$N$28*(SIN(C5-$C$4)-SIN(2*(C5-$C$4))+3*SIN(3*(C5-$C$4))-2*SIN(4*(C5-$C$4)))/SQRT(15)</f>
        <v>-0.10844191330131825</v>
      </c>
      <c r="X5">
        <f>SUM(P5:V5)*SQRT(2)</f>
        <v>15.535605965605326</v>
      </c>
      <c r="Z5">
        <f>(D5-$D$25)*$A$1</f>
        <v>15.533403180038647</v>
      </c>
      <c r="AA5">
        <f>(E5*$A$1)^2</f>
        <v>2.4977126744069045</v>
      </c>
      <c r="AB5">
        <f>(X5-Z5)^2</f>
        <v>4.8522642527686862E-6</v>
      </c>
    </row>
    <row r="6" spans="1:30" x14ac:dyDescent="0.25">
      <c r="B6">
        <v>20</v>
      </c>
      <c r="C6">
        <f t="shared" si="0"/>
        <v>0.3490658503988659</v>
      </c>
      <c r="D6">
        <v>-673.79569026000001</v>
      </c>
      <c r="E6">
        <f t="shared" si="1"/>
        <v>1.8093783331778468E-3</v>
      </c>
      <c r="F6">
        <f t="shared" si="2"/>
        <v>3.2738499525734433E-6</v>
      </c>
      <c r="G6">
        <f t="shared" si="3"/>
        <v>0.72486668263764908</v>
      </c>
      <c r="H6">
        <f t="shared" ref="H6:H22" si="4">-COS(C6-$C$4)*SQRT(2)*G6</f>
        <v>-9.4721770721380757E-2</v>
      </c>
      <c r="I6">
        <f t="shared" ref="I6:I22" si="5">-SQRT(2)*COS(2*(C6-$C$4))*G6</f>
        <v>1.0076115208098451</v>
      </c>
      <c r="J6">
        <f t="shared" ref="J6:J22" si="6">-COS(3*(C6-$C$4))*SQRT(2)*G6</f>
        <v>0.28093039515879153</v>
      </c>
      <c r="K6">
        <f t="shared" ref="K6:K22" si="7">-COS(4*(C6-$C$4))*SQRT(2)*G6</f>
        <v>-0.95569502187667232</v>
      </c>
      <c r="L6">
        <f t="shared" ref="L6:L22" si="8">SQRT(2)*(3*SIN(C6-$C$4)-SIN(3*(C6-$C$4)))*G6/SQRT(10)</f>
        <v>1.2801099530322229</v>
      </c>
      <c r="M6">
        <f t="shared" ref="M6:M22" si="9">SQRT(2)*(2*SIN(2*(C6-$C$4))-SIN(4*(C6-$C$4)))*G6/SQRT(5)</f>
        <v>0.33455608975723627</v>
      </c>
      <c r="N6">
        <f t="shared" ref="N6:N22" si="10">SQRT(2)*G6*(SIN(C6-$C$4)-SIN(2*(C6-$C$4))+3*SIN(3*(C6-$C$4))-2*SIN(4*(C6-$C$4)))/SQRT(15)</f>
        <v>-0.35731297532451239</v>
      </c>
      <c r="P6">
        <f t="shared" ref="P6:P22" si="11">H$28*(1-COS($C6-$C$4))</f>
        <v>5.0633102073393275</v>
      </c>
      <c r="Q6">
        <f t="shared" ref="Q6:Q22" si="12">I$28*(1-COS(2*($C6-$C$4)))</f>
        <v>6.3484100436439492</v>
      </c>
      <c r="R6">
        <f t="shared" ref="R6:R22" si="13">J$28*(1-COS(3*($C6-$C$4)))</f>
        <v>1.5034178232439719</v>
      </c>
      <c r="S6">
        <f t="shared" ref="S6:S22" si="14">K$28*(1-COS(4*($C6-$C$4)))</f>
        <v>-4.2683454278828895E-3</v>
      </c>
      <c r="T6">
        <f t="shared" ref="T6:T22" si="15">L$28*(3*SIN($C6-$C$4)-SIN(3*($C6-$C$4)))/SQRT(10)</f>
        <v>0.16109521183982714</v>
      </c>
      <c r="U6">
        <f t="shared" ref="U6:U22" si="16">M$28*(2*SIN(2*(C6-$C$4))-SIN(4*(C6-$C$4)))/SQRT(5)</f>
        <v>8.5478062616238346E-2</v>
      </c>
      <c r="V6">
        <f t="shared" ref="V6:V22" si="17">$N$28*(SIN(C6-$C$4)-SIN(2*(C6-$C$4))+3*SIN(3*(C6-$C$4))-2*SIN(4*(C6-$C$4)))/SQRT(15)</f>
        <v>0.10743751238924489</v>
      </c>
      <c r="X6">
        <f t="shared" ref="X6:X23" si="18">SUM(P6:V6)*SQRT(2)</f>
        <v>18.759373928483313</v>
      </c>
      <c r="Z6">
        <f t="shared" ref="Z6:Z22" si="19">(D6-$D$25)*$A$1</f>
        <v>18.703510645096969</v>
      </c>
      <c r="AA6">
        <f t="shared" ref="AA6:AA22" si="20">(E6*$A$1)^2</f>
        <v>22.567467004039376</v>
      </c>
      <c r="AB6">
        <f t="shared" ref="AB6:AB22" si="21">(X6-Z6)^2</f>
        <v>3.1207064307029958E-3</v>
      </c>
    </row>
    <row r="7" spans="1:30" x14ac:dyDescent="0.25">
      <c r="B7">
        <v>40</v>
      </c>
      <c r="C7">
        <f t="shared" si="0"/>
        <v>0.69813170079773179</v>
      </c>
      <c r="D7">
        <v>-673.79560717000004</v>
      </c>
      <c r="E7">
        <f t="shared" si="1"/>
        <v>1.8924683331533743E-3</v>
      </c>
      <c r="F7">
        <f t="shared" si="2"/>
        <v>3.581436391988311E-6</v>
      </c>
      <c r="G7">
        <f t="shared" si="3"/>
        <v>0.75815390153389906</v>
      </c>
      <c r="H7">
        <f t="shared" si="4"/>
        <v>0.27204544240198181</v>
      </c>
      <c r="I7">
        <f t="shared" si="5"/>
        <v>0.93414021974028538</v>
      </c>
      <c r="J7">
        <f t="shared" si="6"/>
        <v>-0.74608125084527732</v>
      </c>
      <c r="K7">
        <f t="shared" si="7"/>
        <v>-0.5555362142226179</v>
      </c>
      <c r="L7">
        <f t="shared" si="8"/>
        <v>1.2273909888540746</v>
      </c>
      <c r="M7">
        <f t="shared" si="9"/>
        <v>-0.88083995581227714</v>
      </c>
      <c r="N7">
        <f t="shared" si="10"/>
        <v>-0.66636341675253208</v>
      </c>
      <c r="P7">
        <f t="shared" si="11"/>
        <v>6.994295730127333</v>
      </c>
      <c r="Q7">
        <f t="shared" si="12"/>
        <v>5.9908610992720543</v>
      </c>
      <c r="R7">
        <f t="shared" si="13"/>
        <v>0.35891056665532872</v>
      </c>
      <c r="S7">
        <f t="shared" si="14"/>
        <v>-3.0371669161438519E-2</v>
      </c>
      <c r="T7">
        <f t="shared" si="15"/>
        <v>0.14767910537739481</v>
      </c>
      <c r="U7">
        <f t="shared" si="16"/>
        <v>-0.21517088267577833</v>
      </c>
      <c r="V7">
        <f t="shared" si="17"/>
        <v>0.19156628073683038</v>
      </c>
      <c r="X7">
        <f t="shared" si="18"/>
        <v>19.003876907788555</v>
      </c>
      <c r="Z7">
        <f t="shared" si="19"/>
        <v>18.921663440032717</v>
      </c>
      <c r="AA7">
        <f t="shared" si="20"/>
        <v>24.68773730443252</v>
      </c>
      <c r="AB7">
        <f t="shared" si="21"/>
        <v>6.7590542804403493E-3</v>
      </c>
    </row>
    <row r="8" spans="1:30" x14ac:dyDescent="0.25">
      <c r="B8">
        <v>60</v>
      </c>
      <c r="C8">
        <f t="shared" si="0"/>
        <v>1.0471975511965976</v>
      </c>
      <c r="D8">
        <v>-673.79597425999998</v>
      </c>
      <c r="E8">
        <f t="shared" si="1"/>
        <v>1.5253783332127568E-3</v>
      </c>
      <c r="F8">
        <f t="shared" si="2"/>
        <v>2.3267790594349284E-6</v>
      </c>
      <c r="G8">
        <f t="shared" si="3"/>
        <v>0.61109161742935314</v>
      </c>
      <c r="H8">
        <f t="shared" si="4"/>
        <v>0.49195766288527903</v>
      </c>
      <c r="I8">
        <f t="shared" si="5"/>
        <v>0.3041159127905475</v>
      </c>
      <c r="J8">
        <f t="shared" si="6"/>
        <v>-0.83819631324053778</v>
      </c>
      <c r="K8">
        <f t="shared" si="7"/>
        <v>0.65017798642095714</v>
      </c>
      <c r="L8">
        <f t="shared" si="8"/>
        <v>0.60750885077666217</v>
      </c>
      <c r="M8">
        <f t="shared" si="9"/>
        <v>-0.97814673245705241</v>
      </c>
      <c r="N8">
        <f t="shared" si="10"/>
        <v>0.2613439015584631</v>
      </c>
      <c r="P8">
        <f t="shared" si="11"/>
        <v>8.7545511662754389</v>
      </c>
      <c r="Q8">
        <f t="shared" si="12"/>
        <v>4.3281576209360741</v>
      </c>
      <c r="R8">
        <f t="shared" si="13"/>
        <v>3.5525677860202123E-2</v>
      </c>
      <c r="S8">
        <f t="shared" si="14"/>
        <v>-0.11044781392237503</v>
      </c>
      <c r="T8">
        <f t="shared" si="15"/>
        <v>9.0685902553263975E-2</v>
      </c>
      <c r="U8">
        <f t="shared" si="16"/>
        <v>-0.29644324002644562</v>
      </c>
      <c r="V8">
        <f t="shared" si="17"/>
        <v>-9.3211895434584663E-2</v>
      </c>
      <c r="X8">
        <f t="shared" si="18"/>
        <v>17.972981954600655</v>
      </c>
      <c r="Z8">
        <f t="shared" si="19"/>
        <v>17.957868645188626</v>
      </c>
      <c r="AA8">
        <f t="shared" si="20"/>
        <v>16.039070333144583</v>
      </c>
      <c r="AB8">
        <f t="shared" si="21"/>
        <v>2.2841212138374574E-4</v>
      </c>
    </row>
    <row r="9" spans="1:30" x14ac:dyDescent="0.25">
      <c r="B9">
        <v>80</v>
      </c>
      <c r="C9">
        <f t="shared" si="0"/>
        <v>1.3962634015954636</v>
      </c>
      <c r="D9">
        <v>-673.79611665000004</v>
      </c>
      <c r="E9">
        <f t="shared" si="1"/>
        <v>1.3829883331482051E-3</v>
      </c>
      <c r="F9">
        <f t="shared" si="2"/>
        <v>1.9126567296240506E-6</v>
      </c>
      <c r="G9">
        <f t="shared" si="3"/>
        <v>0.55404784438588484</v>
      </c>
      <c r="H9">
        <f t="shared" si="4"/>
        <v>0.63946423025705823</v>
      </c>
      <c r="I9">
        <f t="shared" si="5"/>
        <v>-0.26021704277960123</v>
      </c>
      <c r="J9">
        <f t="shared" si="6"/>
        <v>-0.21472759555429874</v>
      </c>
      <c r="K9">
        <f t="shared" si="7"/>
        <v>0.6107039875981809</v>
      </c>
      <c r="L9">
        <f t="shared" si="8"/>
        <v>0.1912674218272333</v>
      </c>
      <c r="M9">
        <f t="shared" si="9"/>
        <v>-0.44150943248438262</v>
      </c>
      <c r="N9">
        <f t="shared" si="10"/>
        <v>1.144929343483138</v>
      </c>
      <c r="P9">
        <f t="shared" si="11"/>
        <v>10.131763731580751</v>
      </c>
      <c r="Q9">
        <f t="shared" si="12"/>
        <v>2.1382970450402161</v>
      </c>
      <c r="R9">
        <f t="shared" si="13"/>
        <v>0.85664804565371999</v>
      </c>
      <c r="S9">
        <f t="shared" si="14"/>
        <v>-0.11215464341347935</v>
      </c>
      <c r="T9">
        <f t="shared" si="15"/>
        <v>3.149105648250055E-2</v>
      </c>
      <c r="U9">
        <f t="shared" si="16"/>
        <v>-0.14758308556960817</v>
      </c>
      <c r="V9">
        <f t="shared" si="17"/>
        <v>-0.45039826815773004</v>
      </c>
      <c r="X9">
        <f t="shared" si="18"/>
        <v>17.604220766668547</v>
      </c>
      <c r="Z9">
        <f t="shared" si="19"/>
        <v>17.584023700019145</v>
      </c>
      <c r="AA9">
        <f t="shared" si="20"/>
        <v>13.18442147964517</v>
      </c>
      <c r="AB9">
        <f t="shared" si="21"/>
        <v>4.0792150124038725E-4</v>
      </c>
    </row>
    <row r="10" spans="1:30" x14ac:dyDescent="0.25">
      <c r="B10">
        <v>100</v>
      </c>
      <c r="C10">
        <f t="shared" si="0"/>
        <v>1.7453292519943295</v>
      </c>
      <c r="D10">
        <v>-673.79584877000002</v>
      </c>
      <c r="E10">
        <f t="shared" si="1"/>
        <v>1.6508683331721841E-3</v>
      </c>
      <c r="F10">
        <f t="shared" si="2"/>
        <v>2.7253662534707052E-6</v>
      </c>
      <c r="G10">
        <f t="shared" si="3"/>
        <v>0.66136497281712758</v>
      </c>
      <c r="H10">
        <f t="shared" si="4"/>
        <v>0.90215392811112827</v>
      </c>
      <c r="I10">
        <f t="shared" si="5"/>
        <v>-0.80503267095461628</v>
      </c>
      <c r="J10">
        <f t="shared" si="6"/>
        <v>0.65083356451288055</v>
      </c>
      <c r="K10">
        <f t="shared" si="7"/>
        <v>-0.45048952328113123</v>
      </c>
      <c r="L10">
        <f t="shared" si="8"/>
        <v>2.1744365758312435E-2</v>
      </c>
      <c r="M10">
        <f t="shared" si="9"/>
        <v>-5.9322056018744886E-2</v>
      </c>
      <c r="N10">
        <f t="shared" si="10"/>
        <v>1.130274790329409</v>
      </c>
      <c r="P10">
        <f t="shared" si="11"/>
        <v>10.959821265174702</v>
      </c>
      <c r="Q10">
        <f t="shared" si="12"/>
        <v>0.44593947263551009</v>
      </c>
      <c r="R10">
        <f t="shared" si="13"/>
        <v>2.0011553022423625</v>
      </c>
      <c r="S10">
        <f t="shared" si="14"/>
        <v>-3.2671274313979724E-2</v>
      </c>
      <c r="T10">
        <f t="shared" si="15"/>
        <v>2.9991559658373032E-3</v>
      </c>
      <c r="U10">
        <f t="shared" si="16"/>
        <v>-1.66118833868957E-2</v>
      </c>
      <c r="V10">
        <f t="shared" si="17"/>
        <v>-0.37248444945546078</v>
      </c>
      <c r="X10">
        <f t="shared" si="18"/>
        <v>18.368014470272161</v>
      </c>
      <c r="Z10">
        <f t="shared" si="19"/>
        <v>18.287342640082102</v>
      </c>
      <c r="AA10">
        <f t="shared" si="20"/>
        <v>18.786631608078501</v>
      </c>
      <c r="AB10">
        <f t="shared" si="21"/>
        <v>6.5079441862137995E-3</v>
      </c>
    </row>
    <row r="11" spans="1:30" x14ac:dyDescent="0.25">
      <c r="B11">
        <v>120</v>
      </c>
      <c r="C11">
        <f t="shared" si="0"/>
        <v>2.0943951023931953</v>
      </c>
      <c r="D11">
        <v>-673.79548912999996</v>
      </c>
      <c r="E11">
        <f t="shared" si="1"/>
        <v>2.0105083332282447E-3</v>
      </c>
      <c r="F11">
        <f t="shared" si="2"/>
        <v>4.0421437579802145E-6</v>
      </c>
      <c r="G11">
        <f t="shared" si="3"/>
        <v>0.8054426645879712</v>
      </c>
      <c r="H11">
        <f t="shared" si="4"/>
        <v>1.1352405452849945</v>
      </c>
      <c r="I11">
        <f t="shared" si="5"/>
        <v>-1.1237840821591003</v>
      </c>
      <c r="J11">
        <f t="shared" si="6"/>
        <v>1.1047755405715762</v>
      </c>
      <c r="K11">
        <f t="shared" si="7"/>
        <v>-1.0783426621409316</v>
      </c>
      <c r="L11">
        <f t="shared" si="8"/>
        <v>-7.917529074240961E-4</v>
      </c>
      <c r="M11">
        <f t="shared" si="9"/>
        <v>2.23189071518845E-3</v>
      </c>
      <c r="N11">
        <f t="shared" si="10"/>
        <v>-0.47646721665648906</v>
      </c>
      <c r="P11">
        <f t="shared" si="11"/>
        <v>11.138847807678228</v>
      </c>
      <c r="Q11">
        <f t="shared" si="12"/>
        <v>4.2957820309464503E-2</v>
      </c>
      <c r="R11">
        <f t="shared" si="13"/>
        <v>2.3245401910374897</v>
      </c>
      <c r="S11">
        <f t="shared" si="14"/>
        <v>-3.3601604249630952E-3</v>
      </c>
      <c r="T11">
        <f t="shared" si="15"/>
        <v>-8.9670281419971054E-5</v>
      </c>
      <c r="U11">
        <f t="shared" si="16"/>
        <v>5.1319470181141434E-4</v>
      </c>
      <c r="V11">
        <f t="shared" si="17"/>
        <v>0.12893288160615407</v>
      </c>
      <c r="X11">
        <f t="shared" si="18"/>
        <v>19.279043034704411</v>
      </c>
      <c r="Z11">
        <f t="shared" si="19"/>
        <v>19.231577460229289</v>
      </c>
      <c r="AA11">
        <f t="shared" si="20"/>
        <v>27.863508470233054</v>
      </c>
      <c r="AB11">
        <f t="shared" si="21"/>
        <v>2.2529807602533962E-3</v>
      </c>
    </row>
    <row r="12" spans="1:30" x14ac:dyDescent="0.25">
      <c r="B12">
        <v>140</v>
      </c>
      <c r="C12">
        <f t="shared" si="0"/>
        <v>2.4434609527920612</v>
      </c>
      <c r="D12">
        <v>-673.79542721999997</v>
      </c>
      <c r="E12">
        <f t="shared" si="1"/>
        <v>2.072418333227688E-3</v>
      </c>
      <c r="F12">
        <f t="shared" si="2"/>
        <v>4.2949177478982287E-6</v>
      </c>
      <c r="G12">
        <f t="shared" si="3"/>
        <v>0.83024482757335183</v>
      </c>
      <c r="H12">
        <f t="shared" si="4"/>
        <v>1.0667339521427246</v>
      </c>
      <c r="I12">
        <f t="shared" si="5"/>
        <v>-0.76415677088663281</v>
      </c>
      <c r="J12">
        <f t="shared" si="6"/>
        <v>0.32177090363707422</v>
      </c>
      <c r="K12">
        <f t="shared" si="7"/>
        <v>0.17948556313126041</v>
      </c>
      <c r="L12">
        <f t="shared" si="8"/>
        <v>-0.1083450566290125</v>
      </c>
      <c r="M12">
        <f t="shared" si="9"/>
        <v>0.27841269614602393</v>
      </c>
      <c r="N12">
        <f t="shared" si="10"/>
        <v>-1.8307117993422666</v>
      </c>
      <c r="P12">
        <f t="shared" si="11"/>
        <v>10.647250115915028</v>
      </c>
      <c r="Q12">
        <f t="shared" si="12"/>
        <v>1.1179116818276309</v>
      </c>
      <c r="R12">
        <f t="shared" si="13"/>
        <v>1.5034178232439721</v>
      </c>
      <c r="S12">
        <f t="shared" si="14"/>
        <v>-7.2663886500031638E-2</v>
      </c>
      <c r="T12">
        <f t="shared" si="15"/>
        <v>-1.1904095952016839E-2</v>
      </c>
      <c r="U12">
        <f t="shared" si="16"/>
        <v>6.2105022953369816E-2</v>
      </c>
      <c r="V12">
        <f t="shared" si="17"/>
        <v>0.48059483314965723</v>
      </c>
      <c r="X12">
        <f t="shared" si="18"/>
        <v>19.412501562499166</v>
      </c>
      <c r="Z12">
        <f t="shared" si="19"/>
        <v>19.394122165227827</v>
      </c>
      <c r="AA12">
        <f t="shared" si="20"/>
        <v>29.605942839428899</v>
      </c>
      <c r="AB12">
        <f t="shared" si="21"/>
        <v>3.3780224405769832E-4</v>
      </c>
    </row>
    <row r="13" spans="1:30" x14ac:dyDescent="0.25">
      <c r="B13">
        <v>160</v>
      </c>
      <c r="C13">
        <f t="shared" si="0"/>
        <v>2.7925268031909272</v>
      </c>
      <c r="D13">
        <v>-673.79559590999997</v>
      </c>
      <c r="E13">
        <f t="shared" si="1"/>
        <v>1.9037283332181687E-3</v>
      </c>
      <c r="F13">
        <f t="shared" si="2"/>
        <v>3.6241815666976267E-6</v>
      </c>
      <c r="G13">
        <f t="shared" si="3"/>
        <v>0.76266484252606415</v>
      </c>
      <c r="H13">
        <f t="shared" si="4"/>
        <v>0.76667084526322238</v>
      </c>
      <c r="I13">
        <f t="shared" si="5"/>
        <v>-1.1360444804622441E-2</v>
      </c>
      <c r="J13">
        <f t="shared" si="6"/>
        <v>-0.75052036075569795</v>
      </c>
      <c r="K13">
        <f t="shared" si="7"/>
        <v>1.0783316477309657</v>
      </c>
      <c r="L13">
        <f t="shared" si="8"/>
        <v>-0.47475088332565069</v>
      </c>
      <c r="M13">
        <f t="shared" si="9"/>
        <v>0.95448915621490482</v>
      </c>
      <c r="N13">
        <f t="shared" si="10"/>
        <v>-1.0860994073931021</v>
      </c>
      <c r="P13">
        <f t="shared" si="11"/>
        <v>9.5443221267209761</v>
      </c>
      <c r="Q13">
        <f t="shared" si="12"/>
        <v>3.1678181986042335</v>
      </c>
      <c r="R13">
        <f t="shared" si="13"/>
        <v>0.35891056665532967</v>
      </c>
      <c r="S13">
        <f t="shared" si="14"/>
        <v>-0.12604393186597579</v>
      </c>
      <c r="T13">
        <f t="shared" si="15"/>
        <v>-5.6783943689440418E-2</v>
      </c>
      <c r="U13">
        <f t="shared" si="16"/>
        <v>0.23178276606267387</v>
      </c>
      <c r="V13">
        <f t="shared" si="17"/>
        <v>0.31038530054898933</v>
      </c>
      <c r="X13">
        <f t="shared" si="18"/>
        <v>18.993441217605305</v>
      </c>
      <c r="Z13">
        <f t="shared" si="19"/>
        <v>18.951226570202834</v>
      </c>
      <c r="AA13">
        <f t="shared" si="20"/>
        <v>24.982390490683809</v>
      </c>
      <c r="AB13">
        <f t="shared" si="21"/>
        <v>1.7820764553149277E-3</v>
      </c>
    </row>
    <row r="14" spans="1:30" x14ac:dyDescent="0.25">
      <c r="B14">
        <v>180</v>
      </c>
      <c r="C14">
        <f t="shared" si="0"/>
        <v>3.1415926535897931</v>
      </c>
      <c r="D14">
        <v>-673.79570048999994</v>
      </c>
      <c r="E14">
        <f t="shared" si="1"/>
        <v>1.7991483332480129E-3</v>
      </c>
      <c r="F14">
        <f t="shared" si="2"/>
        <v>3.2369347250291032E-6</v>
      </c>
      <c r="G14">
        <f t="shared" si="3"/>
        <v>0.72076837661919557</v>
      </c>
      <c r="H14">
        <f t="shared" si="4"/>
        <v>0.43564274097299005</v>
      </c>
      <c r="I14">
        <f t="shared" si="5"/>
        <v>0.6469456523984638</v>
      </c>
      <c r="J14">
        <f t="shared" si="6"/>
        <v>-0.98863309322422654</v>
      </c>
      <c r="K14">
        <f t="shared" si="7"/>
        <v>0.19810919949282116</v>
      </c>
      <c r="L14">
        <f t="shared" si="8"/>
        <v>-0.95274386684848611</v>
      </c>
      <c r="M14">
        <f t="shared" si="9"/>
        <v>1.151704106514559</v>
      </c>
      <c r="N14">
        <f t="shared" si="10"/>
        <v>0.26729296947552628</v>
      </c>
      <c r="P14">
        <f t="shared" si="11"/>
        <v>7.9630932330763935</v>
      </c>
      <c r="Q14">
        <f t="shared" si="12"/>
        <v>5.2335033292662612</v>
      </c>
      <c r="R14">
        <f t="shared" si="13"/>
        <v>3.5525677860202255E-2</v>
      </c>
      <c r="S14">
        <f t="shared" si="14"/>
        <v>-7.5278900994055764E-2</v>
      </c>
      <c r="T14">
        <f t="shared" si="15"/>
        <v>-0.1205796265178765</v>
      </c>
      <c r="U14">
        <f t="shared" si="16"/>
        <v>0.29593004532463418</v>
      </c>
      <c r="V14">
        <f t="shared" si="17"/>
        <v>-8.0827120516831788E-2</v>
      </c>
      <c r="X14">
        <f t="shared" si="18"/>
        <v>18.74026241872906</v>
      </c>
      <c r="Z14">
        <f t="shared" si="19"/>
        <v>18.67665178028119</v>
      </c>
      <c r="AA14">
        <f t="shared" si="20"/>
        <v>22.313001102540547</v>
      </c>
      <c r="AB14">
        <f t="shared" si="21"/>
        <v>4.0463133237455618E-3</v>
      </c>
    </row>
    <row r="15" spans="1:30" x14ac:dyDescent="0.25">
      <c r="B15">
        <f>200-360</f>
        <v>-160</v>
      </c>
      <c r="C15">
        <f t="shared" si="0"/>
        <v>-2.7925268031909272</v>
      </c>
      <c r="D15">
        <v>-673.79581901999995</v>
      </c>
      <c r="E15">
        <f t="shared" si="1"/>
        <v>1.6806183332391811E-3</v>
      </c>
      <c r="F15">
        <f t="shared" si="2"/>
        <v>2.8244779820196433E-6</v>
      </c>
      <c r="G15">
        <f t="shared" si="3"/>
        <v>0.67328331154242849</v>
      </c>
      <c r="H15">
        <f t="shared" si="4"/>
        <v>8.7981126728559886E-2</v>
      </c>
      <c r="I15">
        <f t="shared" si="5"/>
        <v>0.93590730230634978</v>
      </c>
      <c r="J15">
        <f t="shared" si="6"/>
        <v>-0.26093866816608163</v>
      </c>
      <c r="K15">
        <f t="shared" si="7"/>
        <v>-0.88768531450823096</v>
      </c>
      <c r="L15">
        <f t="shared" si="8"/>
        <v>-1.1890140476311533</v>
      </c>
      <c r="M15">
        <f t="shared" si="9"/>
        <v>0.31074822088496734</v>
      </c>
      <c r="N15">
        <f t="shared" si="10"/>
        <v>0.59713905020130875</v>
      </c>
      <c r="P15">
        <f t="shared" si="11"/>
        <v>6.0942829760078823</v>
      </c>
      <c r="Q15">
        <f t="shared" si="12"/>
        <v>6.3484100436439501</v>
      </c>
      <c r="R15">
        <f t="shared" si="13"/>
        <v>0.85664804565372066</v>
      </c>
      <c r="S15">
        <f t="shared" si="14"/>
        <v>-4.2683454278828825E-3</v>
      </c>
      <c r="T15">
        <f t="shared" si="15"/>
        <v>-0.16109521183982714</v>
      </c>
      <c r="U15">
        <f t="shared" si="16"/>
        <v>8.5478062616238235E-2</v>
      </c>
      <c r="V15">
        <f t="shared" si="17"/>
        <v>-0.19330492474291028</v>
      </c>
      <c r="X15">
        <f t="shared" si="18"/>
        <v>18.42175890896263</v>
      </c>
      <c r="Z15">
        <f t="shared" si="19"/>
        <v>18.365451265258002</v>
      </c>
      <c r="AA15">
        <f t="shared" si="20"/>
        <v>19.469833555676402</v>
      </c>
      <c r="AB15">
        <f t="shared" si="21"/>
        <v>3.1705507395673005E-3</v>
      </c>
    </row>
    <row r="16" spans="1:30" x14ac:dyDescent="0.25">
      <c r="B16">
        <f>220-360</f>
        <v>-140</v>
      </c>
      <c r="C16">
        <f t="shared" si="0"/>
        <v>-2.4434609527920612</v>
      </c>
      <c r="D16">
        <v>-673.79647955999997</v>
      </c>
      <c r="E16">
        <f t="shared" si="1"/>
        <v>1.0200783332265928E-3</v>
      </c>
      <c r="F16">
        <f t="shared" si="2"/>
        <v>1.0405598059183436E-6</v>
      </c>
      <c r="G16">
        <f t="shared" si="3"/>
        <v>0.4086601369531398</v>
      </c>
      <c r="H16">
        <f t="shared" si="4"/>
        <v>-0.1466379418803275</v>
      </c>
      <c r="I16">
        <f t="shared" si="5"/>
        <v>0.50352028705537466</v>
      </c>
      <c r="J16">
        <f t="shared" si="6"/>
        <v>0.40215273644538307</v>
      </c>
      <c r="K16">
        <f t="shared" si="7"/>
        <v>-0.29944514554014035</v>
      </c>
      <c r="L16">
        <f t="shared" si="8"/>
        <v>-0.66158832472581908</v>
      </c>
      <c r="M16">
        <f t="shared" si="9"/>
        <v>-0.47479037732017526</v>
      </c>
      <c r="N16">
        <f t="shared" si="10"/>
        <v>-4.8432425672903815E-3</v>
      </c>
      <c r="P16">
        <f t="shared" si="11"/>
        <v>4.1632974532198777</v>
      </c>
      <c r="Q16">
        <f t="shared" si="12"/>
        <v>5.9908610992720535</v>
      </c>
      <c r="R16">
        <f t="shared" si="13"/>
        <v>2.0011553022423638</v>
      </c>
      <c r="S16">
        <f t="shared" si="14"/>
        <v>-3.0371669161438547E-2</v>
      </c>
      <c r="T16">
        <f t="shared" si="15"/>
        <v>-0.14767910537739481</v>
      </c>
      <c r="U16">
        <f t="shared" si="16"/>
        <v>-0.21517088267577841</v>
      </c>
      <c r="V16">
        <f t="shared" si="17"/>
        <v>2.5830882256682574E-3</v>
      </c>
      <c r="X16">
        <f t="shared" si="18"/>
        <v>16.637763346016648</v>
      </c>
      <c r="Z16">
        <f t="shared" si="19"/>
        <v>16.631203495224952</v>
      </c>
      <c r="AA16">
        <f t="shared" si="20"/>
        <v>7.1728391422865743</v>
      </c>
      <c r="AB16">
        <f t="shared" si="21"/>
        <v>4.3031642409314175E-5</v>
      </c>
    </row>
    <row r="17" spans="2:28" x14ac:dyDescent="0.25">
      <c r="B17">
        <f>240-360</f>
        <v>-120</v>
      </c>
      <c r="C17">
        <f t="shared" si="0"/>
        <v>-2.0943951023931953</v>
      </c>
      <c r="D17">
        <v>-673.79813619000004</v>
      </c>
      <c r="E17">
        <f t="shared" si="1"/>
        <v>-6.3655166684384312E-4</v>
      </c>
      <c r="F17">
        <f t="shared" si="2"/>
        <v>4.0519802456167505E-7</v>
      </c>
      <c r="G17">
        <f t="shared" si="3"/>
        <v>-0.25501305426940207</v>
      </c>
      <c r="H17">
        <f t="shared" si="4"/>
        <v>0.20529757340046575</v>
      </c>
      <c r="I17">
        <f t="shared" si="5"/>
        <v>-0.12690982098377449</v>
      </c>
      <c r="J17">
        <f t="shared" si="6"/>
        <v>-0.34978552449466899</v>
      </c>
      <c r="K17">
        <f t="shared" si="7"/>
        <v>-0.27132408530396285</v>
      </c>
      <c r="L17">
        <f t="shared" si="8"/>
        <v>0.25351793923136429</v>
      </c>
      <c r="M17">
        <f t="shared" si="9"/>
        <v>0.40818787012136637</v>
      </c>
      <c r="N17">
        <f t="shared" si="10"/>
        <v>0.18011407764602011</v>
      </c>
      <c r="P17">
        <f t="shared" si="11"/>
        <v>2.4030420170717699</v>
      </c>
      <c r="Q17">
        <f t="shared" si="12"/>
        <v>4.3281576209360706</v>
      </c>
      <c r="R17">
        <f t="shared" si="13"/>
        <v>2.3245401910374897</v>
      </c>
      <c r="S17">
        <f t="shared" si="14"/>
        <v>-0.11044781392237513</v>
      </c>
      <c r="T17">
        <f t="shared" si="15"/>
        <v>-9.0685902553263864E-2</v>
      </c>
      <c r="U17">
        <f t="shared" si="16"/>
        <v>-0.29644324002644551</v>
      </c>
      <c r="V17">
        <f t="shared" si="17"/>
        <v>0.15393966637636636</v>
      </c>
      <c r="X17">
        <f t="shared" si="18"/>
        <v>12.32077356732519</v>
      </c>
      <c r="Z17">
        <f t="shared" si="19"/>
        <v>12.281721430040022</v>
      </c>
      <c r="AA17">
        <f t="shared" si="20"/>
        <v>2.7931313841092726</v>
      </c>
      <c r="AB17">
        <f t="shared" si="21"/>
        <v>1.5250694265396077E-3</v>
      </c>
    </row>
    <row r="18" spans="2:28" x14ac:dyDescent="0.25">
      <c r="B18">
        <f>260-360</f>
        <v>-100</v>
      </c>
      <c r="C18">
        <f t="shared" si="0"/>
        <v>-1.7453292519943295</v>
      </c>
      <c r="D18">
        <v>-673.80044252000005</v>
      </c>
      <c r="E18">
        <f t="shared" si="1"/>
        <v>-2.9428816668541913E-3</v>
      </c>
      <c r="F18">
        <f t="shared" si="2"/>
        <v>8.6605525051065039E-6</v>
      </c>
      <c r="G18">
        <f t="shared" si="3"/>
        <v>-1.1789667379851825</v>
      </c>
      <c r="H18">
        <f t="shared" si="4"/>
        <v>1.3607255496860777</v>
      </c>
      <c r="I18">
        <f t="shared" si="5"/>
        <v>0.55371975760336123</v>
      </c>
      <c r="J18">
        <f t="shared" si="6"/>
        <v>-0.45692207893463815</v>
      </c>
      <c r="K18">
        <f t="shared" si="7"/>
        <v>-1.2995261969320169</v>
      </c>
      <c r="L18">
        <f t="shared" si="8"/>
        <v>0.40700082254527065</v>
      </c>
      <c r="M18">
        <f t="shared" si="9"/>
        <v>0.93949455932413173</v>
      </c>
      <c r="N18">
        <f t="shared" si="10"/>
        <v>0.54534212107175983</v>
      </c>
      <c r="P18">
        <f t="shared" si="11"/>
        <v>1.0258294517664612</v>
      </c>
      <c r="Q18">
        <f t="shared" si="12"/>
        <v>2.1382970450402166</v>
      </c>
      <c r="R18">
        <f t="shared" si="13"/>
        <v>1.5034178232439723</v>
      </c>
      <c r="S18">
        <f t="shared" si="14"/>
        <v>-0.11215464341347936</v>
      </c>
      <c r="T18">
        <f t="shared" si="15"/>
        <v>-3.1491056482500564E-2</v>
      </c>
      <c r="U18">
        <f t="shared" si="16"/>
        <v>-0.14758308556960825</v>
      </c>
      <c r="V18">
        <f t="shared" si="17"/>
        <v>0.10081677150792254</v>
      </c>
      <c r="X18">
        <f t="shared" si="18"/>
        <v>6.3316212278154307</v>
      </c>
      <c r="Z18">
        <f t="shared" si="19"/>
        <v>6.2264520150128533</v>
      </c>
      <c r="AA18">
        <f t="shared" si="20"/>
        <v>59.699355720963531</v>
      </c>
      <c r="AB18">
        <f t="shared" si="21"/>
        <v>1.1060563321513811E-2</v>
      </c>
    </row>
    <row r="19" spans="2:28" x14ac:dyDescent="0.25">
      <c r="B19">
        <f>280-360</f>
        <v>-80</v>
      </c>
      <c r="C19">
        <f t="shared" si="0"/>
        <v>-1.3962634015954636</v>
      </c>
      <c r="D19">
        <v>-673.80231246000005</v>
      </c>
      <c r="E19">
        <f t="shared" si="1"/>
        <v>-4.8128216668601453E-3</v>
      </c>
      <c r="F19">
        <f t="shared" si="2"/>
        <v>2.3163252396998468E-5</v>
      </c>
      <c r="G19">
        <f t="shared" si="3"/>
        <v>-1.928095419190923</v>
      </c>
      <c r="H19">
        <f t="shared" si="4"/>
        <v>2.6300740554597408</v>
      </c>
      <c r="I19">
        <f t="shared" si="5"/>
        <v>2.3469337944448707</v>
      </c>
      <c r="J19">
        <f t="shared" si="6"/>
        <v>1.8973929161198066</v>
      </c>
      <c r="K19">
        <f t="shared" si="7"/>
        <v>1.313324445550921</v>
      </c>
      <c r="L19">
        <f t="shared" si="8"/>
        <v>6.3391945045457601E-2</v>
      </c>
      <c r="M19">
        <f t="shared" si="9"/>
        <v>0.17294321466636778</v>
      </c>
      <c r="N19">
        <f t="shared" si="10"/>
        <v>0.11028634423277878</v>
      </c>
      <c r="P19">
        <f t="shared" si="11"/>
        <v>0.1977719181725088</v>
      </c>
      <c r="Q19">
        <f t="shared" si="12"/>
        <v>0.44593947263550865</v>
      </c>
      <c r="R19">
        <f t="shared" si="13"/>
        <v>0.35891056665532861</v>
      </c>
      <c r="S19">
        <f t="shared" si="14"/>
        <v>-3.2671274313979641E-2</v>
      </c>
      <c r="T19">
        <f t="shared" si="15"/>
        <v>-2.999155965837285E-3</v>
      </c>
      <c r="U19">
        <f t="shared" si="16"/>
        <v>-1.6611883386895648E-2</v>
      </c>
      <c r="V19">
        <f t="shared" si="17"/>
        <v>1.2466901079802714E-2</v>
      </c>
      <c r="X19">
        <f t="shared" si="18"/>
        <v>1.361614073705836</v>
      </c>
      <c r="Z19">
        <f t="shared" si="19"/>
        <v>1.3169245449972209</v>
      </c>
      <c r="AA19">
        <f t="shared" si="20"/>
        <v>159.67009537642278</v>
      </c>
      <c r="AB19">
        <f t="shared" si="21"/>
        <v>1.9971539761981321E-3</v>
      </c>
    </row>
    <row r="20" spans="2:28" x14ac:dyDescent="0.25">
      <c r="B20">
        <f>300-360</f>
        <v>-60</v>
      </c>
      <c r="C20">
        <f t="shared" si="0"/>
        <v>-1.0471975511965976</v>
      </c>
      <c r="D20">
        <v>-673.80276402000004</v>
      </c>
      <c r="E20">
        <f t="shared" si="1"/>
        <v>-5.2643816668478394E-3</v>
      </c>
      <c r="F20">
        <f t="shared" si="2"/>
        <v>2.7713714334243636E-5</v>
      </c>
      <c r="G20">
        <f t="shared" si="3"/>
        <v>-2.1089977728894205</v>
      </c>
      <c r="H20">
        <f t="shared" si="4"/>
        <v>2.972551476304774</v>
      </c>
      <c r="I20">
        <f t="shared" si="5"/>
        <v>2.9425534934811783</v>
      </c>
      <c r="J20">
        <f t="shared" si="6"/>
        <v>2.8927808980668637</v>
      </c>
      <c r="K20">
        <f t="shared" si="7"/>
        <v>2.8235681729502913</v>
      </c>
      <c r="L20">
        <f t="shared" si="8"/>
        <v>-2.0731520589248355E-3</v>
      </c>
      <c r="M20">
        <f t="shared" si="9"/>
        <v>-5.8440566344633059E-3</v>
      </c>
      <c r="N20">
        <f t="shared" si="10"/>
        <v>-3.7894334134547986E-3</v>
      </c>
      <c r="P20">
        <f t="shared" si="11"/>
        <v>1.8745375668983988E-2</v>
      </c>
      <c r="Q20">
        <f t="shared" si="12"/>
        <v>4.2957820309464864E-2</v>
      </c>
      <c r="R20">
        <f t="shared" si="13"/>
        <v>3.5525677860202519E-2</v>
      </c>
      <c r="S20">
        <f t="shared" si="14"/>
        <v>-3.3601604249631229E-3</v>
      </c>
      <c r="T20">
        <f t="shared" si="15"/>
        <v>8.9670281419988048E-5</v>
      </c>
      <c r="U20">
        <f t="shared" si="16"/>
        <v>5.1319470181142735E-4</v>
      </c>
      <c r="V20">
        <f t="shared" si="17"/>
        <v>-3.9161872978548475E-4</v>
      </c>
      <c r="X20">
        <f t="shared" si="18"/>
        <v>0.13304915490877492</v>
      </c>
      <c r="Z20">
        <f t="shared" si="19"/>
        <v>0.13135376502953022</v>
      </c>
      <c r="AA20">
        <f t="shared" si="20"/>
        <v>191.03756826295353</v>
      </c>
      <c r="AB20">
        <f t="shared" si="21"/>
        <v>2.8743468426453464E-6</v>
      </c>
    </row>
    <row r="21" spans="2:28" x14ac:dyDescent="0.25">
      <c r="B21">
        <f>320-360</f>
        <v>-40</v>
      </c>
      <c r="C21">
        <f t="shared" si="0"/>
        <v>-0.69813170079773179</v>
      </c>
      <c r="D21">
        <v>-673.80152107000004</v>
      </c>
      <c r="E21">
        <f t="shared" si="1"/>
        <v>-4.0214316668425454E-3</v>
      </c>
      <c r="F21">
        <f t="shared" si="2"/>
        <v>1.6171912651084014E-5</v>
      </c>
      <c r="G21">
        <f t="shared" si="3"/>
        <v>-1.6110515851477409</v>
      </c>
      <c r="H21">
        <f t="shared" si="4"/>
        <v>2.0699477641474577</v>
      </c>
      <c r="I21">
        <f t="shared" si="5"/>
        <v>1.4828107759930866</v>
      </c>
      <c r="J21">
        <f t="shared" si="6"/>
        <v>0.62438151632222005</v>
      </c>
      <c r="K21">
        <f t="shared" si="7"/>
        <v>-0.34828341157982889</v>
      </c>
      <c r="L21">
        <f t="shared" si="8"/>
        <v>-0.21023855786644</v>
      </c>
      <c r="M21">
        <f t="shared" si="9"/>
        <v>-0.54024692543077713</v>
      </c>
      <c r="N21">
        <f t="shared" si="10"/>
        <v>-0.33370498837389767</v>
      </c>
      <c r="P21">
        <f t="shared" si="11"/>
        <v>0.51034306743218338</v>
      </c>
      <c r="Q21">
        <f t="shared" si="12"/>
        <v>1.1179116818276318</v>
      </c>
      <c r="R21">
        <f t="shared" si="13"/>
        <v>0.85664804565371977</v>
      </c>
      <c r="S21">
        <f t="shared" si="14"/>
        <v>-7.2663886500031694E-2</v>
      </c>
      <c r="T21">
        <f t="shared" si="15"/>
        <v>1.1904095952016856E-2</v>
      </c>
      <c r="U21">
        <f t="shared" si="16"/>
        <v>6.2105022953369927E-2</v>
      </c>
      <c r="V21">
        <f t="shared" si="17"/>
        <v>-4.5145924146184416E-2</v>
      </c>
      <c r="X21">
        <f t="shared" si="18"/>
        <v>3.4522397014443271</v>
      </c>
      <c r="Z21">
        <f t="shared" si="19"/>
        <v>3.3947189900434296</v>
      </c>
      <c r="AA21">
        <f t="shared" si="20"/>
        <v>111.47704092506304</v>
      </c>
      <c r="AB21">
        <f t="shared" si="21"/>
        <v>3.3086322400653441E-3</v>
      </c>
    </row>
    <row r="22" spans="2:28" x14ac:dyDescent="0.25">
      <c r="B22">
        <f>340-360</f>
        <v>-20</v>
      </c>
      <c r="C22">
        <f t="shared" si="0"/>
        <v>-0.3490658503988659</v>
      </c>
      <c r="D22">
        <v>-673.79917109999997</v>
      </c>
      <c r="E22">
        <f t="shared" si="1"/>
        <v>-1.6714616667741211E-3</v>
      </c>
      <c r="F22">
        <f t="shared" si="2"/>
        <v>2.7937841034953231E-6</v>
      </c>
      <c r="G22">
        <f t="shared" si="3"/>
        <v>-0.66961500054143952</v>
      </c>
      <c r="H22">
        <f t="shared" si="4"/>
        <v>0.67313224609339961</v>
      </c>
      <c r="I22">
        <f t="shared" si="5"/>
        <v>9.9744000638630446E-3</v>
      </c>
      <c r="J22">
        <f t="shared" si="6"/>
        <v>-0.65895222088543226</v>
      </c>
      <c r="K22">
        <f t="shared" si="7"/>
        <v>-0.94676849727020851</v>
      </c>
      <c r="L22">
        <f t="shared" si="8"/>
        <v>-0.41682833043964573</v>
      </c>
      <c r="M22">
        <f t="shared" si="9"/>
        <v>-0.8380355579768306</v>
      </c>
      <c r="N22">
        <f t="shared" si="10"/>
        <v>-0.44399612547299594</v>
      </c>
      <c r="P22">
        <f t="shared" si="11"/>
        <v>1.6132710566262358</v>
      </c>
      <c r="Q22">
        <f t="shared" si="12"/>
        <v>3.1678181986042344</v>
      </c>
      <c r="R22">
        <f t="shared" si="13"/>
        <v>2.0011553022423629</v>
      </c>
      <c r="S22">
        <f t="shared" si="14"/>
        <v>-0.12604393186597579</v>
      </c>
      <c r="T22">
        <f t="shared" si="15"/>
        <v>5.6783943689440446E-2</v>
      </c>
      <c r="U22">
        <f t="shared" si="16"/>
        <v>0.2317827660626739</v>
      </c>
      <c r="V22">
        <f t="shared" si="17"/>
        <v>-0.14451712113582987</v>
      </c>
      <c r="X22">
        <f t="shared" si="18"/>
        <v>9.6170060804849129</v>
      </c>
      <c r="Z22">
        <f t="shared" si="19"/>
        <v>9.5645652252230775</v>
      </c>
      <c r="AA22">
        <f t="shared" si="20"/>
        <v>19.258252969865161</v>
      </c>
      <c r="AB22">
        <f t="shared" si="21"/>
        <v>2.7500433005927692E-3</v>
      </c>
    </row>
    <row r="23" spans="2:28" x14ac:dyDescent="0.25">
      <c r="B23">
        <f>-180</f>
        <v>-180</v>
      </c>
      <c r="C23">
        <f>C14</f>
        <v>3.1415926535897931</v>
      </c>
      <c r="P23">
        <f>P14</f>
        <v>7.9630932330763935</v>
      </c>
      <c r="Q23">
        <f t="shared" ref="Q23:Z23" si="22">Q14</f>
        <v>5.2335033292662612</v>
      </c>
      <c r="R23">
        <f t="shared" si="22"/>
        <v>3.5525677860202255E-2</v>
      </c>
      <c r="S23">
        <f t="shared" si="22"/>
        <v>-7.5278900994055764E-2</v>
      </c>
      <c r="T23">
        <f t="shared" si="22"/>
        <v>-0.1205796265178765</v>
      </c>
      <c r="U23">
        <f t="shared" si="22"/>
        <v>0.29593004532463418</v>
      </c>
      <c r="V23">
        <f t="shared" si="22"/>
        <v>-8.0827120516831788E-2</v>
      </c>
      <c r="X23">
        <f t="shared" si="18"/>
        <v>18.74026241872906</v>
      </c>
      <c r="Z23">
        <f t="shared" si="22"/>
        <v>18.67665178028119</v>
      </c>
    </row>
    <row r="24" spans="2:28" x14ac:dyDescent="0.25">
      <c r="B24" t="s">
        <v>4</v>
      </c>
      <c r="D24">
        <f>AVERAGE(D5:D22)</f>
        <v>-673.79749963833319</v>
      </c>
      <c r="F24">
        <f>SQRT(AVERAGE(F5:F22))</f>
        <v>2.4961532603400539E-3</v>
      </c>
      <c r="G24" t="s">
        <v>10</v>
      </c>
      <c r="H24" s="2">
        <f t="shared" ref="H24:N24" si="23">AVERAGE(H5:H22)</f>
        <v>0.85125025961454126</v>
      </c>
      <c r="I24" s="2">
        <f t="shared" si="23"/>
        <v>0.4885124170625797</v>
      </c>
      <c r="J24" s="2">
        <f t="shared" si="23"/>
        <v>0.18005735202866469</v>
      </c>
      <c r="K24" s="2">
        <f t="shared" si="23"/>
        <v>-9.6173818779183972E-3</v>
      </c>
      <c r="L24" s="2">
        <f t="shared" si="23"/>
        <v>1.9684537934710186E-2</v>
      </c>
      <c r="M24" s="2">
        <f t="shared" si="23"/>
        <v>3.9964611684819601E-2</v>
      </c>
      <c r="N24" s="2">
        <f t="shared" si="23"/>
        <v>-4.7032387318093768E-2</v>
      </c>
    </row>
    <row r="25" spans="2:28" x14ac:dyDescent="0.25">
      <c r="B25" t="s">
        <v>5</v>
      </c>
      <c r="D25">
        <f>MIN(D4:D22)</f>
        <v>-673.80281405000005</v>
      </c>
      <c r="F25" s="4">
        <f>F24*$A$1</f>
        <v>6.5536503850228112</v>
      </c>
      <c r="G25" s="2">
        <f>SUM(H25:N25)</f>
        <v>0.99998122684956858</v>
      </c>
      <c r="H25">
        <f t="shared" ref="H25:N25" si="24">H24^2</f>
        <v>0.72462700449382389</v>
      </c>
      <c r="I25">
        <f t="shared" si="24"/>
        <v>0.2386443816243238</v>
      </c>
      <c r="J25">
        <f t="shared" si="24"/>
        <v>3.2420650019574476E-2</v>
      </c>
      <c r="K25">
        <f t="shared" si="24"/>
        <v>9.2494034185713192E-5</v>
      </c>
      <c r="L25">
        <f t="shared" si="24"/>
        <v>3.8748103370304438E-4</v>
      </c>
      <c r="M25">
        <f t="shared" si="24"/>
        <v>1.5971701871184195E-3</v>
      </c>
      <c r="N25">
        <f t="shared" si="24"/>
        <v>2.2120454568391877E-3</v>
      </c>
    </row>
    <row r="26" spans="2:28" x14ac:dyDescent="0.25">
      <c r="B26" t="s">
        <v>6</v>
      </c>
      <c r="D26">
        <f>MAX(D5:D22)</f>
        <v>-673.79542721999997</v>
      </c>
    </row>
    <row r="27" spans="2:28" x14ac:dyDescent="0.25">
      <c r="B27" t="s">
        <v>68</v>
      </c>
      <c r="D27" s="1">
        <f>D26-D25</f>
        <v>7.3868300000867748E-3</v>
      </c>
      <c r="G27" t="s">
        <v>64</v>
      </c>
      <c r="H27">
        <f>H24*$F$24</f>
        <v>2.1248511109021543E-3</v>
      </c>
      <c r="I27">
        <f t="shared" ref="I27:N27" si="25">I24*$F$24</f>
        <v>1.2194018625673584E-3</v>
      </c>
      <c r="J27">
        <f t="shared" si="25"/>
        <v>4.4945074631454814E-4</v>
      </c>
      <c r="K27">
        <f t="shared" si="25"/>
        <v>-2.4006459130501356E-5</v>
      </c>
      <c r="L27">
        <f t="shared" si="25"/>
        <v>4.9135623544014304E-5</v>
      </c>
      <c r="M27">
        <f t="shared" si="25"/>
        <v>9.9757795755286657E-5</v>
      </c>
      <c r="N27">
        <f t="shared" si="25"/>
        <v>-1.1740004694563596E-4</v>
      </c>
    </row>
    <row r="28" spans="2:28" x14ac:dyDescent="0.25">
      <c r="D28" s="4">
        <f>D27*$A$1</f>
        <v>19.394122165227827</v>
      </c>
      <c r="H28">
        <f>$A$1*H27</f>
        <v>5.5787965916736058</v>
      </c>
      <c r="I28">
        <f t="shared" ref="I28:N28" si="26">$A$1*I27</f>
        <v>3.2015395901705994</v>
      </c>
      <c r="J28">
        <f t="shared" si="26"/>
        <v>1.180032934448846</v>
      </c>
      <c r="K28">
        <f t="shared" si="26"/>
        <v>-6.3028958447131314E-2</v>
      </c>
      <c r="L28">
        <f t="shared" si="26"/>
        <v>0.12900557961480955</v>
      </c>
      <c r="M28">
        <f t="shared" si="26"/>
        <v>0.26191409275550509</v>
      </c>
      <c r="N28">
        <f t="shared" si="26"/>
        <v>-0.3082338232557672</v>
      </c>
      <c r="O28" t="s">
        <v>52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2025-01-20T22:02:21Z</dcterms:modified>
</cp:coreProperties>
</file>