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DT_projectors\"/>
    </mc:Choice>
  </mc:AlternateContent>
  <xr:revisionPtr revIDLastSave="0" documentId="13_ncr:1_{4A783DC0-4ED5-4645-B3B2-4281217516C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4" r:id="rId1"/>
    <sheet name="n10_inclination_relax" sheetId="6" r:id="rId2"/>
    <sheet name="p10_inclination_relax" sheetId="5" r:id="rId3"/>
    <sheet name="opt_angle_no_relax" sheetId="1" r:id="rId4"/>
    <sheet name="opt_angle_relax" sheetId="2" r:id="rId5"/>
    <sheet name="predict_norms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2" i="1" l="1"/>
  <c r="AA22" i="1"/>
  <c r="AB21" i="1"/>
  <c r="AA21" i="1"/>
  <c r="AB20" i="1"/>
  <c r="AA20" i="1"/>
  <c r="AB19" i="1"/>
  <c r="AA19" i="1"/>
  <c r="AB18" i="1"/>
  <c r="AA18" i="1"/>
  <c r="AB17" i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A9" i="1"/>
  <c r="AB8" i="1"/>
  <c r="AA8" i="1"/>
  <c r="AA3" i="1" s="1"/>
  <c r="AB7" i="1"/>
  <c r="AA7" i="1"/>
  <c r="AB6" i="1"/>
  <c r="AA6" i="1"/>
  <c r="AB5" i="1"/>
  <c r="AB3" i="1" s="1"/>
  <c r="AD3" i="1" s="1"/>
  <c r="AA5" i="1"/>
  <c r="AB22" i="2"/>
  <c r="AA22" i="2"/>
  <c r="AB21" i="2"/>
  <c r="AA21" i="2"/>
  <c r="AB20" i="2"/>
  <c r="AA20" i="2"/>
  <c r="AB19" i="2"/>
  <c r="AA19" i="2"/>
  <c r="AB18" i="2"/>
  <c r="AA18" i="2"/>
  <c r="AB17" i="2"/>
  <c r="AA17" i="2"/>
  <c r="AB16" i="2"/>
  <c r="AA16" i="2"/>
  <c r="AB15" i="2"/>
  <c r="AA15" i="2"/>
  <c r="AB14" i="2"/>
  <c r="AA14" i="2"/>
  <c r="AB13" i="2"/>
  <c r="AA13" i="2"/>
  <c r="AB12" i="2"/>
  <c r="AA12" i="2"/>
  <c r="AB11" i="2"/>
  <c r="AA11" i="2"/>
  <c r="AB10" i="2"/>
  <c r="AA10" i="2"/>
  <c r="AB9" i="2"/>
  <c r="AA9" i="2"/>
  <c r="AB8" i="2"/>
  <c r="AB3" i="2" s="1"/>
  <c r="AD3" i="2" s="1"/>
  <c r="AA8" i="2"/>
  <c r="AA3" i="2" s="1"/>
  <c r="AB7" i="2"/>
  <c r="AA7" i="2"/>
  <c r="AB6" i="2"/>
  <c r="AA6" i="2"/>
  <c r="AB5" i="2"/>
  <c r="AA5" i="2"/>
  <c r="D11" i="3" l="1"/>
  <c r="E11" i="3" s="1"/>
  <c r="G11" i="3" s="1"/>
  <c r="O11" i="3" s="1"/>
  <c r="W11" i="3" s="1"/>
  <c r="B11" i="3"/>
  <c r="C11" i="3" s="1"/>
  <c r="F11" i="3" s="1"/>
  <c r="D10" i="3"/>
  <c r="E10" i="3" s="1"/>
  <c r="G10" i="3" s="1"/>
  <c r="B10" i="3"/>
  <c r="C10" i="3" s="1"/>
  <c r="F10" i="3" s="1"/>
  <c r="D9" i="3"/>
  <c r="E9" i="3" s="1"/>
  <c r="G9" i="3" s="1"/>
  <c r="B9" i="3"/>
  <c r="C9" i="3" s="1"/>
  <c r="F9" i="3" s="1"/>
  <c r="H9" i="3" s="1"/>
  <c r="P9" i="3" s="1"/>
  <c r="O10" i="3" l="1"/>
  <c r="W10" i="3" s="1"/>
  <c r="L10" i="3"/>
  <c r="T10" i="3" s="1"/>
  <c r="M10" i="3"/>
  <c r="U10" i="3" s="1"/>
  <c r="N10" i="3"/>
  <c r="V10" i="3" s="1"/>
  <c r="N11" i="3"/>
  <c r="V11" i="3" s="1"/>
  <c r="M11" i="3"/>
  <c r="U11" i="3" s="1"/>
  <c r="L11" i="3"/>
  <c r="T11" i="3" s="1"/>
  <c r="K11" i="3"/>
  <c r="S11" i="3" s="1"/>
  <c r="H11" i="3"/>
  <c r="P11" i="3" s="1"/>
  <c r="O9" i="3"/>
  <c r="W9" i="3" s="1"/>
  <c r="N9" i="3"/>
  <c r="V9" i="3" s="1"/>
  <c r="L9" i="3"/>
  <c r="T9" i="3" s="1"/>
  <c r="F3" i="3" s="1"/>
  <c r="J11" i="3"/>
  <c r="R11" i="3" s="1"/>
  <c r="I11" i="3"/>
  <c r="Q11" i="3" s="1"/>
  <c r="I9" i="3"/>
  <c r="Q9" i="3" s="1"/>
  <c r="K9" i="3"/>
  <c r="S9" i="3" s="1"/>
  <c r="J9" i="3"/>
  <c r="R9" i="3" s="1"/>
  <c r="M9" i="3"/>
  <c r="U9" i="3" s="1"/>
  <c r="K10" i="3"/>
  <c r="S10" i="3" s="1"/>
  <c r="J10" i="3"/>
  <c r="R10" i="3" s="1"/>
  <c r="H4" i="3" s="1"/>
  <c r="I10" i="3"/>
  <c r="Q10" i="3" s="1"/>
  <c r="G4" i="3" s="1"/>
  <c r="H10" i="3"/>
  <c r="P10" i="3" s="1"/>
  <c r="F4" i="3" s="1"/>
  <c r="I5" i="3" l="1"/>
  <c r="F5" i="3"/>
  <c r="H3" i="3"/>
  <c r="I4" i="3"/>
  <c r="G3" i="3"/>
  <c r="I3" i="3"/>
  <c r="G5" i="3"/>
  <c r="H5" i="3"/>
  <c r="E4" i="3"/>
  <c r="E5" i="3"/>
  <c r="C4" i="3"/>
  <c r="C5" i="3"/>
  <c r="E3" i="3"/>
  <c r="C3" i="3"/>
  <c r="B23" i="2"/>
  <c r="C23" i="2" s="1"/>
  <c r="B22" i="2"/>
  <c r="B21" i="2"/>
  <c r="B20" i="2"/>
  <c r="B19" i="2"/>
  <c r="B18" i="2"/>
  <c r="B17" i="2"/>
  <c r="B16" i="2"/>
  <c r="C16" i="2" s="1"/>
  <c r="B15" i="2"/>
  <c r="B23" i="1"/>
  <c r="B22" i="1"/>
  <c r="B21" i="1"/>
  <c r="B20" i="1"/>
  <c r="B19" i="1"/>
  <c r="C19" i="1" s="1"/>
  <c r="B18" i="1"/>
  <c r="B17" i="1"/>
  <c r="B16" i="1"/>
  <c r="B15" i="1"/>
  <c r="C15" i="1" s="1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C14" i="6"/>
  <c r="C13" i="6"/>
  <c r="C12" i="6"/>
  <c r="C11" i="6"/>
  <c r="C10" i="6"/>
  <c r="C9" i="6"/>
  <c r="C8" i="6"/>
  <c r="C7" i="6"/>
  <c r="C6" i="6"/>
  <c r="C5" i="6"/>
  <c r="C4" i="6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C14" i="5"/>
  <c r="C13" i="5"/>
  <c r="C12" i="5"/>
  <c r="C11" i="5"/>
  <c r="C10" i="5"/>
  <c r="C9" i="5"/>
  <c r="C8" i="5"/>
  <c r="C7" i="5"/>
  <c r="C6" i="5"/>
  <c r="C5" i="5"/>
  <c r="C4" i="5"/>
  <c r="C23" i="1"/>
  <c r="D22" i="2"/>
  <c r="C22" i="2"/>
  <c r="D21" i="2"/>
  <c r="C21" i="2"/>
  <c r="D20" i="2"/>
  <c r="C20" i="2"/>
  <c r="D19" i="2"/>
  <c r="C19" i="2"/>
  <c r="D18" i="2"/>
  <c r="C18" i="2"/>
  <c r="D17" i="2"/>
  <c r="C17" i="2"/>
  <c r="D16" i="2"/>
  <c r="D15" i="2"/>
  <c r="D24" i="2" s="1"/>
  <c r="E13" i="2" s="1"/>
  <c r="C15" i="2"/>
  <c r="C14" i="2"/>
  <c r="C13" i="2"/>
  <c r="C12" i="2"/>
  <c r="C11" i="2"/>
  <c r="C10" i="2"/>
  <c r="C9" i="2"/>
  <c r="C8" i="2"/>
  <c r="C7" i="2"/>
  <c r="C6" i="2"/>
  <c r="C5" i="2"/>
  <c r="C4" i="2"/>
  <c r="C5" i="1"/>
  <c r="C6" i="1"/>
  <c r="C7" i="1"/>
  <c r="C8" i="1"/>
  <c r="C9" i="1"/>
  <c r="C10" i="1"/>
  <c r="C11" i="1"/>
  <c r="C12" i="1"/>
  <c r="C13" i="1"/>
  <c r="C14" i="1"/>
  <c r="C16" i="1"/>
  <c r="C17" i="1"/>
  <c r="C18" i="1"/>
  <c r="C20" i="1"/>
  <c r="C21" i="1"/>
  <c r="C22" i="1"/>
  <c r="C4" i="1"/>
  <c r="D26" i="1"/>
  <c r="D25" i="1"/>
  <c r="Z14" i="1" s="1"/>
  <c r="Z23" i="1" s="1"/>
  <c r="D22" i="1"/>
  <c r="Z22" i="1" s="1"/>
  <c r="D21" i="1"/>
  <c r="D20" i="1"/>
  <c r="Z20" i="1" s="1"/>
  <c r="D19" i="1"/>
  <c r="Z19" i="1" s="1"/>
  <c r="D18" i="1"/>
  <c r="Z18" i="1" s="1"/>
  <c r="D17" i="1"/>
  <c r="Z17" i="1" s="1"/>
  <c r="D16" i="1"/>
  <c r="D15" i="1"/>
  <c r="Z15" i="1" s="1"/>
  <c r="Z17" i="2" l="1"/>
  <c r="Z5" i="1"/>
  <c r="Z11" i="1"/>
  <c r="Z10" i="1"/>
  <c r="Z21" i="1"/>
  <c r="Z9" i="1"/>
  <c r="Z8" i="1"/>
  <c r="Z12" i="1"/>
  <c r="Z7" i="1"/>
  <c r="Z15" i="2"/>
  <c r="Z13" i="1"/>
  <c r="Z6" i="1"/>
  <c r="Z16" i="1"/>
  <c r="D26" i="6"/>
  <c r="D25" i="6"/>
  <c r="Z20" i="6" s="1"/>
  <c r="D24" i="6"/>
  <c r="E20" i="6" s="1"/>
  <c r="D26" i="5"/>
  <c r="D25" i="5"/>
  <c r="Z18" i="5" s="1"/>
  <c r="D24" i="5"/>
  <c r="E20" i="5" s="1"/>
  <c r="D27" i="1"/>
  <c r="D28" i="1" s="1"/>
  <c r="D25" i="2"/>
  <c r="D26" i="2"/>
  <c r="E9" i="2"/>
  <c r="F9" i="2" s="1"/>
  <c r="E15" i="2"/>
  <c r="F15" i="2" s="1"/>
  <c r="E10" i="2"/>
  <c r="F10" i="2" s="1"/>
  <c r="E19" i="2"/>
  <c r="F19" i="2" s="1"/>
  <c r="E16" i="2"/>
  <c r="F16" i="2" s="1"/>
  <c r="E20" i="2"/>
  <c r="F20" i="2" s="1"/>
  <c r="E4" i="2"/>
  <c r="E11" i="2"/>
  <c r="F11" i="2" s="1"/>
  <c r="E12" i="2"/>
  <c r="F12" i="2" s="1"/>
  <c r="E17" i="2"/>
  <c r="F17" i="2" s="1"/>
  <c r="E21" i="2"/>
  <c r="F21" i="2" s="1"/>
  <c r="E6" i="2"/>
  <c r="F6" i="2" s="1"/>
  <c r="E7" i="2"/>
  <c r="F7" i="2" s="1"/>
  <c r="E14" i="2"/>
  <c r="F14" i="2" s="1"/>
  <c r="E18" i="2"/>
  <c r="F18" i="2" s="1"/>
  <c r="E22" i="2"/>
  <c r="F22" i="2" s="1"/>
  <c r="F13" i="2"/>
  <c r="E8" i="2"/>
  <c r="E5" i="2"/>
  <c r="D24" i="1"/>
  <c r="E17" i="1" s="1"/>
  <c r="F17" i="1" s="1"/>
  <c r="Z8" i="2" l="1"/>
  <c r="Z7" i="2"/>
  <c r="Z6" i="2"/>
  <c r="Z5" i="2"/>
  <c r="Z10" i="2"/>
  <c r="Z14" i="2"/>
  <c r="Z23" i="2" s="1"/>
  <c r="Z22" i="2"/>
  <c r="Z13" i="2"/>
  <c r="Z21" i="2"/>
  <c r="Z9" i="2"/>
  <c r="Z12" i="2"/>
  <c r="Z11" i="2"/>
  <c r="Z18" i="2"/>
  <c r="Z16" i="2"/>
  <c r="Z20" i="2"/>
  <c r="Z19" i="2"/>
  <c r="Z19" i="5"/>
  <c r="Z15" i="5"/>
  <c r="D27" i="5"/>
  <c r="D28" i="5" s="1"/>
  <c r="E22" i="6"/>
  <c r="F22" i="6" s="1"/>
  <c r="D27" i="6"/>
  <c r="D28" i="6" s="1"/>
  <c r="Z21" i="6"/>
  <c r="Z16" i="6"/>
  <c r="Z22" i="6"/>
  <c r="Z18" i="6"/>
  <c r="F20" i="6"/>
  <c r="E14" i="6"/>
  <c r="E11" i="6"/>
  <c r="E8" i="6"/>
  <c r="E5" i="6"/>
  <c r="E4" i="6"/>
  <c r="E19" i="6"/>
  <c r="E15" i="6"/>
  <c r="E12" i="6"/>
  <c r="E9" i="6"/>
  <c r="E6" i="6"/>
  <c r="E13" i="6"/>
  <c r="E10" i="6"/>
  <c r="E7" i="6"/>
  <c r="E16" i="6"/>
  <c r="E21" i="6"/>
  <c r="Z6" i="6"/>
  <c r="Z13" i="6"/>
  <c r="Z10" i="6"/>
  <c r="Z7" i="6"/>
  <c r="Z9" i="6"/>
  <c r="Z14" i="6"/>
  <c r="Z11" i="6"/>
  <c r="Z8" i="6"/>
  <c r="Z5" i="6"/>
  <c r="Z23" i="6" s="1"/>
  <c r="Z19" i="6"/>
  <c r="Z15" i="6"/>
  <c r="Z12" i="6"/>
  <c r="E17" i="6"/>
  <c r="E18" i="6"/>
  <c r="Z17" i="6"/>
  <c r="F20" i="5"/>
  <c r="E16" i="5"/>
  <c r="E17" i="5"/>
  <c r="Z21" i="5"/>
  <c r="E19" i="5"/>
  <c r="E15" i="5"/>
  <c r="E22" i="5"/>
  <c r="Z13" i="5"/>
  <c r="Z10" i="5"/>
  <c r="Z7" i="5"/>
  <c r="Z14" i="5"/>
  <c r="Z11" i="5"/>
  <c r="Z8" i="5"/>
  <c r="Z5" i="5"/>
  <c r="Z23" i="5" s="1"/>
  <c r="Z12" i="5"/>
  <c r="Z9" i="5"/>
  <c r="Z6" i="5"/>
  <c r="Z20" i="5"/>
  <c r="Z16" i="5"/>
  <c r="Z17" i="5"/>
  <c r="E4" i="5"/>
  <c r="E9" i="5"/>
  <c r="E12" i="5"/>
  <c r="E6" i="5"/>
  <c r="E7" i="5"/>
  <c r="E13" i="5"/>
  <c r="E10" i="5"/>
  <c r="E14" i="5"/>
  <c r="E11" i="5"/>
  <c r="E8" i="5"/>
  <c r="E5" i="5"/>
  <c r="E18" i="5"/>
  <c r="E21" i="5"/>
  <c r="Z22" i="5"/>
  <c r="D27" i="2"/>
  <c r="D28" i="2" s="1"/>
  <c r="F5" i="2"/>
  <c r="F8" i="2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F24" i="1" l="1"/>
  <c r="F25" i="1" s="1"/>
  <c r="F10" i="6"/>
  <c r="F13" i="6"/>
  <c r="F12" i="6"/>
  <c r="F5" i="6"/>
  <c r="F6" i="6"/>
  <c r="F9" i="6"/>
  <c r="F15" i="6"/>
  <c r="F21" i="6"/>
  <c r="F8" i="6"/>
  <c r="F19" i="6"/>
  <c r="F18" i="6"/>
  <c r="F17" i="6"/>
  <c r="F16" i="6"/>
  <c r="F11" i="6"/>
  <c r="F7" i="6"/>
  <c r="F14" i="6"/>
  <c r="F10" i="5"/>
  <c r="F16" i="5"/>
  <c r="F12" i="5"/>
  <c r="F18" i="5"/>
  <c r="F17" i="5"/>
  <c r="F7" i="5"/>
  <c r="F5" i="5"/>
  <c r="F22" i="5"/>
  <c r="F13" i="5"/>
  <c r="F8" i="5"/>
  <c r="F15" i="5"/>
  <c r="F14" i="5"/>
  <c r="F6" i="5"/>
  <c r="F9" i="5"/>
  <c r="F21" i="5"/>
  <c r="F11" i="5"/>
  <c r="F19" i="5"/>
  <c r="G10" i="1"/>
  <c r="F24" i="2"/>
  <c r="G16" i="2" l="1"/>
  <c r="F25" i="2"/>
  <c r="F24" i="6"/>
  <c r="F24" i="5"/>
  <c r="K10" i="1"/>
  <c r="H10" i="1"/>
  <c r="I10" i="1"/>
  <c r="J10" i="1"/>
  <c r="G13" i="1"/>
  <c r="M10" i="1"/>
  <c r="L10" i="1"/>
  <c r="N10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G22" i="2"/>
  <c r="G12" i="2"/>
  <c r="G20" i="2"/>
  <c r="G11" i="2"/>
  <c r="G17" i="2"/>
  <c r="G13" i="2"/>
  <c r="G19" i="2"/>
  <c r="G7" i="2"/>
  <c r="G18" i="2"/>
  <c r="G15" i="2"/>
  <c r="G21" i="2"/>
  <c r="G9" i="2"/>
  <c r="G14" i="2"/>
  <c r="G5" i="2"/>
  <c r="G8" i="2"/>
  <c r="G6" i="2"/>
  <c r="G10" i="2"/>
  <c r="L16" i="2"/>
  <c r="N16" i="2"/>
  <c r="M16" i="2"/>
  <c r="H7" i="2" l="1"/>
  <c r="J7" i="2"/>
  <c r="K7" i="2"/>
  <c r="I7" i="2"/>
  <c r="H19" i="2"/>
  <c r="I19" i="2"/>
  <c r="J19" i="2"/>
  <c r="K19" i="2"/>
  <c r="N17" i="2"/>
  <c r="K17" i="2"/>
  <c r="H17" i="2"/>
  <c r="I17" i="2"/>
  <c r="J17" i="2"/>
  <c r="N10" i="2"/>
  <c r="H10" i="2"/>
  <c r="K10" i="2"/>
  <c r="I10" i="2"/>
  <c r="J10" i="2"/>
  <c r="K12" i="2"/>
  <c r="J12" i="2"/>
  <c r="I12" i="2"/>
  <c r="H12" i="2"/>
  <c r="H13" i="2"/>
  <c r="I13" i="2"/>
  <c r="J13" i="2"/>
  <c r="K13" i="2"/>
  <c r="J14" i="2"/>
  <c r="K14" i="2"/>
  <c r="I14" i="2"/>
  <c r="H14" i="2"/>
  <c r="K11" i="2"/>
  <c r="J11" i="2"/>
  <c r="H11" i="2"/>
  <c r="I11" i="2"/>
  <c r="K8" i="2"/>
  <c r="J8" i="2"/>
  <c r="H8" i="2"/>
  <c r="I8" i="2"/>
  <c r="H5" i="2"/>
  <c r="K5" i="2"/>
  <c r="I5" i="2"/>
  <c r="J5" i="2"/>
  <c r="K9" i="2"/>
  <c r="J9" i="2"/>
  <c r="H9" i="2"/>
  <c r="I9" i="2"/>
  <c r="H15" i="2"/>
  <c r="K15" i="2"/>
  <c r="J15" i="2"/>
  <c r="I15" i="2"/>
  <c r="L6" i="2"/>
  <c r="K6" i="2"/>
  <c r="J6" i="2"/>
  <c r="I6" i="2"/>
  <c r="H6" i="2"/>
  <c r="N20" i="2"/>
  <c r="K20" i="2"/>
  <c r="J20" i="2"/>
  <c r="I20" i="2"/>
  <c r="H20" i="2"/>
  <c r="J22" i="2"/>
  <c r="I22" i="2"/>
  <c r="H22" i="2"/>
  <c r="K22" i="2"/>
  <c r="L21" i="2"/>
  <c r="K21" i="2"/>
  <c r="H21" i="2"/>
  <c r="J21" i="2"/>
  <c r="I21" i="2"/>
  <c r="M18" i="2"/>
  <c r="K18" i="2"/>
  <c r="H18" i="2"/>
  <c r="J18" i="2"/>
  <c r="I18" i="2"/>
  <c r="K16" i="2"/>
  <c r="J16" i="2"/>
  <c r="H16" i="2"/>
  <c r="I16" i="2"/>
  <c r="F25" i="6"/>
  <c r="F30" i="6" s="1"/>
  <c r="G22" i="6"/>
  <c r="G20" i="6"/>
  <c r="G12" i="6"/>
  <c r="G8" i="6"/>
  <c r="G7" i="6"/>
  <c r="G14" i="6"/>
  <c r="G18" i="6"/>
  <c r="G17" i="6"/>
  <c r="G15" i="6"/>
  <c r="G19" i="6"/>
  <c r="G6" i="6"/>
  <c r="G9" i="6"/>
  <c r="G10" i="6"/>
  <c r="G13" i="6"/>
  <c r="G5" i="6"/>
  <c r="G16" i="6"/>
  <c r="G21" i="6"/>
  <c r="G11" i="6"/>
  <c r="F25" i="5"/>
  <c r="F32" i="5" s="1"/>
  <c r="G20" i="5"/>
  <c r="G19" i="5"/>
  <c r="G7" i="5"/>
  <c r="G6" i="5"/>
  <c r="G16" i="5"/>
  <c r="G22" i="5"/>
  <c r="G9" i="5"/>
  <c r="G8" i="5"/>
  <c r="G11" i="5"/>
  <c r="G10" i="5"/>
  <c r="G12" i="5"/>
  <c r="G13" i="5"/>
  <c r="G21" i="5"/>
  <c r="G15" i="5"/>
  <c r="G18" i="5"/>
  <c r="G17" i="5"/>
  <c r="G14" i="5"/>
  <c r="G5" i="5"/>
  <c r="H17" i="1"/>
  <c r="I17" i="1"/>
  <c r="K17" i="1"/>
  <c r="J17" i="1"/>
  <c r="K5" i="1"/>
  <c r="J5" i="1"/>
  <c r="I5" i="1"/>
  <c r="H5" i="1"/>
  <c r="K19" i="1"/>
  <c r="H19" i="1"/>
  <c r="I19" i="1"/>
  <c r="J19" i="1"/>
  <c r="H21" i="1"/>
  <c r="I21" i="1"/>
  <c r="J21" i="1"/>
  <c r="K21" i="1"/>
  <c r="H16" i="1"/>
  <c r="K16" i="1"/>
  <c r="I16" i="1"/>
  <c r="J16" i="1"/>
  <c r="H14" i="1"/>
  <c r="K14" i="1"/>
  <c r="I14" i="1"/>
  <c r="J14" i="1"/>
  <c r="I6" i="1"/>
  <c r="J6" i="1"/>
  <c r="K6" i="1"/>
  <c r="H6" i="1"/>
  <c r="N13" i="1"/>
  <c r="H13" i="1"/>
  <c r="I13" i="1"/>
  <c r="J13" i="1"/>
  <c r="K13" i="1"/>
  <c r="I15" i="1"/>
  <c r="J15" i="1"/>
  <c r="K15" i="1"/>
  <c r="H15" i="1"/>
  <c r="I9" i="1"/>
  <c r="J9" i="1"/>
  <c r="K9" i="1"/>
  <c r="H9" i="1"/>
  <c r="H11" i="1"/>
  <c r="I11" i="1"/>
  <c r="J11" i="1"/>
  <c r="K11" i="1"/>
  <c r="H20" i="1"/>
  <c r="K20" i="1"/>
  <c r="I20" i="1"/>
  <c r="J20" i="1"/>
  <c r="H22" i="1"/>
  <c r="I22" i="1"/>
  <c r="J22" i="1"/>
  <c r="K22" i="1"/>
  <c r="H7" i="1"/>
  <c r="I7" i="1"/>
  <c r="J7" i="1"/>
  <c r="K7" i="1"/>
  <c r="I18" i="1"/>
  <c r="J18" i="1"/>
  <c r="K18" i="1"/>
  <c r="H18" i="1"/>
  <c r="H8" i="1"/>
  <c r="I8" i="1"/>
  <c r="K8" i="1"/>
  <c r="J8" i="1"/>
  <c r="I12" i="1"/>
  <c r="J12" i="1"/>
  <c r="K12" i="1"/>
  <c r="H12" i="1"/>
  <c r="L19" i="2"/>
  <c r="L14" i="2"/>
  <c r="M9" i="2"/>
  <c r="L9" i="2"/>
  <c r="N19" i="2"/>
  <c r="M19" i="2"/>
  <c r="L7" i="2"/>
  <c r="L13" i="1"/>
  <c r="M13" i="1"/>
  <c r="L6" i="1"/>
  <c r="N6" i="1"/>
  <c r="M6" i="1"/>
  <c r="N21" i="1"/>
  <c r="L21" i="1"/>
  <c r="M21" i="1"/>
  <c r="L16" i="1"/>
  <c r="M16" i="1"/>
  <c r="N16" i="1"/>
  <c r="M14" i="1"/>
  <c r="N14" i="1"/>
  <c r="L14" i="1"/>
  <c r="N20" i="1"/>
  <c r="M20" i="1"/>
  <c r="L20" i="1"/>
  <c r="M9" i="1"/>
  <c r="N9" i="1"/>
  <c r="L9" i="1"/>
  <c r="M12" i="1"/>
  <c r="N12" i="1"/>
  <c r="L12" i="1"/>
  <c r="M5" i="1"/>
  <c r="L5" i="1"/>
  <c r="N5" i="1"/>
  <c r="L15" i="1"/>
  <c r="M15" i="1"/>
  <c r="N15" i="1"/>
  <c r="L18" i="1"/>
  <c r="N18" i="1"/>
  <c r="M18" i="1"/>
  <c r="N8" i="1"/>
  <c r="M8" i="1"/>
  <c r="L8" i="1"/>
  <c r="M22" i="1"/>
  <c r="L22" i="1"/>
  <c r="N22" i="1"/>
  <c r="N17" i="1"/>
  <c r="L17" i="1"/>
  <c r="M17" i="1"/>
  <c r="N7" i="1"/>
  <c r="L7" i="1"/>
  <c r="M7" i="1"/>
  <c r="N19" i="1"/>
  <c r="L19" i="1"/>
  <c r="M19" i="1"/>
  <c r="M11" i="1"/>
  <c r="N11" i="1"/>
  <c r="L11" i="1"/>
  <c r="N9" i="2"/>
  <c r="M14" i="2"/>
  <c r="N22" i="2"/>
  <c r="L13" i="2"/>
  <c r="M7" i="2"/>
  <c r="M21" i="2"/>
  <c r="N13" i="2"/>
  <c r="L10" i="2"/>
  <c r="L5" i="2"/>
  <c r="M10" i="2"/>
  <c r="M17" i="2"/>
  <c r="L17" i="2"/>
  <c r="M12" i="2"/>
  <c r="N12" i="2"/>
  <c r="L20" i="2"/>
  <c r="N7" i="2"/>
  <c r="N14" i="2"/>
  <c r="N18" i="2"/>
  <c r="M13" i="2"/>
  <c r="L8" i="2"/>
  <c r="N8" i="2"/>
  <c r="M11" i="2"/>
  <c r="M8" i="2"/>
  <c r="L18" i="2"/>
  <c r="L22" i="2"/>
  <c r="L11" i="2"/>
  <c r="M15" i="2"/>
  <c r="N6" i="2"/>
  <c r="M5" i="2"/>
  <c r="L12" i="2"/>
  <c r="N11" i="2"/>
  <c r="M6" i="2"/>
  <c r="N5" i="2"/>
  <c r="L15" i="2"/>
  <c r="N21" i="2"/>
  <c r="M22" i="2"/>
  <c r="N15" i="2"/>
  <c r="M20" i="2"/>
  <c r="N11" i="6" l="1"/>
  <c r="K11" i="6"/>
  <c r="H11" i="6"/>
  <c r="J11" i="6"/>
  <c r="L11" i="6"/>
  <c r="M11" i="6"/>
  <c r="I11" i="6"/>
  <c r="N9" i="6"/>
  <c r="K9" i="6"/>
  <c r="H9" i="6"/>
  <c r="I9" i="6"/>
  <c r="J9" i="6"/>
  <c r="M9" i="6"/>
  <c r="L9" i="6"/>
  <c r="N15" i="6"/>
  <c r="J15" i="6"/>
  <c r="K15" i="6"/>
  <c r="H15" i="6"/>
  <c r="M15" i="6"/>
  <c r="I15" i="6"/>
  <c r="L15" i="6"/>
  <c r="N14" i="6"/>
  <c r="K14" i="6"/>
  <c r="I14" i="6"/>
  <c r="M14" i="6"/>
  <c r="J14" i="6"/>
  <c r="L14" i="6"/>
  <c r="H14" i="6"/>
  <c r="N21" i="6"/>
  <c r="M21" i="6"/>
  <c r="I21" i="6"/>
  <c r="K21" i="6"/>
  <c r="L21" i="6"/>
  <c r="H21" i="6"/>
  <c r="J21" i="6"/>
  <c r="K7" i="6"/>
  <c r="N7" i="6"/>
  <c r="H7" i="6"/>
  <c r="L7" i="6"/>
  <c r="J7" i="6"/>
  <c r="M7" i="6"/>
  <c r="I7" i="6"/>
  <c r="N19" i="6"/>
  <c r="L19" i="6"/>
  <c r="J19" i="6"/>
  <c r="K19" i="6"/>
  <c r="H19" i="6"/>
  <c r="M19" i="6"/>
  <c r="I19" i="6"/>
  <c r="N18" i="6"/>
  <c r="I18" i="6"/>
  <c r="H18" i="6"/>
  <c r="L18" i="6"/>
  <c r="J18" i="6"/>
  <c r="K18" i="6"/>
  <c r="M18" i="6"/>
  <c r="N16" i="6"/>
  <c r="M16" i="6"/>
  <c r="J16" i="6"/>
  <c r="H16" i="6"/>
  <c r="K16" i="6"/>
  <c r="I16" i="6"/>
  <c r="L16" i="6"/>
  <c r="N8" i="6"/>
  <c r="K8" i="6"/>
  <c r="L8" i="6"/>
  <c r="J8" i="6"/>
  <c r="M8" i="6"/>
  <c r="I8" i="6"/>
  <c r="H8" i="6"/>
  <c r="N22" i="6"/>
  <c r="J22" i="6"/>
  <c r="I22" i="6"/>
  <c r="M22" i="6"/>
  <c r="H22" i="6"/>
  <c r="L22" i="6"/>
  <c r="K22" i="6"/>
  <c r="K6" i="6"/>
  <c r="N6" i="6"/>
  <c r="M6" i="6"/>
  <c r="H6" i="6"/>
  <c r="J6" i="6"/>
  <c r="L6" i="6"/>
  <c r="I6" i="6"/>
  <c r="N5" i="6"/>
  <c r="I5" i="6"/>
  <c r="K5" i="6"/>
  <c r="L5" i="6"/>
  <c r="M5" i="6"/>
  <c r="H5" i="6"/>
  <c r="J5" i="6"/>
  <c r="N12" i="6"/>
  <c r="K12" i="6"/>
  <c r="H12" i="6"/>
  <c r="I12" i="6"/>
  <c r="J12" i="6"/>
  <c r="L12" i="6"/>
  <c r="M12" i="6"/>
  <c r="N10" i="6"/>
  <c r="I10" i="6"/>
  <c r="J10" i="6"/>
  <c r="M10" i="6"/>
  <c r="L10" i="6"/>
  <c r="H10" i="6"/>
  <c r="K10" i="6"/>
  <c r="N17" i="6"/>
  <c r="J17" i="6"/>
  <c r="M17" i="6"/>
  <c r="K17" i="6"/>
  <c r="L17" i="6"/>
  <c r="H17" i="6"/>
  <c r="I17" i="6"/>
  <c r="N13" i="6"/>
  <c r="J13" i="6"/>
  <c r="H13" i="6"/>
  <c r="L13" i="6"/>
  <c r="M13" i="6"/>
  <c r="K13" i="6"/>
  <c r="I13" i="6"/>
  <c r="N20" i="6"/>
  <c r="K20" i="6"/>
  <c r="M20" i="6"/>
  <c r="J20" i="6"/>
  <c r="H20" i="6"/>
  <c r="I20" i="6"/>
  <c r="L20" i="6"/>
  <c r="M9" i="5"/>
  <c r="N9" i="5"/>
  <c r="K9" i="5"/>
  <c r="H9" i="5"/>
  <c r="I9" i="5"/>
  <c r="L9" i="5"/>
  <c r="J9" i="5"/>
  <c r="M22" i="5"/>
  <c r="N22" i="5"/>
  <c r="J22" i="5"/>
  <c r="I22" i="5"/>
  <c r="L22" i="5"/>
  <c r="H22" i="5"/>
  <c r="K22" i="5"/>
  <c r="N14" i="5"/>
  <c r="I14" i="5"/>
  <c r="L14" i="5"/>
  <c r="M14" i="5"/>
  <c r="J14" i="5"/>
  <c r="K14" i="5"/>
  <c r="H14" i="5"/>
  <c r="N16" i="5"/>
  <c r="J16" i="5"/>
  <c r="H16" i="5"/>
  <c r="K16" i="5"/>
  <c r="M16" i="5"/>
  <c r="L16" i="5"/>
  <c r="I16" i="5"/>
  <c r="M17" i="5"/>
  <c r="J17" i="5"/>
  <c r="N17" i="5"/>
  <c r="K17" i="5"/>
  <c r="I17" i="5"/>
  <c r="H17" i="5"/>
  <c r="L17" i="5"/>
  <c r="M6" i="5"/>
  <c r="N6" i="5"/>
  <c r="K6" i="5"/>
  <c r="H6" i="5"/>
  <c r="I6" i="5"/>
  <c r="L6" i="5"/>
  <c r="J6" i="5"/>
  <c r="N18" i="5"/>
  <c r="M18" i="5"/>
  <c r="J18" i="5"/>
  <c r="I18" i="5"/>
  <c r="H18" i="5"/>
  <c r="L18" i="5"/>
  <c r="K18" i="5"/>
  <c r="K7" i="5"/>
  <c r="L7" i="5"/>
  <c r="I7" i="5"/>
  <c r="H7" i="5"/>
  <c r="N7" i="5"/>
  <c r="M7" i="5"/>
  <c r="J7" i="5"/>
  <c r="H12" i="5"/>
  <c r="M12" i="5"/>
  <c r="N12" i="5"/>
  <c r="K12" i="5"/>
  <c r="I12" i="5"/>
  <c r="L12" i="5"/>
  <c r="J12" i="5"/>
  <c r="N11" i="5"/>
  <c r="J11" i="5"/>
  <c r="I11" i="5"/>
  <c r="K11" i="5"/>
  <c r="H11" i="5"/>
  <c r="M11" i="5"/>
  <c r="L11" i="5"/>
  <c r="L15" i="5"/>
  <c r="N15" i="5"/>
  <c r="M15" i="5"/>
  <c r="J15" i="5"/>
  <c r="H15" i="5"/>
  <c r="K15" i="5"/>
  <c r="I15" i="5"/>
  <c r="L19" i="5"/>
  <c r="N19" i="5"/>
  <c r="M19" i="5"/>
  <c r="J19" i="5"/>
  <c r="H19" i="5"/>
  <c r="K19" i="5"/>
  <c r="I19" i="5"/>
  <c r="I10" i="5"/>
  <c r="L10" i="5"/>
  <c r="N10" i="5"/>
  <c r="M10" i="5"/>
  <c r="J10" i="5"/>
  <c r="K10" i="5"/>
  <c r="H10" i="5"/>
  <c r="N8" i="5"/>
  <c r="I8" i="5"/>
  <c r="J8" i="5"/>
  <c r="K8" i="5"/>
  <c r="H8" i="5"/>
  <c r="L8" i="5"/>
  <c r="M8" i="5"/>
  <c r="N5" i="5"/>
  <c r="J5" i="5"/>
  <c r="K5" i="5"/>
  <c r="H5" i="5"/>
  <c r="L5" i="5"/>
  <c r="I5" i="5"/>
  <c r="M5" i="5"/>
  <c r="J21" i="5"/>
  <c r="M21" i="5"/>
  <c r="N21" i="5"/>
  <c r="I21" i="5"/>
  <c r="L21" i="5"/>
  <c r="K21" i="5"/>
  <c r="H21" i="5"/>
  <c r="N20" i="5"/>
  <c r="J20" i="5"/>
  <c r="L20" i="5"/>
  <c r="K20" i="5"/>
  <c r="H20" i="5"/>
  <c r="M20" i="5"/>
  <c r="I20" i="5"/>
  <c r="I13" i="5"/>
  <c r="N13" i="5"/>
  <c r="M13" i="5"/>
  <c r="L13" i="5"/>
  <c r="H13" i="5"/>
  <c r="K13" i="5"/>
  <c r="J13" i="5"/>
  <c r="M24" i="1"/>
  <c r="J24" i="1"/>
  <c r="I24" i="1"/>
  <c r="K24" i="1"/>
  <c r="N24" i="1"/>
  <c r="L24" i="1"/>
  <c r="H24" i="1"/>
  <c r="N24" i="2"/>
  <c r="J24" i="2"/>
  <c r="H24" i="2"/>
  <c r="K24" i="2"/>
  <c r="M24" i="2"/>
  <c r="I24" i="2"/>
  <c r="L24" i="2"/>
  <c r="M25" i="2" l="1"/>
  <c r="M27" i="2"/>
  <c r="M28" i="2" s="1"/>
  <c r="I15" i="3" s="1"/>
  <c r="L25" i="2"/>
  <c r="L27" i="2"/>
  <c r="L28" i="2" s="1"/>
  <c r="H15" i="3" s="1"/>
  <c r="N25" i="2"/>
  <c r="N27" i="2"/>
  <c r="N28" i="2" s="1"/>
  <c r="J15" i="3" s="1"/>
  <c r="I24" i="6"/>
  <c r="L24" i="6"/>
  <c r="J24" i="6"/>
  <c r="H24" i="6"/>
  <c r="M24" i="6"/>
  <c r="K24" i="6"/>
  <c r="N24" i="6"/>
  <c r="I24" i="5"/>
  <c r="M24" i="5"/>
  <c r="L24" i="5"/>
  <c r="K24" i="5"/>
  <c r="H24" i="5"/>
  <c r="J24" i="5"/>
  <c r="N24" i="5"/>
  <c r="L25" i="1"/>
  <c r="L27" i="1"/>
  <c r="L28" i="1" s="1"/>
  <c r="M25" i="1"/>
  <c r="M27" i="1"/>
  <c r="M28" i="1" s="1"/>
  <c r="N25" i="1"/>
  <c r="N27" i="1"/>
  <c r="N28" i="1" s="1"/>
  <c r="K25" i="2"/>
  <c r="K27" i="2"/>
  <c r="K28" i="2" s="1"/>
  <c r="G15" i="3" s="1"/>
  <c r="O15" i="3" s="1"/>
  <c r="J25" i="2"/>
  <c r="J27" i="2"/>
  <c r="J28" i="2" s="1"/>
  <c r="F15" i="3" s="1"/>
  <c r="N15" i="3" s="1"/>
  <c r="I25" i="2"/>
  <c r="I27" i="2"/>
  <c r="I28" i="2" s="1"/>
  <c r="E15" i="3" s="1"/>
  <c r="M15" i="3" s="1"/>
  <c r="H25" i="2"/>
  <c r="H27" i="2"/>
  <c r="H28" i="2" s="1"/>
  <c r="D15" i="3" s="1"/>
  <c r="L15" i="3" s="1"/>
  <c r="K25" i="1"/>
  <c r="K27" i="1"/>
  <c r="K28" i="1" s="1"/>
  <c r="J25" i="1"/>
  <c r="J27" i="1"/>
  <c r="J28" i="1" s="1"/>
  <c r="I25" i="1"/>
  <c r="I27" i="1"/>
  <c r="I28" i="1" s="1"/>
  <c r="H25" i="1"/>
  <c r="H27" i="1"/>
  <c r="H28" i="1" s="1"/>
  <c r="M16" i="3" l="1"/>
  <c r="M17" i="3"/>
  <c r="L17" i="3"/>
  <c r="L16" i="3"/>
  <c r="P15" i="3"/>
  <c r="R15" i="3"/>
  <c r="N17" i="3"/>
  <c r="N16" i="3"/>
  <c r="Q15" i="3"/>
  <c r="S15" i="3"/>
  <c r="O16" i="3"/>
  <c r="O17" i="3"/>
  <c r="U7" i="2"/>
  <c r="U20" i="2"/>
  <c r="U17" i="2"/>
  <c r="U14" i="2"/>
  <c r="U11" i="2"/>
  <c r="U8" i="2"/>
  <c r="U5" i="2"/>
  <c r="U10" i="2"/>
  <c r="U19" i="2"/>
  <c r="U21" i="2"/>
  <c r="U18" i="2"/>
  <c r="U15" i="2"/>
  <c r="U12" i="2"/>
  <c r="U9" i="2"/>
  <c r="U6" i="2"/>
  <c r="U22" i="2"/>
  <c r="U13" i="2"/>
  <c r="U16" i="2"/>
  <c r="U23" i="2"/>
  <c r="Q15" i="2"/>
  <c r="Q22" i="2"/>
  <c r="Q19" i="2"/>
  <c r="Q16" i="2"/>
  <c r="Q13" i="2"/>
  <c r="Q10" i="2"/>
  <c r="Q7" i="2"/>
  <c r="Q6" i="2"/>
  <c r="Q12" i="2"/>
  <c r="Q20" i="2"/>
  <c r="Q17" i="2"/>
  <c r="Q14" i="2"/>
  <c r="Q11" i="2"/>
  <c r="Q8" i="2"/>
  <c r="Q5" i="2"/>
  <c r="Q21" i="2"/>
  <c r="Q9" i="2"/>
  <c r="Q18" i="2"/>
  <c r="Q23" i="2"/>
  <c r="P19" i="2"/>
  <c r="P16" i="2"/>
  <c r="P13" i="2"/>
  <c r="P10" i="2"/>
  <c r="P7" i="2"/>
  <c r="P22" i="2"/>
  <c r="P20" i="2"/>
  <c r="P17" i="2"/>
  <c r="P14" i="2"/>
  <c r="X14" i="2" s="1"/>
  <c r="P11" i="2"/>
  <c r="P8" i="2"/>
  <c r="P5" i="2"/>
  <c r="P21" i="2"/>
  <c r="P18" i="2"/>
  <c r="P15" i="2"/>
  <c r="P12" i="2"/>
  <c r="X12" i="2" s="1"/>
  <c r="P9" i="2"/>
  <c r="P6" i="2"/>
  <c r="P23" i="2"/>
  <c r="R22" i="2"/>
  <c r="R19" i="2"/>
  <c r="R16" i="2"/>
  <c r="R13" i="2"/>
  <c r="R10" i="2"/>
  <c r="R7" i="2"/>
  <c r="R20" i="2"/>
  <c r="R14" i="2"/>
  <c r="R17" i="2"/>
  <c r="R11" i="2"/>
  <c r="R8" i="2"/>
  <c r="R5" i="2"/>
  <c r="R12" i="2"/>
  <c r="R21" i="2"/>
  <c r="R18" i="2"/>
  <c r="R15" i="2"/>
  <c r="R9" i="2"/>
  <c r="R6" i="2"/>
  <c r="R23" i="2"/>
  <c r="V20" i="2"/>
  <c r="V17" i="2"/>
  <c r="V14" i="2"/>
  <c r="V11" i="2"/>
  <c r="V8" i="2"/>
  <c r="V5" i="2"/>
  <c r="V9" i="2"/>
  <c r="V21" i="2"/>
  <c r="V18" i="2"/>
  <c r="V15" i="2"/>
  <c r="V12" i="2"/>
  <c r="V6" i="2"/>
  <c r="V22" i="2"/>
  <c r="V16" i="2"/>
  <c r="V7" i="2"/>
  <c r="V19" i="2"/>
  <c r="V13" i="2"/>
  <c r="V10" i="2"/>
  <c r="V23" i="2"/>
  <c r="S22" i="2"/>
  <c r="S19" i="2"/>
  <c r="S16" i="2"/>
  <c r="S13" i="2"/>
  <c r="S10" i="2"/>
  <c r="S7" i="2"/>
  <c r="S20" i="2"/>
  <c r="S17" i="2"/>
  <c r="S14" i="2"/>
  <c r="S11" i="2"/>
  <c r="S8" i="2"/>
  <c r="S5" i="2"/>
  <c r="S21" i="2"/>
  <c r="S18" i="2"/>
  <c r="S15" i="2"/>
  <c r="S12" i="2"/>
  <c r="S9" i="2"/>
  <c r="S6" i="2"/>
  <c r="S23" i="2"/>
  <c r="T20" i="2"/>
  <c r="T17" i="2"/>
  <c r="T14" i="2"/>
  <c r="T11" i="2"/>
  <c r="T8" i="2"/>
  <c r="T5" i="2"/>
  <c r="T21" i="2"/>
  <c r="T18" i="2"/>
  <c r="T15" i="2"/>
  <c r="T12" i="2"/>
  <c r="T9" i="2"/>
  <c r="T6" i="2"/>
  <c r="T22" i="2"/>
  <c r="T19" i="2"/>
  <c r="T16" i="2"/>
  <c r="T13" i="2"/>
  <c r="T10" i="2"/>
  <c r="T7" i="2"/>
  <c r="T23" i="2"/>
  <c r="N25" i="6"/>
  <c r="N27" i="6"/>
  <c r="N28" i="6" s="1"/>
  <c r="H25" i="6"/>
  <c r="H27" i="6"/>
  <c r="H28" i="6" s="1"/>
  <c r="L25" i="6"/>
  <c r="L27" i="6"/>
  <c r="L28" i="6" s="1"/>
  <c r="K25" i="6"/>
  <c r="K27" i="6"/>
  <c r="K28" i="6" s="1"/>
  <c r="J25" i="6"/>
  <c r="J27" i="6"/>
  <c r="J28" i="6" s="1"/>
  <c r="I25" i="6"/>
  <c r="I27" i="6"/>
  <c r="I28" i="6" s="1"/>
  <c r="M25" i="6"/>
  <c r="M27" i="6"/>
  <c r="M28" i="6" s="1"/>
  <c r="N27" i="5"/>
  <c r="N28" i="5" s="1"/>
  <c r="N25" i="5"/>
  <c r="J27" i="5"/>
  <c r="J28" i="5" s="1"/>
  <c r="J25" i="5"/>
  <c r="K25" i="5"/>
  <c r="K27" i="5"/>
  <c r="K28" i="5" s="1"/>
  <c r="M25" i="5"/>
  <c r="M27" i="5"/>
  <c r="M28" i="5" s="1"/>
  <c r="H25" i="5"/>
  <c r="H27" i="5"/>
  <c r="H28" i="5" s="1"/>
  <c r="L25" i="5"/>
  <c r="L27" i="5"/>
  <c r="L28" i="5" s="1"/>
  <c r="I25" i="5"/>
  <c r="I27" i="5"/>
  <c r="I28" i="5" s="1"/>
  <c r="G25" i="1"/>
  <c r="Q8" i="1"/>
  <c r="Q20" i="1"/>
  <c r="Q13" i="1"/>
  <c r="Q6" i="1"/>
  <c r="Q18" i="1"/>
  <c r="Q11" i="1"/>
  <c r="Q16" i="1"/>
  <c r="Q9" i="1"/>
  <c r="Q21" i="1"/>
  <c r="Q5" i="1"/>
  <c r="Q14" i="1"/>
  <c r="Q7" i="1"/>
  <c r="Q19" i="1"/>
  <c r="Q10" i="1"/>
  <c r="Q22" i="1"/>
  <c r="Q15" i="1"/>
  <c r="Q12" i="1"/>
  <c r="Q17" i="1"/>
  <c r="Q23" i="1"/>
  <c r="R15" i="1"/>
  <c r="R8" i="1"/>
  <c r="R20" i="1"/>
  <c r="R13" i="1"/>
  <c r="R6" i="1"/>
  <c r="R18" i="1"/>
  <c r="R11" i="1"/>
  <c r="R5" i="1"/>
  <c r="R9" i="1"/>
  <c r="R16" i="1"/>
  <c r="R14" i="1"/>
  <c r="R17" i="1"/>
  <c r="R7" i="1"/>
  <c r="R19" i="1"/>
  <c r="R10" i="1"/>
  <c r="R21" i="1"/>
  <c r="R12" i="1"/>
  <c r="R22" i="1"/>
  <c r="R23" i="1"/>
  <c r="P13" i="1"/>
  <c r="P6" i="1"/>
  <c r="P18" i="1"/>
  <c r="P7" i="1"/>
  <c r="P11" i="1"/>
  <c r="P16" i="1"/>
  <c r="P9" i="1"/>
  <c r="P21" i="1"/>
  <c r="P14" i="1"/>
  <c r="P5" i="1"/>
  <c r="P12" i="1"/>
  <c r="P8" i="1"/>
  <c r="P20" i="1"/>
  <c r="P19" i="1"/>
  <c r="P17" i="1"/>
  <c r="P10" i="1"/>
  <c r="P22" i="1"/>
  <c r="P15" i="1"/>
  <c r="P23" i="1"/>
  <c r="V17" i="1"/>
  <c r="V6" i="1"/>
  <c r="V18" i="1"/>
  <c r="V7" i="1"/>
  <c r="V19" i="1"/>
  <c r="V8" i="1"/>
  <c r="V20" i="1"/>
  <c r="V11" i="1"/>
  <c r="V9" i="1"/>
  <c r="V21" i="1"/>
  <c r="V10" i="1"/>
  <c r="V22" i="1"/>
  <c r="V5" i="1"/>
  <c r="V12" i="1"/>
  <c r="V13" i="1"/>
  <c r="V15" i="1"/>
  <c r="V16" i="1"/>
  <c r="V14" i="1"/>
  <c r="V23" i="1"/>
  <c r="S10" i="1"/>
  <c r="S22" i="1"/>
  <c r="S15" i="1"/>
  <c r="S16" i="1"/>
  <c r="S8" i="1"/>
  <c r="S20" i="1"/>
  <c r="S13" i="1"/>
  <c r="S5" i="1"/>
  <c r="S6" i="1"/>
  <c r="S18" i="1"/>
  <c r="S11" i="1"/>
  <c r="S9" i="1"/>
  <c r="S21" i="1"/>
  <c r="S14" i="1"/>
  <c r="S12" i="1"/>
  <c r="S17" i="1"/>
  <c r="S7" i="1"/>
  <c r="S19" i="1"/>
  <c r="S23" i="1"/>
  <c r="U11" i="1"/>
  <c r="U5" i="1"/>
  <c r="U12" i="1"/>
  <c r="U13" i="1"/>
  <c r="U14" i="1"/>
  <c r="U15" i="1"/>
  <c r="U16" i="1"/>
  <c r="U17" i="1"/>
  <c r="U6" i="1"/>
  <c r="U18" i="1"/>
  <c r="U9" i="1"/>
  <c r="U10" i="1"/>
  <c r="U7" i="1"/>
  <c r="U19" i="1"/>
  <c r="U22" i="1"/>
  <c r="U8" i="1"/>
  <c r="U20" i="1"/>
  <c r="U21" i="1"/>
  <c r="U23" i="1"/>
  <c r="T17" i="1"/>
  <c r="T10" i="1"/>
  <c r="T22" i="1"/>
  <c r="T15" i="1"/>
  <c r="T5" i="1"/>
  <c r="T8" i="1"/>
  <c r="T20" i="1"/>
  <c r="T13" i="1"/>
  <c r="T6" i="1"/>
  <c r="T18" i="1"/>
  <c r="T11" i="1"/>
  <c r="T16" i="1"/>
  <c r="T9" i="1"/>
  <c r="T21" i="1"/>
  <c r="T7" i="1"/>
  <c r="T19" i="1"/>
  <c r="T14" i="1"/>
  <c r="T12" i="1"/>
  <c r="T23" i="1"/>
  <c r="G25" i="2"/>
  <c r="U15" i="3" l="1"/>
  <c r="V15" i="3" s="1"/>
  <c r="S16" i="3"/>
  <c r="S17" i="3"/>
  <c r="Q16" i="3"/>
  <c r="Q17" i="3"/>
  <c r="R17" i="3"/>
  <c r="R16" i="3"/>
  <c r="P16" i="3"/>
  <c r="P17" i="3"/>
  <c r="X11" i="2"/>
  <c r="X23" i="2"/>
  <c r="X20" i="2"/>
  <c r="X6" i="2"/>
  <c r="X22" i="2"/>
  <c r="X17" i="2"/>
  <c r="X9" i="2"/>
  <c r="X7" i="2"/>
  <c r="X10" i="2"/>
  <c r="X8" i="2"/>
  <c r="X15" i="2"/>
  <c r="X13" i="2"/>
  <c r="X18" i="2"/>
  <c r="X16" i="2"/>
  <c r="X19" i="2"/>
  <c r="X21" i="2"/>
  <c r="X5" i="2"/>
  <c r="X5" i="1"/>
  <c r="G25" i="6"/>
  <c r="P22" i="6"/>
  <c r="P18" i="6"/>
  <c r="P14" i="6"/>
  <c r="P11" i="6"/>
  <c r="P8" i="6"/>
  <c r="P7" i="6"/>
  <c r="P23" i="6"/>
  <c r="P19" i="6"/>
  <c r="P15" i="6"/>
  <c r="P12" i="6"/>
  <c r="P9" i="6"/>
  <c r="P6" i="6"/>
  <c r="P10" i="6"/>
  <c r="P20" i="6"/>
  <c r="P16" i="6"/>
  <c r="P13" i="6"/>
  <c r="P21" i="6"/>
  <c r="P17" i="6"/>
  <c r="P5" i="6"/>
  <c r="S23" i="6"/>
  <c r="S19" i="6"/>
  <c r="S15" i="6"/>
  <c r="S12" i="6"/>
  <c r="S9" i="6"/>
  <c r="S6" i="6"/>
  <c r="S20" i="6"/>
  <c r="S16" i="6"/>
  <c r="S7" i="6"/>
  <c r="S13" i="6"/>
  <c r="S10" i="6"/>
  <c r="S21" i="6"/>
  <c r="S17" i="6"/>
  <c r="S22" i="6"/>
  <c r="S18" i="6"/>
  <c r="S14" i="6"/>
  <c r="S11" i="6"/>
  <c r="S8" i="6"/>
  <c r="S5" i="6"/>
  <c r="V12" i="6"/>
  <c r="V20" i="6"/>
  <c r="V16" i="6"/>
  <c r="V13" i="6"/>
  <c r="V10" i="6"/>
  <c r="V7" i="6"/>
  <c r="V21" i="6"/>
  <c r="V17" i="6"/>
  <c r="V22" i="6"/>
  <c r="V18" i="6"/>
  <c r="V14" i="6"/>
  <c r="V11" i="6"/>
  <c r="V8" i="6"/>
  <c r="V5" i="6"/>
  <c r="V23" i="6"/>
  <c r="V19" i="6"/>
  <c r="V15" i="6"/>
  <c r="V9" i="6"/>
  <c r="V6" i="6"/>
  <c r="R22" i="6"/>
  <c r="R18" i="6"/>
  <c r="R14" i="6"/>
  <c r="R11" i="6"/>
  <c r="R8" i="6"/>
  <c r="R23" i="6"/>
  <c r="R19" i="6"/>
  <c r="R15" i="6"/>
  <c r="R12" i="6"/>
  <c r="R9" i="6"/>
  <c r="R6" i="6"/>
  <c r="R20" i="6"/>
  <c r="R16" i="6"/>
  <c r="R13" i="6"/>
  <c r="R10" i="6"/>
  <c r="R7" i="6"/>
  <c r="R21" i="6"/>
  <c r="R17" i="6"/>
  <c r="R5" i="6"/>
  <c r="U19" i="6"/>
  <c r="U15" i="6"/>
  <c r="U12" i="6"/>
  <c r="U6" i="6"/>
  <c r="U20" i="6"/>
  <c r="U16" i="6"/>
  <c r="U13" i="6"/>
  <c r="U10" i="6"/>
  <c r="U7" i="6"/>
  <c r="U21" i="6"/>
  <c r="U17" i="6"/>
  <c r="U22" i="6"/>
  <c r="U18" i="6"/>
  <c r="U14" i="6"/>
  <c r="U11" i="6"/>
  <c r="U8" i="6"/>
  <c r="U5" i="6"/>
  <c r="U23" i="6"/>
  <c r="U9" i="6"/>
  <c r="Q5" i="6"/>
  <c r="Q22" i="6"/>
  <c r="Q18" i="6"/>
  <c r="Q14" i="6"/>
  <c r="Q8" i="6"/>
  <c r="Q23" i="6"/>
  <c r="Q19" i="6"/>
  <c r="Q15" i="6"/>
  <c r="Q12" i="6"/>
  <c r="Q6" i="6"/>
  <c r="Q9" i="6"/>
  <c r="Q16" i="6"/>
  <c r="Q20" i="6"/>
  <c r="Q13" i="6"/>
  <c r="Q10" i="6"/>
  <c r="Q7" i="6"/>
  <c r="Q21" i="6"/>
  <c r="Q17" i="6"/>
  <c r="Q11" i="6"/>
  <c r="T23" i="6"/>
  <c r="T19" i="6"/>
  <c r="T12" i="6"/>
  <c r="T9" i="6"/>
  <c r="T6" i="6"/>
  <c r="T20" i="6"/>
  <c r="T16" i="6"/>
  <c r="T13" i="6"/>
  <c r="T10" i="6"/>
  <c r="T7" i="6"/>
  <c r="T8" i="6"/>
  <c r="T21" i="6"/>
  <c r="T17" i="6"/>
  <c r="T22" i="6"/>
  <c r="T18" i="6"/>
  <c r="T14" i="6"/>
  <c r="T11" i="6"/>
  <c r="T5" i="6"/>
  <c r="T15" i="6"/>
  <c r="P22" i="5"/>
  <c r="P18" i="5"/>
  <c r="P14" i="5"/>
  <c r="P11" i="5"/>
  <c r="P8" i="5"/>
  <c r="P5" i="5"/>
  <c r="P23" i="5"/>
  <c r="P16" i="5"/>
  <c r="P19" i="5"/>
  <c r="P15" i="5"/>
  <c r="P20" i="5"/>
  <c r="P12" i="5"/>
  <c r="P9" i="5"/>
  <c r="P6" i="5"/>
  <c r="P13" i="5"/>
  <c r="P10" i="5"/>
  <c r="P7" i="5"/>
  <c r="P21" i="5"/>
  <c r="P17" i="5"/>
  <c r="G25" i="5"/>
  <c r="U20" i="5"/>
  <c r="U16" i="5"/>
  <c r="U13" i="5"/>
  <c r="U10" i="5"/>
  <c r="U7" i="5"/>
  <c r="U21" i="5"/>
  <c r="U17" i="5"/>
  <c r="U22" i="5"/>
  <c r="U18" i="5"/>
  <c r="U14" i="5"/>
  <c r="U11" i="5"/>
  <c r="U8" i="5"/>
  <c r="U5" i="5"/>
  <c r="U12" i="5"/>
  <c r="U23" i="5"/>
  <c r="U19" i="5"/>
  <c r="U15" i="5"/>
  <c r="U9" i="5"/>
  <c r="U6" i="5"/>
  <c r="R23" i="5"/>
  <c r="R12" i="5"/>
  <c r="R6" i="5"/>
  <c r="R19" i="5"/>
  <c r="R15" i="5"/>
  <c r="R9" i="5"/>
  <c r="R13" i="5"/>
  <c r="R10" i="5"/>
  <c r="R7" i="5"/>
  <c r="R20" i="5"/>
  <c r="R16" i="5"/>
  <c r="R21" i="5"/>
  <c r="R17" i="5"/>
  <c r="R5" i="5"/>
  <c r="R22" i="5"/>
  <c r="R18" i="5"/>
  <c r="R14" i="5"/>
  <c r="R11" i="5"/>
  <c r="R8" i="5"/>
  <c r="Q8" i="5"/>
  <c r="Q23" i="5"/>
  <c r="Q19" i="5"/>
  <c r="Q15" i="5"/>
  <c r="Q12" i="5"/>
  <c r="Q9" i="5"/>
  <c r="Q6" i="5"/>
  <c r="Q20" i="5"/>
  <c r="Q16" i="5"/>
  <c r="Q11" i="5"/>
  <c r="Q5" i="5"/>
  <c r="Q13" i="5"/>
  <c r="Q10" i="5"/>
  <c r="Q7" i="5"/>
  <c r="Q21" i="5"/>
  <c r="Q17" i="5"/>
  <c r="Q22" i="5"/>
  <c r="Q18" i="5"/>
  <c r="Q14" i="5"/>
  <c r="T12" i="5"/>
  <c r="T9" i="5"/>
  <c r="T6" i="5"/>
  <c r="T16" i="5"/>
  <c r="T20" i="5"/>
  <c r="T13" i="5"/>
  <c r="T10" i="5"/>
  <c r="T7" i="5"/>
  <c r="T21" i="5"/>
  <c r="T17" i="5"/>
  <c r="T22" i="5"/>
  <c r="T18" i="5"/>
  <c r="T14" i="5"/>
  <c r="T11" i="5"/>
  <c r="T8" i="5"/>
  <c r="T5" i="5"/>
  <c r="T15" i="5"/>
  <c r="T23" i="5"/>
  <c r="T19" i="5"/>
  <c r="S19" i="5"/>
  <c r="S15" i="5"/>
  <c r="S21" i="5"/>
  <c r="S12" i="5"/>
  <c r="S9" i="5"/>
  <c r="S6" i="5"/>
  <c r="S17" i="5"/>
  <c r="S20" i="5"/>
  <c r="S16" i="5"/>
  <c r="S10" i="5"/>
  <c r="S13" i="5"/>
  <c r="S7" i="5"/>
  <c r="S22" i="5"/>
  <c r="S18" i="5"/>
  <c r="S14" i="5"/>
  <c r="S11" i="5"/>
  <c r="S8" i="5"/>
  <c r="S5" i="5"/>
  <c r="S23" i="5"/>
  <c r="V20" i="5"/>
  <c r="V16" i="5"/>
  <c r="V13" i="5"/>
  <c r="V7" i="5"/>
  <c r="V14" i="5"/>
  <c r="V8" i="5"/>
  <c r="V10" i="5"/>
  <c r="V21" i="5"/>
  <c r="V17" i="5"/>
  <c r="V22" i="5"/>
  <c r="V18" i="5"/>
  <c r="V11" i="5"/>
  <c r="V5" i="5"/>
  <c r="V23" i="5"/>
  <c r="V19" i="5"/>
  <c r="V15" i="5"/>
  <c r="V12" i="5"/>
  <c r="V9" i="5"/>
  <c r="V6" i="5"/>
  <c r="X9" i="1"/>
  <c r="X22" i="1"/>
  <c r="X10" i="1"/>
  <c r="X7" i="1"/>
  <c r="X17" i="1"/>
  <c r="X18" i="1"/>
  <c r="X11" i="1"/>
  <c r="X19" i="1"/>
  <c r="X6" i="1"/>
  <c r="X20" i="1"/>
  <c r="X8" i="1"/>
  <c r="X16" i="1"/>
  <c r="X13" i="1"/>
  <c r="X12" i="1"/>
  <c r="X15" i="1"/>
  <c r="X23" i="1"/>
  <c r="X14" i="1"/>
  <c r="X21" i="1"/>
  <c r="U17" i="3" l="1"/>
  <c r="V17" i="3" s="1"/>
  <c r="U16" i="3"/>
  <c r="V16" i="3" s="1"/>
  <c r="X19" i="5"/>
  <c r="X10" i="6"/>
  <c r="X6" i="6"/>
  <c r="X15" i="6"/>
  <c r="X12" i="6"/>
  <c r="X5" i="6"/>
  <c r="X19" i="6"/>
  <c r="X9" i="6"/>
  <c r="X17" i="6"/>
  <c r="X23" i="6"/>
  <c r="X21" i="6"/>
  <c r="X7" i="6"/>
  <c r="X13" i="6"/>
  <c r="X8" i="6"/>
  <c r="X16" i="6"/>
  <c r="X11" i="6"/>
  <c r="X20" i="6"/>
  <c r="X14" i="6"/>
  <c r="X18" i="6"/>
  <c r="X22" i="6"/>
  <c r="X20" i="5"/>
  <c r="X12" i="5"/>
  <c r="X15" i="5"/>
  <c r="X16" i="5"/>
  <c r="X21" i="5"/>
  <c r="X23" i="5"/>
  <c r="X7" i="5"/>
  <c r="X5" i="5"/>
  <c r="X10" i="5"/>
  <c r="X8" i="5"/>
  <c r="X13" i="5"/>
  <c r="X11" i="5"/>
  <c r="X14" i="5"/>
  <c r="X17" i="5"/>
  <c r="X6" i="5"/>
  <c r="X18" i="5"/>
  <c r="X9" i="5"/>
  <c r="X22" i="5"/>
</calcChain>
</file>

<file path=xl/sharedStrings.xml><?xml version="1.0" encoding="utf-8"?>
<sst xmlns="http://schemas.openxmlformats.org/spreadsheetml/2006/main" count="164" uniqueCount="68">
  <si>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</si>
  <si>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</si>
  <si>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</si>
  <si>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</si>
  <si>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</si>
  <si>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</si>
  <si>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</si>
  <si>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</si>
  <si>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</si>
  <si>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</si>
  <si>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</si>
  <si>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</si>
  <si>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</si>
  <si>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</si>
  <si>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full coeffs</t>
  </si>
  <si>
    <t>sum</t>
  </si>
  <si>
    <t>pred (kJ/mol)</t>
  </si>
  <si>
    <t>angle</t>
  </si>
  <si>
    <t>p10_inclination_relax</t>
  </si>
  <si>
    <t>n10_inclination_relax</t>
  </si>
  <si>
    <t>angle_1(constrained)</t>
  </si>
  <si>
    <t>equilibrium structure</t>
  </si>
  <si>
    <t>cos(theta_1/2)</t>
  </si>
  <si>
    <t>tanh_multiplier</t>
  </si>
  <si>
    <t>cos(theta_2/2)</t>
  </si>
  <si>
    <t>angle_2</t>
  </si>
  <si>
    <t>predicted modal results for the inclined angles</t>
  </si>
  <si>
    <t>pred_norm_ratio</t>
  </si>
  <si>
    <t>kangal_A</t>
  </si>
  <si>
    <t>kangal_B</t>
  </si>
  <si>
    <t>arg1_A</t>
  </si>
  <si>
    <t>arg2_A</t>
  </si>
  <si>
    <t>arg3_A</t>
  </si>
  <si>
    <t>arg4_A</t>
  </si>
  <si>
    <t>arg1_B</t>
  </si>
  <si>
    <t>arg2_B</t>
  </si>
  <si>
    <t>arg3_B</t>
  </si>
  <si>
    <t>arg4_B</t>
  </si>
  <si>
    <t>f1_A</t>
  </si>
  <si>
    <t>f2_A</t>
  </si>
  <si>
    <t>f3_A</t>
  </si>
  <si>
    <t>f4_A</t>
  </si>
  <si>
    <t>f1_B</t>
  </si>
  <si>
    <t>f2_B</t>
  </si>
  <si>
    <t>f3_B</t>
  </si>
  <si>
    <t>f4_B</t>
  </si>
  <si>
    <t>mode_1</t>
  </si>
  <si>
    <t>mode_2</t>
  </si>
  <si>
    <t>mode_3</t>
  </si>
  <si>
    <t>mode_4</t>
  </si>
  <si>
    <t>sin_1</t>
  </si>
  <si>
    <t>sin_2</t>
  </si>
  <si>
    <t>sin_3</t>
  </si>
  <si>
    <t>sin_4</t>
  </si>
  <si>
    <t>am10</t>
  </si>
  <si>
    <t>ap10</t>
  </si>
  <si>
    <t>kJ/mol</t>
  </si>
  <si>
    <t>coefficients</t>
  </si>
  <si>
    <t>predicted_norm</t>
  </si>
  <si>
    <t>mode_1_ratio</t>
  </si>
  <si>
    <t>mode_2_ratio</t>
  </si>
  <si>
    <t>mode_3_ratio</t>
  </si>
  <si>
    <t>mode_4_ratio</t>
  </si>
  <si>
    <t>QM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</si>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</sst>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FSSF</a:t>
            </a:r>
          </a:p>
        </c:rich>
      </c:tx>
      <c:layout>
        <c:manualLayout>
          <c:xMode val="edge"/>
          <c:yMode val="edge"/>
          <c:x val="0.51828036982798087"/>
          <c:y val="4.43984843560071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(opt_angle_no_relax!$X$23,opt_angle_no_relax!$X$15:$X$22,opt_angle_no_relax!$X$5:$X$14)</c:f>
              <c:numCache>
                <c:formatCode>General</c:formatCode>
                <c:ptCount val="19"/>
                <c:pt idx="0">
                  <c:v>199.99845413316004</c:v>
                </c:pt>
                <c:pt idx="1">
                  <c:v>162.11903411184244</c:v>
                </c:pt>
                <c:pt idx="2">
                  <c:v>85.570717707190497</c:v>
                </c:pt>
                <c:pt idx="3">
                  <c:v>27.77027765671685</c:v>
                </c:pt>
                <c:pt idx="4">
                  <c:v>4.4153431723125038</c:v>
                </c:pt>
                <c:pt idx="5">
                  <c:v>-0.40592077101737012</c:v>
                </c:pt>
                <c:pt idx="6">
                  <c:v>16.105818289023063</c:v>
                </c:pt>
                <c:pt idx="7">
                  <c:v>71.749751702693942</c:v>
                </c:pt>
                <c:pt idx="8">
                  <c:v>147.38499473157268</c:v>
                </c:pt>
                <c:pt idx="9">
                  <c:v>183.24667146884337</c:v>
                </c:pt>
                <c:pt idx="10">
                  <c:v>146.29822301820582</c:v>
                </c:pt>
                <c:pt idx="11">
                  <c:v>72.200466385575311</c:v>
                </c:pt>
                <c:pt idx="12">
                  <c:v>18.555433468542503</c:v>
                </c:pt>
                <c:pt idx="13">
                  <c:v>0.9481851582836085</c:v>
                </c:pt>
                <c:pt idx="14">
                  <c:v>2.6814329222492455</c:v>
                </c:pt>
                <c:pt idx="15">
                  <c:v>25.283105541550576</c:v>
                </c:pt>
                <c:pt idx="16">
                  <c:v>85.429223394498123</c:v>
                </c:pt>
                <c:pt idx="17">
                  <c:v>163.52806958226589</c:v>
                </c:pt>
                <c:pt idx="18">
                  <c:v>199.99845413316004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DB-439D-96CE-7B776455027B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opt_angle_no_relax!$Z$5:$Z$23</c:f>
              <c:numCache>
                <c:formatCode>General</c:formatCode>
                <c:ptCount val="19"/>
                <c:pt idx="0">
                  <c:v>197.41546703474199</c:v>
                </c:pt>
                <c:pt idx="1">
                  <c:v>144.77413952478105</c:v>
                </c:pt>
                <c:pt idx="2">
                  <c:v>74.291489314853607</c:v>
                </c:pt>
                <c:pt idx="3">
                  <c:v>24.947395979910596</c:v>
                </c:pt>
                <c:pt idx="4">
                  <c:v>1.7794063697399451</c:v>
                </c:pt>
                <c:pt idx="5">
                  <c:v>5.3940372399206353</c:v>
                </c:pt>
                <c:pt idx="6">
                  <c:v>35.336814539898739</c:v>
                </c:pt>
                <c:pt idx="7">
                  <c:v>89.556487629790865</c:v>
                </c:pt>
                <c:pt idx="8">
                  <c:v>160.93102018982455</c:v>
                </c:pt>
                <c:pt idx="9">
                  <c:v>212.02374903487174</c:v>
                </c:pt>
                <c:pt idx="10">
                  <c:v>160.93102018982455</c:v>
                </c:pt>
                <c:pt idx="11">
                  <c:v>89.556487629790865</c:v>
                </c:pt>
                <c:pt idx="12">
                  <c:v>35.336814539898739</c:v>
                </c:pt>
                <c:pt idx="13">
                  <c:v>5.3940372399206353</c:v>
                </c:pt>
                <c:pt idx="14">
                  <c:v>1.7794063697399451</c:v>
                </c:pt>
                <c:pt idx="15">
                  <c:v>24.947395979910596</c:v>
                </c:pt>
                <c:pt idx="16">
                  <c:v>74.291489314853607</c:v>
                </c:pt>
                <c:pt idx="17">
                  <c:v>144.77413952478105</c:v>
                </c:pt>
                <c:pt idx="18">
                  <c:v>212.02374903487174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FDB-439D-96CE-7B776455027B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(opt_angle_relax!$B$23,opt_angle_relax!$B$15:$B$22,opt_angle_relax!$B$5:$B$14)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(opt_angle_relax!$X$23,opt_angle_relax!$X$15:$X$22,opt_angle_relax!$X$5:$X$14)</c:f>
              <c:numCache>
                <c:formatCode>General</c:formatCode>
                <c:ptCount val="19"/>
                <c:pt idx="0">
                  <c:v>117.16855701713084</c:v>
                </c:pt>
                <c:pt idx="1">
                  <c:v>105.25572317663203</c:v>
                </c:pt>
                <c:pt idx="2">
                  <c:v>75.637168043580004</c:v>
                </c:pt>
                <c:pt idx="3">
                  <c:v>38.073737277021209</c:v>
                </c:pt>
                <c:pt idx="4">
                  <c:v>7.6248328711426545</c:v>
                </c:pt>
                <c:pt idx="5">
                  <c:v>0.8854839491578107</c:v>
                </c:pt>
                <c:pt idx="6">
                  <c:v>25.436204482460944</c:v>
                </c:pt>
                <c:pt idx="7">
                  <c:v>71.082392330303037</c:v>
                </c:pt>
                <c:pt idx="8">
                  <c:v>113.63579877398233</c:v>
                </c:pt>
                <c:pt idx="9">
                  <c:v>130.08543912462164</c:v>
                </c:pt>
                <c:pt idx="10">
                  <c:v>112.62163281662654</c:v>
                </c:pt>
                <c:pt idx="11">
                  <c:v>71.502995371619392</c:v>
                </c:pt>
                <c:pt idx="12">
                  <c:v>27.722164167585539</c:v>
                </c:pt>
                <c:pt idx="13">
                  <c:v>2.1491238831565584</c:v>
                </c:pt>
                <c:pt idx="14">
                  <c:v>6.006762832057392</c:v>
                </c:pt>
                <c:pt idx="15">
                  <c:v>35.752729784590684</c:v>
                </c:pt>
                <c:pt idx="16">
                  <c:v>75.505126775549982</c:v>
                </c:pt>
                <c:pt idx="17">
                  <c:v>106.57062288301393</c:v>
                </c:pt>
                <c:pt idx="18">
                  <c:v>117.16855701713085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E6-463D-B6EC-40CB759FB545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opt_angle_relax!$B$5:$B$23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opt_angle_relax!$Z$5:$Z$23</c:f>
              <c:numCache>
                <c:formatCode>General</c:formatCode>
                <c:ptCount val="19"/>
                <c:pt idx="0">
                  <c:v>129.59221202977733</c:v>
                </c:pt>
                <c:pt idx="1">
                  <c:v>112.50356766992826</c:v>
                </c:pt>
                <c:pt idx="2">
                  <c:v>68.111587414756059</c:v>
                </c:pt>
                <c:pt idx="3">
                  <c:v>24.298398634958232</c:v>
                </c:pt>
                <c:pt idx="4">
                  <c:v>1.771556124780659</c:v>
                </c:pt>
                <c:pt idx="5">
                  <c:v>5.3745297749669021</c:v>
                </c:pt>
                <c:pt idx="6">
                  <c:v>34.31875065998571</c:v>
                </c:pt>
                <c:pt idx="7">
                  <c:v>76.919457284958412</c:v>
                </c:pt>
                <c:pt idx="8">
                  <c:v>105.03444025001727</c:v>
                </c:pt>
                <c:pt idx="9">
                  <c:v>113.13240117500317</c:v>
                </c:pt>
                <c:pt idx="10">
                  <c:v>105.03444025001727</c:v>
                </c:pt>
                <c:pt idx="11">
                  <c:v>76.919457284958412</c:v>
                </c:pt>
                <c:pt idx="12">
                  <c:v>34.31875065998571</c:v>
                </c:pt>
                <c:pt idx="13">
                  <c:v>5.3745297749669021</c:v>
                </c:pt>
                <c:pt idx="14">
                  <c:v>1.771556124780659</c:v>
                </c:pt>
                <c:pt idx="15">
                  <c:v>24.298398634958232</c:v>
                </c:pt>
                <c:pt idx="16">
                  <c:v>68.111587414756059</c:v>
                </c:pt>
                <c:pt idx="17">
                  <c:v>112.50356766992826</c:v>
                </c:pt>
                <c:pt idx="18">
                  <c:v>113.13240117500317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E6-463D-B6EC-40CB759FB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80904"/>
        <c:axId val="591481296"/>
      </c:scatterChart>
      <c:valAx>
        <c:axId val="591480904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481296"/>
        <c:crosses val="autoZero"/>
        <c:crossBetween val="midCat"/>
        <c:majorUnit val="90"/>
      </c:valAx>
      <c:valAx>
        <c:axId val="59148129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480904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5A4932-AB2C-C5C7-5700-CA246365F5C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0.18426</cdr:x>
      <cdr:y>0.12892</cdr:y>
    </cdr:from>
    <cdr:to>
      <cdr:x>0.72093</cdr:x>
      <cdr:y>0.33262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859C835-B8FD-59F9-6B4E-317C1DBFF632}"/>
            </a:ext>
          </a:extLst>
        </cdr:cNvPr>
        <cdr:cNvSpPr txBox="1"/>
      </cdr:nvSpPr>
      <cdr:spPr>
        <a:xfrm xmlns:a="http://schemas.openxmlformats.org/drawingml/2006/main">
          <a:off x="1596523" y="811129"/>
          <a:ext cx="4649932" cy="1281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  <a:r>
            <a:rPr lang="en-US" sz="2400">
              <a:solidFill>
                <a:schemeClr val="accent1"/>
              </a:solidFill>
            </a:rPr>
            <a:t>R-squared = 0.9977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R-squared = 0.9919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30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  <col min="18" max="18" width="12" bestFit="1" customWidth="1"/>
    <col min="19" max="19" width="12.7109375" bestFit="1" customWidth="1"/>
    <col min="24" max="24" width="13" customWidth="1"/>
  </cols>
  <sheetData>
    <row r="1" spans="1:26" ht="18.75" x14ac:dyDescent="0.3">
      <c r="A1" s="2">
        <v>2625.5</v>
      </c>
      <c r="F1" t="s">
        <v>17</v>
      </c>
      <c r="G1">
        <v>97.2</v>
      </c>
      <c r="X1" t="s">
        <v>16</v>
      </c>
      <c r="Z1" t="s">
        <v>63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56</v>
      </c>
    </row>
    <row r="4" spans="1:26" x14ac:dyDescent="0.25">
      <c r="A4" t="s">
        <v>2</v>
      </c>
      <c r="B4" s="4">
        <v>86.725409999999997</v>
      </c>
      <c r="C4">
        <f>B4*PI()/180</f>
        <v>1.5136439496420153</v>
      </c>
      <c r="D4">
        <v>-994.87376891999997</v>
      </c>
      <c r="E4">
        <f>D4-$D$24</f>
        <v>-2.0786496666801213E-2</v>
      </c>
    </row>
    <row r="5" spans="1:26" x14ac:dyDescent="0.25">
      <c r="B5">
        <v>0</v>
      </c>
      <c r="C5">
        <f t="shared" ref="C5:C23" si="0">B5*PI()/180</f>
        <v>0</v>
      </c>
      <c r="D5">
        <v>-994.82854276</v>
      </c>
      <c r="E5">
        <f t="shared" ref="E5:E22" si="1">D5-$D$24</f>
        <v>2.4439663333168937E-2</v>
      </c>
      <c r="F5">
        <f t="shared" ref="F5:F22" si="2">E5^2</f>
        <v>5.9729714383864217E-4</v>
      </c>
      <c r="G5">
        <f t="shared" ref="G5:G22" si="3">E5/$F$24</f>
        <v>1.6110565348921893</v>
      </c>
      <c r="H5">
        <f>-COS(C5-$C$4)*SQRT(2)*G5</f>
        <v>-0.1301438416417828</v>
      </c>
      <c r="I5">
        <f>-SQRT(2)*COS(2*(C5-$C$4))*G5</f>
        <v>2.2635100387411553</v>
      </c>
      <c r="J5">
        <f>-COS(3*(C5-$C$4))*SQRT(2)*G5</f>
        <v>0.3887329711507872</v>
      </c>
      <c r="K5">
        <f>-COS(4*(C5-$C$4))*SQRT(2)*G5</f>
        <v>-2.2191001978741642</v>
      </c>
      <c r="L5">
        <f>SQRT(2)*(3*SIN(C5-$C$4)-SIN(3*(C5-$C$4)))*G5/SQRT(10)</f>
        <v>-2.8678520660879552</v>
      </c>
      <c r="M5">
        <f>SQRT(2)*(2*SIN(2*(C5-$C$4))-SIN(4*(C5-$C$4)))*G5/SQRT(5)</f>
        <v>-0.46333977369203483</v>
      </c>
      <c r="N5">
        <f>SQRT(2)*G5*(SIN(C5-$C$4)-SIN(2*(C5-$C$4))+3*SIN(3*(C5-$C$4))-2*SIN(4*(C5-$C$4)))/SQRT(15)</f>
        <v>0.95209520011164661</v>
      </c>
      <c r="P5">
        <f>H$28*(1-COS($C5-$C$4))</f>
        <v>-3.859802103139575E-2</v>
      </c>
      <c r="Q5">
        <f>I$28*(1-COS(2*($C5-$C$4)))</f>
        <v>78.40171957028555</v>
      </c>
      <c r="R5">
        <f>J$28*(1-COS(3*($C5-$C$4)))</f>
        <v>0.82338065826232032</v>
      </c>
      <c r="S5">
        <f>K$28*(1-COS(4*($C5-$C$4)))</f>
        <v>-2.0915510384745459E-2</v>
      </c>
      <c r="T5">
        <f>L$28*(3*SIN($C5-$C$4)-SIN(3*($C5-$C$4)))/SQRT(10)</f>
        <v>2.4712574141402559</v>
      </c>
      <c r="U5">
        <f>M$28*(2*SIN(2*(C5-$C$4))-SIN(4*(C5-$C$4)))/SQRT(5)</f>
        <v>0.83829916273404503</v>
      </c>
      <c r="V5">
        <f>$N$28*(SIN(C5-$C$4)-SIN(2*(C5-$C$4))+3*SIN(3*(C5-$C$4))-2*SIN(4*(C5-$C$4)))/SQRT(15)</f>
        <v>1.6844585135809189</v>
      </c>
      <c r="X5">
        <f>SUM(P5:V5)*SQRT(2)</f>
        <v>119.01965025192447</v>
      </c>
      <c r="Z5">
        <f>(D5-$D$25)*$A$1</f>
        <v>118.74128307992163</v>
      </c>
    </row>
    <row r="6" spans="1:26" x14ac:dyDescent="0.25">
      <c r="B6">
        <v>20</v>
      </c>
      <c r="C6">
        <f t="shared" si="0"/>
        <v>0.3490658503988659</v>
      </c>
      <c r="D6">
        <v>-994.83493464000003</v>
      </c>
      <c r="E6">
        <f t="shared" si="1"/>
        <v>1.8047783333145162E-2</v>
      </c>
      <c r="F6">
        <f t="shared" si="2"/>
        <v>3.2572248324015229E-4</v>
      </c>
      <c r="G6">
        <f t="shared" si="3"/>
        <v>1.1897053933521493</v>
      </c>
      <c r="H6">
        <f t="shared" ref="H6:H22" si="4">-COS(C6-$C$4)*SQRT(2)*G6</f>
        <v>-0.66481893971796335</v>
      </c>
      <c r="I6">
        <f t="shared" ref="I6:I22" si="5">-SQRT(2)*COS(2*(C6-$C$4))*G6</f>
        <v>1.1571068591935811</v>
      </c>
      <c r="J6">
        <f t="shared" ref="J6:J22" si="6">-COS(3*(C6-$C$4))*SQRT(2)*G6</f>
        <v>1.5792530522479415</v>
      </c>
      <c r="K6">
        <f t="shared" ref="K6:K22" si="7">-COS(4*(C6-$C$4))*SQRT(2)*G6</f>
        <v>9.0939379421799554E-2</v>
      </c>
      <c r="L6">
        <f t="shared" ref="L6:L22" si="8">SQRT(2)*(3*SIN(C6-$C$4)-SIN(3*(C6-$C$4)))*G6/SQRT(10)</f>
        <v>-1.6497743063471033</v>
      </c>
      <c r="M6">
        <f t="shared" ref="M6:M22" si="9">SQRT(2)*(2*SIN(2*(C6-$C$4))-SIN(4*(C6-$C$4)))*G6/SQRT(5)</f>
        <v>-1.8438198418673044</v>
      </c>
      <c r="N6">
        <f t="shared" ref="N6:N22" si="10">SQRT(2)*G6*(SIN(C6-$C$4)-SIN(2*(C6-$C$4))+3*SIN(3*(C6-$C$4))-2*SIN(4*(C6-$C$4)))/SQRT(15)</f>
        <v>-0.5017568523746061</v>
      </c>
      <c r="P6">
        <f t="shared" ref="P6:P23" si="11">H$28*(1-COS($C6-$C$4))</f>
        <v>-2.4760841321478776E-2</v>
      </c>
      <c r="Q6">
        <f t="shared" ref="Q6:Q23" si="12">I$28*(1-COS(2*($C6-$C$4)))</f>
        <v>66.377111378621976</v>
      </c>
      <c r="R6">
        <f t="shared" ref="R6:R23" si="13">J$28*(1-COS(3*($C6-$C$4)))</f>
        <v>1.363583289013534</v>
      </c>
      <c r="S6">
        <f t="shared" ref="S6:S23" si="14">K$28*(1-COS(4*($C6-$C$4)))</f>
        <v>-0.84735120330688285</v>
      </c>
      <c r="T6">
        <f t="shared" ref="T6:T23" si="15">L$28*(3*SIN($C6-$C$4)-SIN(3*($C6-$C$4)))/SQRT(10)</f>
        <v>1.9251169870680593</v>
      </c>
      <c r="U6">
        <f t="shared" ref="U6:U23" si="16">M$28*(2*SIN(2*(C6-$C$4))-SIN(4*(C6-$C$4)))/SQRT(5)</f>
        <v>4.5174076698461576</v>
      </c>
      <c r="V6">
        <f t="shared" ref="V6:V23" si="17">$N$28*(SIN(C6-$C$4)-SIN(2*(C6-$C$4))+3*SIN(3*(C6-$C$4))-2*SIN(4*(C6-$C$4)))/SQRT(15)</f>
        <v>-1.2021110969840945</v>
      </c>
      <c r="X6">
        <f t="shared" ref="X6:X23" si="18">SUM(P6:V6)*SQRT(2)</f>
        <v>101.97752037101965</v>
      </c>
      <c r="Z6">
        <f t="shared" ref="Z6:Z22" si="19">(D6-$D$25)*$A$1</f>
        <v>101.95940213985921</v>
      </c>
    </row>
    <row r="7" spans="1:26" x14ac:dyDescent="0.25">
      <c r="B7">
        <v>40</v>
      </c>
      <c r="C7">
        <f t="shared" si="0"/>
        <v>0.69813170079773179</v>
      </c>
      <c r="D7">
        <v>-994.85088184000006</v>
      </c>
      <c r="E7">
        <f t="shared" si="1"/>
        <v>2.1005833331173562E-3</v>
      </c>
      <c r="F7">
        <f t="shared" si="2"/>
        <v>4.412450339370422E-6</v>
      </c>
      <c r="G7">
        <f t="shared" si="3"/>
        <v>0.13846993142951494</v>
      </c>
      <c r="H7">
        <f t="shared" si="4"/>
        <v>-0.13423788475696505</v>
      </c>
      <c r="I7">
        <f t="shared" si="5"/>
        <v>1.1787115928166935E-2</v>
      </c>
      <c r="J7">
        <f t="shared" si="6"/>
        <v>0.1503979152443651</v>
      </c>
      <c r="K7">
        <f t="shared" si="7"/>
        <v>0.19440708037921736</v>
      </c>
      <c r="L7">
        <f t="shared" si="8"/>
        <v>-9.5600929045224839E-2</v>
      </c>
      <c r="M7">
        <f t="shared" si="9"/>
        <v>-0.18535816929127563</v>
      </c>
      <c r="N7">
        <f t="shared" si="10"/>
        <v>-9.5638441090896351E-2</v>
      </c>
      <c r="P7">
        <f t="shared" si="11"/>
        <v>-1.2874667613597112E-2</v>
      </c>
      <c r="Q7">
        <f t="shared" si="12"/>
        <v>41.696477640691455</v>
      </c>
      <c r="R7">
        <f t="shared" si="13"/>
        <v>1.2435750805178194</v>
      </c>
      <c r="S7">
        <f t="shared" si="14"/>
        <v>-1.601975282629682</v>
      </c>
      <c r="T7">
        <f t="shared" si="15"/>
        <v>0.95847029253926219</v>
      </c>
      <c r="U7">
        <f t="shared" si="16"/>
        <v>3.9018133054308088</v>
      </c>
      <c r="V7">
        <f t="shared" si="17"/>
        <v>-1.9686464849948955</v>
      </c>
      <c r="X7">
        <f t="shared" si="18"/>
        <v>62.53205464914921</v>
      </c>
      <c r="Z7">
        <f t="shared" si="19"/>
        <v>60.090028539786204</v>
      </c>
    </row>
    <row r="8" spans="1:26" x14ac:dyDescent="0.25">
      <c r="B8">
        <v>60</v>
      </c>
      <c r="C8">
        <f t="shared" si="0"/>
        <v>1.0471975511965976</v>
      </c>
      <c r="D8">
        <v>-994.86588673999995</v>
      </c>
      <c r="E8">
        <f t="shared" si="1"/>
        <v>-1.2904316666777049E-2</v>
      </c>
      <c r="F8">
        <f t="shared" si="2"/>
        <v>1.6652138863645994E-4</v>
      </c>
      <c r="G8">
        <f t="shared" si="3"/>
        <v>-0.85064934859860464</v>
      </c>
      <c r="H8">
        <f t="shared" si="4"/>
        <v>1.0744858175900263</v>
      </c>
      <c r="I8">
        <f t="shared" si="5"/>
        <v>0.71640151825898646</v>
      </c>
      <c r="J8">
        <f t="shared" si="6"/>
        <v>0.20525378317052423</v>
      </c>
      <c r="K8">
        <f t="shared" si="7"/>
        <v>-0.34974764074126619</v>
      </c>
      <c r="L8">
        <f t="shared" si="8"/>
        <v>0.13840064995146509</v>
      </c>
      <c r="M8">
        <f t="shared" si="9"/>
        <v>0.34963768740452528</v>
      </c>
      <c r="N8">
        <f t="shared" si="10"/>
        <v>0.213941142424728</v>
      </c>
      <c r="P8">
        <f t="shared" si="11"/>
        <v>-4.3731478781623249E-3</v>
      </c>
      <c r="Q8">
        <f t="shared" si="12"/>
        <v>15.908161177162157</v>
      </c>
      <c r="R8">
        <f t="shared" si="13"/>
        <v>0.58336424127089159</v>
      </c>
      <c r="S8">
        <f t="shared" si="14"/>
        <v>-1.0376177821035233</v>
      </c>
      <c r="T8">
        <f t="shared" si="15"/>
        <v>0.22587053309444888</v>
      </c>
      <c r="U8">
        <f t="shared" si="16"/>
        <v>1.1980581457462645</v>
      </c>
      <c r="V8">
        <f t="shared" si="17"/>
        <v>-0.7168601869791853</v>
      </c>
      <c r="X8">
        <f t="shared" si="18"/>
        <v>22.848887056636059</v>
      </c>
      <c r="Z8">
        <f t="shared" si="19"/>
        <v>20.694663590063442</v>
      </c>
    </row>
    <row r="9" spans="1:26" x14ac:dyDescent="0.25">
      <c r="B9">
        <v>80</v>
      </c>
      <c r="C9">
        <f t="shared" si="0"/>
        <v>1.3962634015954636</v>
      </c>
      <c r="D9">
        <v>-994.87326718999998</v>
      </c>
      <c r="E9">
        <f t="shared" si="1"/>
        <v>-2.0284766666804899E-2</v>
      </c>
      <c r="F9">
        <f t="shared" si="2"/>
        <v>4.114717587267191E-4</v>
      </c>
      <c r="G9">
        <f t="shared" si="3"/>
        <v>-1.3371667789288604</v>
      </c>
      <c r="H9">
        <f t="shared" si="4"/>
        <v>1.8780267921329836</v>
      </c>
      <c r="I9">
        <f t="shared" si="5"/>
        <v>1.8391680711603624</v>
      </c>
      <c r="J9">
        <f t="shared" si="6"/>
        <v>1.7749980194995103</v>
      </c>
      <c r="K9">
        <f t="shared" si="7"/>
        <v>1.6863997698142326</v>
      </c>
      <c r="L9">
        <f t="shared" si="8"/>
        <v>3.8419852588675142E-3</v>
      </c>
      <c r="M9">
        <f t="shared" si="9"/>
        <v>1.0791998971007936E-2</v>
      </c>
      <c r="N9">
        <f t="shared" si="10"/>
        <v>6.9853711968434727E-3</v>
      </c>
      <c r="P9">
        <f t="shared" si="11"/>
        <v>-2.8169086433631646E-4</v>
      </c>
      <c r="Q9">
        <f t="shared" si="12"/>
        <v>1.0788018665321111</v>
      </c>
      <c r="R9">
        <f t="shared" si="13"/>
        <v>4.3161610519678345E-2</v>
      </c>
      <c r="S9">
        <f t="shared" si="14"/>
        <v>-8.6994399742661557E-2</v>
      </c>
      <c r="T9">
        <f t="shared" si="15"/>
        <v>3.9887988589956793E-3</v>
      </c>
      <c r="U9">
        <f t="shared" si="16"/>
        <v>2.3524832941844476E-2</v>
      </c>
      <c r="V9">
        <f t="shared" si="17"/>
        <v>-1.4889997856235567E-2</v>
      </c>
      <c r="X9">
        <f t="shared" si="18"/>
        <v>1.4811214490574891</v>
      </c>
      <c r="Z9">
        <f t="shared" si="19"/>
        <v>1.3172921149903232</v>
      </c>
    </row>
    <row r="10" spans="1:26" x14ac:dyDescent="0.25">
      <c r="B10">
        <v>100</v>
      </c>
      <c r="C10">
        <f t="shared" si="0"/>
        <v>1.7453292519943295</v>
      </c>
      <c r="D10">
        <v>-994.87184409999998</v>
      </c>
      <c r="E10">
        <f t="shared" si="1"/>
        <v>-1.8861676666801941E-2</v>
      </c>
      <c r="F10">
        <f t="shared" si="2"/>
        <v>3.5576284668298075E-4</v>
      </c>
      <c r="G10">
        <f t="shared" si="3"/>
        <v>-1.2433570396951401</v>
      </c>
      <c r="H10">
        <f t="shared" si="4"/>
        <v>1.7113900873604944</v>
      </c>
      <c r="I10">
        <f t="shared" si="5"/>
        <v>1.5729538430794385</v>
      </c>
      <c r="J10">
        <f t="shared" si="6"/>
        <v>1.3504614665729195</v>
      </c>
      <c r="K10">
        <f t="shared" si="7"/>
        <v>1.0558025938280795</v>
      </c>
      <c r="L10">
        <f t="shared" si="8"/>
        <v>-2.6927083957974229E-2</v>
      </c>
      <c r="M10">
        <f t="shared" si="9"/>
        <v>-7.4126325899920131E-2</v>
      </c>
      <c r="N10">
        <f t="shared" si="10"/>
        <v>-4.7490556933051015E-2</v>
      </c>
      <c r="P10">
        <f t="shared" si="11"/>
        <v>-1.0937866714610023E-3</v>
      </c>
      <c r="Q10">
        <f t="shared" si="12"/>
        <v>4.1472217402157714</v>
      </c>
      <c r="R10">
        <f t="shared" si="13"/>
        <v>0.16316981901539288</v>
      </c>
      <c r="S10">
        <f t="shared" si="14"/>
        <v>-0.32120386427974595</v>
      </c>
      <c r="T10">
        <f t="shared" si="15"/>
        <v>-3.0065296271859027E-2</v>
      </c>
      <c r="U10">
        <f t="shared" si="16"/>
        <v>-0.17377482032057148</v>
      </c>
      <c r="V10">
        <f t="shared" si="17"/>
        <v>0.10886847249033645</v>
      </c>
      <c r="X10">
        <f t="shared" si="18"/>
        <v>5.505706305976986</v>
      </c>
      <c r="Z10">
        <f t="shared" si="19"/>
        <v>5.0536149099980889</v>
      </c>
    </row>
    <row r="11" spans="1:26" x14ac:dyDescent="0.25">
      <c r="B11">
        <v>120</v>
      </c>
      <c r="C11">
        <f t="shared" si="0"/>
        <v>2.0943951023931953</v>
      </c>
      <c r="D11">
        <v>-994.86232270999994</v>
      </c>
      <c r="E11">
        <f t="shared" si="1"/>
        <v>-9.3402866667702256E-3</v>
      </c>
      <c r="F11">
        <f t="shared" si="2"/>
        <v>8.7240955017445657E-5</v>
      </c>
      <c r="G11">
        <f t="shared" si="3"/>
        <v>-0.61570937648081803</v>
      </c>
      <c r="H11">
        <f t="shared" si="4"/>
        <v>0.72798664711121486</v>
      </c>
      <c r="I11">
        <f t="shared" si="5"/>
        <v>0.34652303471699514</v>
      </c>
      <c r="J11">
        <f t="shared" si="6"/>
        <v>-0.14856495107467071</v>
      </c>
      <c r="K11">
        <f t="shared" si="7"/>
        <v>-0.59493871650154018</v>
      </c>
      <c r="L11">
        <f t="shared" si="8"/>
        <v>-0.18190384465248746</v>
      </c>
      <c r="M11">
        <f t="shared" si="9"/>
        <v>-0.43014959662329977</v>
      </c>
      <c r="N11">
        <f t="shared" si="10"/>
        <v>-0.25335515882728477</v>
      </c>
      <c r="P11">
        <f t="shared" si="11"/>
        <v>-6.7114845599394943E-3</v>
      </c>
      <c r="Q11">
        <f t="shared" si="12"/>
        <v>23.677673037628207</v>
      </c>
      <c r="R11">
        <f t="shared" si="13"/>
        <v>0.82338065826232021</v>
      </c>
      <c r="S11">
        <f t="shared" si="14"/>
        <v>-1.3531673400590316</v>
      </c>
      <c r="T11">
        <f t="shared" si="15"/>
        <v>-0.41014567083500858</v>
      </c>
      <c r="U11">
        <f t="shared" si="16"/>
        <v>-2.0363573084803068</v>
      </c>
      <c r="V11">
        <f t="shared" si="17"/>
        <v>1.1728560402643304</v>
      </c>
      <c r="X11">
        <f t="shared" si="18"/>
        <v>30.925354577318817</v>
      </c>
      <c r="Z11">
        <f t="shared" si="19"/>
        <v>30.052024355081357</v>
      </c>
    </row>
    <row r="12" spans="1:26" x14ac:dyDescent="0.25">
      <c r="B12">
        <v>140</v>
      </c>
      <c r="C12">
        <f t="shared" si="0"/>
        <v>2.4434609527920612</v>
      </c>
      <c r="D12">
        <v>-994.84833929000001</v>
      </c>
      <c r="E12">
        <f t="shared" si="1"/>
        <v>4.6431333331611313E-3</v>
      </c>
      <c r="F12">
        <f t="shared" si="2"/>
        <v>2.1558687149511996E-5</v>
      </c>
      <c r="G12">
        <f t="shared" si="3"/>
        <v>0.3060741957362742</v>
      </c>
      <c r="H12">
        <f t="shared" si="4"/>
        <v>-0.25883848994633518</v>
      </c>
      <c r="I12">
        <f t="shared" si="5"/>
        <v>0.12329345338982799</v>
      </c>
      <c r="J12">
        <f t="shared" si="6"/>
        <v>0.40629269273873853</v>
      </c>
      <c r="K12">
        <f t="shared" si="7"/>
        <v>0.36261689676273107</v>
      </c>
      <c r="L12">
        <f t="shared" si="8"/>
        <v>0.28192227820207805</v>
      </c>
      <c r="M12">
        <f t="shared" si="9"/>
        <v>0.4768277612983251</v>
      </c>
      <c r="N12">
        <f t="shared" si="10"/>
        <v>0.22015170114292124</v>
      </c>
      <c r="P12">
        <f t="shared" si="11"/>
        <v>-1.6457207256030462E-2</v>
      </c>
      <c r="Q12">
        <f t="shared" si="12"/>
        <v>50.531640539921838</v>
      </c>
      <c r="R12">
        <f t="shared" si="13"/>
        <v>1.3635832890135335</v>
      </c>
      <c r="S12">
        <f t="shared" si="14"/>
        <v>-1.4773550294977569</v>
      </c>
      <c r="T12">
        <f t="shared" si="15"/>
        <v>-1.2787177693846206</v>
      </c>
      <c r="U12">
        <f t="shared" si="16"/>
        <v>-4.5409325027880012</v>
      </c>
      <c r="V12">
        <f t="shared" si="17"/>
        <v>2.0501519615974617</v>
      </c>
      <c r="X12">
        <f t="shared" si="18"/>
        <v>65.947484202253875</v>
      </c>
      <c r="Z12">
        <f t="shared" si="19"/>
        <v>66.765493564901135</v>
      </c>
    </row>
    <row r="13" spans="1:26" x14ac:dyDescent="0.25">
      <c r="B13">
        <v>160</v>
      </c>
      <c r="C13">
        <f t="shared" si="0"/>
        <v>2.7925268031909272</v>
      </c>
      <c r="D13">
        <v>-994.83781909000004</v>
      </c>
      <c r="E13">
        <f t="shared" si="1"/>
        <v>1.5163333333134688E-2</v>
      </c>
      <c r="F13">
        <f t="shared" si="2"/>
        <v>2.2992667777175352E-4</v>
      </c>
      <c r="G13">
        <f t="shared" si="3"/>
        <v>0.99956316599258355</v>
      </c>
      <c r="H13">
        <f t="shared" si="4"/>
        <v>-0.40681205126856906</v>
      </c>
      <c r="I13">
        <f t="shared" si="5"/>
        <v>1.1794467500945027</v>
      </c>
      <c r="J13">
        <f t="shared" si="6"/>
        <v>1.0856668647724805</v>
      </c>
      <c r="K13">
        <f t="shared" si="7"/>
        <v>-0.55456887667338761</v>
      </c>
      <c r="L13">
        <f t="shared" si="8"/>
        <v>1.5706045032696243</v>
      </c>
      <c r="M13">
        <f t="shared" si="9"/>
        <v>1.2784401455455565</v>
      </c>
      <c r="N13">
        <f t="shared" si="10"/>
        <v>0.11856818879013854</v>
      </c>
      <c r="P13">
        <f t="shared" si="11"/>
        <v>-2.915547677103681E-2</v>
      </c>
      <c r="Q13">
        <f t="shared" si="12"/>
        <v>72.143854404168692</v>
      </c>
      <c r="R13">
        <f t="shared" si="13"/>
        <v>1.2435750805178194</v>
      </c>
      <c r="S13">
        <f t="shared" si="14"/>
        <v>-0.48852148563787318</v>
      </c>
      <c r="T13">
        <f t="shared" si="15"/>
        <v>-2.1813663801974768</v>
      </c>
      <c r="U13">
        <f t="shared" si="16"/>
        <v>-3.7280384851102379</v>
      </c>
      <c r="V13">
        <f t="shared" si="17"/>
        <v>0.33810272123138185</v>
      </c>
      <c r="X13">
        <f t="shared" si="18"/>
        <v>95.174381251544986</v>
      </c>
      <c r="Z13">
        <f t="shared" si="19"/>
        <v>94.386278664831707</v>
      </c>
    </row>
    <row r="14" spans="1:26" x14ac:dyDescent="0.25">
      <c r="B14">
        <v>180</v>
      </c>
      <c r="C14">
        <f t="shared" si="0"/>
        <v>3.1415926535897931</v>
      </c>
      <c r="D14">
        <v>-994.83454965999999</v>
      </c>
      <c r="E14">
        <f t="shared" si="1"/>
        <v>1.8432763333180446E-2</v>
      </c>
      <c r="F14">
        <f t="shared" si="2"/>
        <v>3.3976676409704152E-4</v>
      </c>
      <c r="G14">
        <f t="shared" si="3"/>
        <v>1.215083179306258</v>
      </c>
      <c r="H14">
        <f t="shared" si="4"/>
        <v>9.8156451647930285E-2</v>
      </c>
      <c r="I14">
        <f t="shared" si="5"/>
        <v>1.7071734695202896</v>
      </c>
      <c r="J14">
        <f t="shared" si="6"/>
        <v>-0.29318828002437186</v>
      </c>
      <c r="K14">
        <f t="shared" si="7"/>
        <v>-1.6736788965711413</v>
      </c>
      <c r="L14">
        <f t="shared" si="8"/>
        <v>2.1629773572628634</v>
      </c>
      <c r="M14">
        <f t="shared" si="9"/>
        <v>-0.34945785769984411</v>
      </c>
      <c r="N14">
        <f t="shared" si="10"/>
        <v>-1.0190728067358736</v>
      </c>
      <c r="P14">
        <f t="shared" si="11"/>
        <v>-4.3274694394950103E-2</v>
      </c>
      <c r="Q14">
        <f t="shared" si="12"/>
        <v>78.40171957028555</v>
      </c>
      <c r="R14">
        <f t="shared" si="13"/>
        <v>0.58336424127089204</v>
      </c>
      <c r="S14">
        <f t="shared" si="14"/>
        <v>-2.0915510384745369E-2</v>
      </c>
      <c r="T14">
        <f t="shared" si="15"/>
        <v>-2.4712574141402559</v>
      </c>
      <c r="U14">
        <f t="shared" si="16"/>
        <v>0.83829916273404326</v>
      </c>
      <c r="V14">
        <f t="shared" si="17"/>
        <v>-2.3905064972676713</v>
      </c>
      <c r="X14">
        <f t="shared" si="18"/>
        <v>105.92095967800311</v>
      </c>
      <c r="Z14">
        <f t="shared" si="19"/>
        <v>102.97016712995185</v>
      </c>
    </row>
    <row r="15" spans="1:26" x14ac:dyDescent="0.25">
      <c r="B15">
        <v>200</v>
      </c>
      <c r="C15">
        <f t="shared" si="0"/>
        <v>3.4906585039886591</v>
      </c>
      <c r="D15">
        <f>D13</f>
        <v>-994.83781909000004</v>
      </c>
      <c r="E15">
        <f t="shared" si="1"/>
        <v>1.5163333333134688E-2</v>
      </c>
      <c r="F15">
        <f t="shared" si="2"/>
        <v>2.2992667777175352E-4</v>
      </c>
      <c r="G15">
        <f t="shared" si="3"/>
        <v>0.99956316599258355</v>
      </c>
      <c r="H15">
        <f t="shared" si="4"/>
        <v>0.55856561457112031</v>
      </c>
      <c r="I15">
        <f t="shared" si="5"/>
        <v>0.97217462577722402</v>
      </c>
      <c r="J15">
        <f t="shared" si="6"/>
        <v>-1.3268521683007561</v>
      </c>
      <c r="K15">
        <f t="shared" si="7"/>
        <v>7.6405179396667591E-2</v>
      </c>
      <c r="L15">
        <f t="shared" si="8"/>
        <v>1.3861025074275797</v>
      </c>
      <c r="M15">
        <f t="shared" si="9"/>
        <v>-1.5491351127390416</v>
      </c>
      <c r="N15">
        <f t="shared" si="10"/>
        <v>-0.50631847552056475</v>
      </c>
      <c r="P15">
        <f t="shared" si="11"/>
        <v>-5.7111874104867087E-2</v>
      </c>
      <c r="Q15">
        <f t="shared" si="12"/>
        <v>66.377111378621976</v>
      </c>
      <c r="R15">
        <f t="shared" si="13"/>
        <v>4.3161610519678345E-2</v>
      </c>
      <c r="S15">
        <f t="shared" si="14"/>
        <v>-0.84735120330688252</v>
      </c>
      <c r="T15">
        <f t="shared" si="15"/>
        <v>-1.9251169870680596</v>
      </c>
      <c r="U15">
        <f t="shared" si="16"/>
        <v>4.5174076698461576</v>
      </c>
      <c r="V15">
        <f t="shared" si="17"/>
        <v>-1.4437907513812476</v>
      </c>
      <c r="X15">
        <f t="shared" si="18"/>
        <v>94.277571106392088</v>
      </c>
      <c r="Z15">
        <f t="shared" si="19"/>
        <v>94.386278664831707</v>
      </c>
    </row>
    <row r="16" spans="1:26" x14ac:dyDescent="0.25">
      <c r="B16">
        <v>220</v>
      </c>
      <c r="C16">
        <f t="shared" si="0"/>
        <v>3.839724354387525</v>
      </c>
      <c r="D16">
        <f>D12</f>
        <v>-994.84833929000001</v>
      </c>
      <c r="E16">
        <f t="shared" si="1"/>
        <v>4.6431333331611313E-3</v>
      </c>
      <c r="F16">
        <f t="shared" si="2"/>
        <v>2.1558687149511996E-5</v>
      </c>
      <c r="G16">
        <f t="shared" si="3"/>
        <v>0.3060741957362742</v>
      </c>
      <c r="H16">
        <f t="shared" si="4"/>
        <v>0.29671967184616566</v>
      </c>
      <c r="I16">
        <f t="shared" si="5"/>
        <v>2.6054263120657058E-2</v>
      </c>
      <c r="J16">
        <f t="shared" si="6"/>
        <v>-0.33243983349745065</v>
      </c>
      <c r="K16">
        <f t="shared" si="7"/>
        <v>0.4297177745248964</v>
      </c>
      <c r="L16">
        <f t="shared" si="8"/>
        <v>0.21131647258778671</v>
      </c>
      <c r="M16">
        <f t="shared" si="9"/>
        <v>-0.40971604451074789</v>
      </c>
      <c r="N16">
        <f t="shared" si="10"/>
        <v>0.38079921487797025</v>
      </c>
      <c r="P16">
        <f t="shared" si="11"/>
        <v>-6.8998047812748736E-2</v>
      </c>
      <c r="Q16">
        <f t="shared" si="12"/>
        <v>41.696477640691455</v>
      </c>
      <c r="R16">
        <f t="shared" si="13"/>
        <v>0.16316981901539301</v>
      </c>
      <c r="S16">
        <f t="shared" si="14"/>
        <v>-1.601975282629682</v>
      </c>
      <c r="T16">
        <f t="shared" si="15"/>
        <v>-0.95847029253926197</v>
      </c>
      <c r="U16">
        <f t="shared" si="16"/>
        <v>3.9018133054308088</v>
      </c>
      <c r="V16">
        <f t="shared" si="17"/>
        <v>3.5461740849779777</v>
      </c>
      <c r="X16">
        <f t="shared" si="18"/>
        <v>66.012931100457649</v>
      </c>
      <c r="Z16">
        <f t="shared" si="19"/>
        <v>66.765493564901135</v>
      </c>
    </row>
    <row r="17" spans="2:26" x14ac:dyDescent="0.25">
      <c r="B17">
        <v>240</v>
      </c>
      <c r="C17">
        <f t="shared" si="0"/>
        <v>4.1887902047863905</v>
      </c>
      <c r="D17">
        <f>D11</f>
        <v>-994.86232270999994</v>
      </c>
      <c r="E17">
        <f t="shared" si="1"/>
        <v>-9.3402866667702256E-3</v>
      </c>
      <c r="F17">
        <f t="shared" si="2"/>
        <v>8.7240955017445657E-5</v>
      </c>
      <c r="G17">
        <f t="shared" si="3"/>
        <v>-0.61570937648081803</v>
      </c>
      <c r="H17">
        <f t="shared" si="4"/>
        <v>-0.77772468041706788</v>
      </c>
      <c r="I17">
        <f t="shared" si="5"/>
        <v>0.518539316868731</v>
      </c>
      <c r="J17">
        <f t="shared" si="6"/>
        <v>-0.14856495107467052</v>
      </c>
      <c r="K17">
        <f t="shared" si="7"/>
        <v>-0.25315119815374931</v>
      </c>
      <c r="L17">
        <f t="shared" si="8"/>
        <v>-0.1001759162298106</v>
      </c>
      <c r="M17">
        <f t="shared" si="9"/>
        <v>0.25307161271643741</v>
      </c>
      <c r="N17">
        <f t="shared" si="10"/>
        <v>-1.3765339587842671</v>
      </c>
      <c r="P17">
        <f t="shared" si="11"/>
        <v>-7.7499567548183518E-2</v>
      </c>
      <c r="Q17">
        <f t="shared" si="12"/>
        <v>15.908161177162178</v>
      </c>
      <c r="R17">
        <f t="shared" si="13"/>
        <v>0.8233806582623201</v>
      </c>
      <c r="S17">
        <f t="shared" si="14"/>
        <v>-1.0376177821035244</v>
      </c>
      <c r="T17">
        <f t="shared" si="15"/>
        <v>-0.2258705330944496</v>
      </c>
      <c r="U17">
        <f t="shared" si="16"/>
        <v>1.1980581457462671</v>
      </c>
      <c r="V17">
        <f t="shared" si="17"/>
        <v>6.3723832412258323</v>
      </c>
      <c r="X17">
        <f t="shared" si="18"/>
        <v>32.471751014919086</v>
      </c>
      <c r="Z17">
        <f t="shared" si="19"/>
        <v>30.052024355081357</v>
      </c>
    </row>
    <row r="18" spans="2:26" x14ac:dyDescent="0.25">
      <c r="B18">
        <v>260</v>
      </c>
      <c r="C18">
        <f t="shared" si="0"/>
        <v>4.5378560551852569</v>
      </c>
      <c r="D18">
        <f>D10</f>
        <v>-994.87184409999998</v>
      </c>
      <c r="E18">
        <f t="shared" si="1"/>
        <v>-1.8861676666801941E-2</v>
      </c>
      <c r="F18">
        <f t="shared" si="2"/>
        <v>3.5576284668298075E-4</v>
      </c>
      <c r="G18">
        <f t="shared" si="3"/>
        <v>-1.2433570396951401</v>
      </c>
      <c r="H18">
        <f t="shared" si="4"/>
        <v>-1.7462726935267781</v>
      </c>
      <c r="I18">
        <f t="shared" si="5"/>
        <v>1.7101401294844969</v>
      </c>
      <c r="J18">
        <f t="shared" si="6"/>
        <v>-1.6504719663747058</v>
      </c>
      <c r="K18">
        <f t="shared" si="7"/>
        <v>1.5680893801582725</v>
      </c>
      <c r="L18">
        <f t="shared" si="8"/>
        <v>-3.572448473364063E-3</v>
      </c>
      <c r="M18">
        <f t="shared" si="9"/>
        <v>1.0034879795424053E-2</v>
      </c>
      <c r="N18">
        <f t="shared" si="10"/>
        <v>-1.0393958502418055</v>
      </c>
      <c r="P18">
        <f t="shared" si="11"/>
        <v>-8.1591024562009548E-2</v>
      </c>
      <c r="Q18">
        <f t="shared" si="12"/>
        <v>1.0788018665321111</v>
      </c>
      <c r="R18">
        <f t="shared" si="13"/>
        <v>1.3635832890135338</v>
      </c>
      <c r="S18">
        <f t="shared" si="14"/>
        <v>-8.6994399742661377E-2</v>
      </c>
      <c r="T18">
        <f t="shared" si="15"/>
        <v>-3.9887988589954034E-3</v>
      </c>
      <c r="U18">
        <f t="shared" si="16"/>
        <v>2.3524832941844577E-2</v>
      </c>
      <c r="V18">
        <f t="shared" si="17"/>
        <v>2.3827355549470939</v>
      </c>
      <c r="X18">
        <f t="shared" si="18"/>
        <v>6.6129634797509951</v>
      </c>
      <c r="Z18">
        <f t="shared" si="19"/>
        <v>5.0536149099980889</v>
      </c>
    </row>
    <row r="19" spans="2:26" x14ac:dyDescent="0.25">
      <c r="B19">
        <v>280</v>
      </c>
      <c r="C19">
        <f t="shared" si="0"/>
        <v>4.8869219055841224</v>
      </c>
      <c r="D19">
        <f>D9</f>
        <v>-994.87326718999998</v>
      </c>
      <c r="E19">
        <f t="shared" si="1"/>
        <v>-2.0284766666804899E-2</v>
      </c>
      <c r="F19">
        <f t="shared" si="2"/>
        <v>4.114717587267191E-4</v>
      </c>
      <c r="G19">
        <f t="shared" si="3"/>
        <v>-1.3371667789288604</v>
      </c>
      <c r="H19">
        <f t="shared" si="4"/>
        <v>-1.8405123368004672</v>
      </c>
      <c r="I19">
        <f t="shared" si="5"/>
        <v>1.6916312504009436</v>
      </c>
      <c r="J19">
        <f t="shared" si="6"/>
        <v>-1.4523521013462246</v>
      </c>
      <c r="K19">
        <f t="shared" si="7"/>
        <v>1.1354615838423918</v>
      </c>
      <c r="L19">
        <f t="shared" si="8"/>
        <v>2.8958698887376559E-2</v>
      </c>
      <c r="M19">
        <f t="shared" si="9"/>
        <v>-7.971906481643426E-2</v>
      </c>
      <c r="N19">
        <f t="shared" si="10"/>
        <v>2.0493447642274334</v>
      </c>
      <c r="P19">
        <f t="shared" si="11"/>
        <v>-8.0778928754884863E-2</v>
      </c>
      <c r="Q19">
        <f t="shared" si="12"/>
        <v>4.147221740215759</v>
      </c>
      <c r="R19">
        <f t="shared" si="13"/>
        <v>1.2435750805178201</v>
      </c>
      <c r="S19">
        <f t="shared" si="14"/>
        <v>-0.32120386427974507</v>
      </c>
      <c r="T19">
        <f t="shared" si="15"/>
        <v>3.0065296271859093E-2</v>
      </c>
      <c r="U19">
        <f t="shared" si="16"/>
        <v>-0.17377482032057065</v>
      </c>
      <c r="V19">
        <f t="shared" si="17"/>
        <v>-4.3683776117470998</v>
      </c>
      <c r="X19">
        <f t="shared" si="18"/>
        <v>0.67419363607738925</v>
      </c>
      <c r="Z19">
        <f t="shared" si="19"/>
        <v>1.3172921149903232</v>
      </c>
    </row>
    <row r="20" spans="2:26" x14ac:dyDescent="0.25">
      <c r="B20">
        <v>300</v>
      </c>
      <c r="C20">
        <f t="shared" si="0"/>
        <v>5.2359877559829888</v>
      </c>
      <c r="D20">
        <f>D8</f>
        <v>-994.86588673999995</v>
      </c>
      <c r="E20">
        <f t="shared" si="1"/>
        <v>-1.2904316666777049E-2</v>
      </c>
      <c r="F20">
        <f t="shared" si="2"/>
        <v>1.6652138863645994E-4</v>
      </c>
      <c r="G20">
        <f t="shared" si="3"/>
        <v>-0.85064934859860464</v>
      </c>
      <c r="H20">
        <f t="shared" si="4"/>
        <v>-1.005768940361313</v>
      </c>
      <c r="I20">
        <f t="shared" si="5"/>
        <v>0.4787479369588688</v>
      </c>
      <c r="J20">
        <f t="shared" si="6"/>
        <v>0.20525378317052545</v>
      </c>
      <c r="K20">
        <f t="shared" si="7"/>
        <v>-0.82195310154399193</v>
      </c>
      <c r="L20">
        <f t="shared" si="8"/>
        <v>0.25131400116990293</v>
      </c>
      <c r="M20">
        <f t="shared" si="9"/>
        <v>-0.59428439478858985</v>
      </c>
      <c r="N20">
        <f t="shared" si="10"/>
        <v>1.8271603528042217</v>
      </c>
      <c r="P20">
        <f t="shared" si="11"/>
        <v>-7.5161230866406345E-2</v>
      </c>
      <c r="Q20">
        <f t="shared" si="12"/>
        <v>23.677673037628232</v>
      </c>
      <c r="R20">
        <f t="shared" si="13"/>
        <v>0.58336424127089093</v>
      </c>
      <c r="S20">
        <f t="shared" si="14"/>
        <v>-1.3531673400590327</v>
      </c>
      <c r="T20">
        <f t="shared" si="15"/>
        <v>0.41014567083500925</v>
      </c>
      <c r="U20">
        <f t="shared" si="16"/>
        <v>-2.0363573084803099</v>
      </c>
      <c r="V20">
        <f t="shared" si="17"/>
        <v>-6.1223311108242253</v>
      </c>
      <c r="X20">
        <f t="shared" si="18"/>
        <v>21.332232077017355</v>
      </c>
      <c r="Z20">
        <f t="shared" si="19"/>
        <v>20.694663590063442</v>
      </c>
    </row>
    <row r="21" spans="2:26" x14ac:dyDescent="0.25">
      <c r="B21">
        <v>320</v>
      </c>
      <c r="C21">
        <f t="shared" si="0"/>
        <v>5.5850536063818543</v>
      </c>
      <c r="D21">
        <f>D7</f>
        <v>-994.85088184000006</v>
      </c>
      <c r="E21">
        <f t="shared" si="1"/>
        <v>2.1005833331173562E-3</v>
      </c>
      <c r="F21">
        <f t="shared" si="2"/>
        <v>4.412450339370422E-6</v>
      </c>
      <c r="G21">
        <f t="shared" si="3"/>
        <v>0.13846993142951494</v>
      </c>
      <c r="H21">
        <f t="shared" si="4"/>
        <v>0.11710019483338152</v>
      </c>
      <c r="I21">
        <f t="shared" si="5"/>
        <v>5.5778749971159954E-2</v>
      </c>
      <c r="J21">
        <f t="shared" si="6"/>
        <v>-0.18380942296854505</v>
      </c>
      <c r="K21">
        <f t="shared" si="7"/>
        <v>0.16405021243013648</v>
      </c>
      <c r="L21">
        <f t="shared" si="8"/>
        <v>-0.12754344885947466</v>
      </c>
      <c r="M21">
        <f t="shared" si="9"/>
        <v>0.21571994088504962</v>
      </c>
      <c r="N21">
        <f t="shared" si="10"/>
        <v>-8.6089843283395404E-2</v>
      </c>
      <c r="P21">
        <f t="shared" si="11"/>
        <v>-6.5415508170315426E-2</v>
      </c>
      <c r="Q21">
        <f t="shared" si="12"/>
        <v>50.531640539921796</v>
      </c>
      <c r="R21">
        <f t="shared" si="13"/>
        <v>4.316161051967881E-2</v>
      </c>
      <c r="S21">
        <f t="shared" si="14"/>
        <v>-1.477355029497758</v>
      </c>
      <c r="T21">
        <f t="shared" si="15"/>
        <v>1.278717769384619</v>
      </c>
      <c r="U21">
        <f t="shared" si="16"/>
        <v>-4.5409325027879994</v>
      </c>
      <c r="V21">
        <f t="shared" si="17"/>
        <v>-1.7720956703229902</v>
      </c>
      <c r="X21">
        <f t="shared" si="18"/>
        <v>62.222174047344673</v>
      </c>
      <c r="Z21">
        <f t="shared" si="19"/>
        <v>60.090028539786204</v>
      </c>
    </row>
    <row r="22" spans="2:26" x14ac:dyDescent="0.25">
      <c r="B22">
        <v>340</v>
      </c>
      <c r="C22">
        <f t="shared" si="0"/>
        <v>5.9341194567807207</v>
      </c>
      <c r="D22">
        <f>D6</f>
        <v>-994.83493464000003</v>
      </c>
      <c r="E22">
        <f t="shared" si="1"/>
        <v>1.8047783333145162E-2</v>
      </c>
      <c r="F22">
        <f t="shared" si="2"/>
        <v>3.2572248324015229E-4</v>
      </c>
      <c r="G22">
        <f t="shared" si="3"/>
        <v>1.1897053933521493</v>
      </c>
      <c r="H22">
        <f t="shared" si="4"/>
        <v>0.48419800563004894</v>
      </c>
      <c r="I22">
        <f t="shared" si="5"/>
        <v>1.4038073905671584</v>
      </c>
      <c r="J22">
        <f t="shared" si="6"/>
        <v>-1.2921881961515973</v>
      </c>
      <c r="K22">
        <f t="shared" si="7"/>
        <v>-0.66006192105769534</v>
      </c>
      <c r="L22">
        <f t="shared" si="8"/>
        <v>-1.8693732541730241</v>
      </c>
      <c r="M22">
        <f t="shared" si="9"/>
        <v>1.5216318367665196</v>
      </c>
      <c r="N22">
        <f t="shared" si="10"/>
        <v>0.97832659646763287</v>
      </c>
      <c r="P22">
        <f t="shared" si="11"/>
        <v>-5.2717238655309022E-2</v>
      </c>
      <c r="Q22">
        <f t="shared" si="12"/>
        <v>72.143854404168735</v>
      </c>
      <c r="R22">
        <f t="shared" si="13"/>
        <v>0.16316981901539374</v>
      </c>
      <c r="S22">
        <f t="shared" si="14"/>
        <v>-0.48852148563787084</v>
      </c>
      <c r="T22">
        <f t="shared" si="15"/>
        <v>2.1813663801974776</v>
      </c>
      <c r="U22">
        <f t="shared" si="16"/>
        <v>-3.7280384851102317</v>
      </c>
      <c r="V22">
        <f t="shared" si="17"/>
        <v>2.34387881804231</v>
      </c>
      <c r="X22">
        <f t="shared" si="18"/>
        <v>102.61956771261268</v>
      </c>
      <c r="Z22">
        <f t="shared" si="19"/>
        <v>101.95940213985921</v>
      </c>
    </row>
    <row r="23" spans="2:26" x14ac:dyDescent="0.25">
      <c r="B23">
        <v>360</v>
      </c>
      <c r="C23">
        <f t="shared" si="0"/>
        <v>6.2831853071795862</v>
      </c>
      <c r="P23">
        <f t="shared" si="11"/>
        <v>-3.8598021031395743E-2</v>
      </c>
      <c r="Q23">
        <f t="shared" si="12"/>
        <v>78.40171957028555</v>
      </c>
      <c r="R23">
        <f t="shared" si="13"/>
        <v>0.8233806582623211</v>
      </c>
      <c r="S23">
        <f t="shared" si="14"/>
        <v>-2.0915510384745636E-2</v>
      </c>
      <c r="T23">
        <f t="shared" si="15"/>
        <v>2.4712574141402559</v>
      </c>
      <c r="U23">
        <f t="shared" si="16"/>
        <v>0.83829916273404803</v>
      </c>
      <c r="V23">
        <f t="shared" si="17"/>
        <v>1.6844585135809165</v>
      </c>
      <c r="X23">
        <f t="shared" si="18"/>
        <v>119.01965025192447</v>
      </c>
      <c r="Z23">
        <f>Z5</f>
        <v>118.74128307992163</v>
      </c>
    </row>
    <row r="24" spans="2:26" x14ac:dyDescent="0.25">
      <c r="B24" t="s">
        <v>4</v>
      </c>
      <c r="D24">
        <f>AVERAGE(D5:D22)</f>
        <v>-994.85298242333317</v>
      </c>
      <c r="F24">
        <f>SQRT(AVERAGE(F5:F22))</f>
        <v>1.5169960087592098E-2</v>
      </c>
      <c r="G24" t="s">
        <v>10</v>
      </c>
      <c r="H24" s="3">
        <f t="shared" ref="H24:N24" si="20">AVERAGE(H5:H22)</f>
        <v>-1.0278097618819525E-3</v>
      </c>
      <c r="I24" s="3">
        <f t="shared" si="20"/>
        <v>0.98745765651291939</v>
      </c>
      <c r="J24" s="3">
        <f t="shared" si="20"/>
        <v>1.7659926541933355E-2</v>
      </c>
      <c r="K24" s="3">
        <f t="shared" si="20"/>
        <v>-2.018392769769509E-2</v>
      </c>
      <c r="L24" s="3">
        <f t="shared" si="20"/>
        <v>-4.9293602433826363E-2</v>
      </c>
      <c r="M24" s="3">
        <f t="shared" si="20"/>
        <v>-0.10349723991920262</v>
      </c>
      <c r="N24" s="3">
        <f t="shared" si="20"/>
        <v>0.10120669934732174</v>
      </c>
    </row>
    <row r="25" spans="2:26" x14ac:dyDescent="0.25">
      <c r="B25" t="s">
        <v>5</v>
      </c>
      <c r="D25">
        <f>MIN(D4:D22)</f>
        <v>-994.87376891999997</v>
      </c>
      <c r="F25" s="5">
        <f>F24*$A$1</f>
        <v>39.828730209973052</v>
      </c>
      <c r="G25">
        <f>SUM(H25:N25)</f>
        <v>0.99917727764624187</v>
      </c>
      <c r="H25">
        <f t="shared" ref="H25:N25" si="21">H24^2</f>
        <v>1.0563929066198359E-6</v>
      </c>
      <c r="I25">
        <f t="shared" si="21"/>
        <v>0.97507262340598666</v>
      </c>
      <c r="J25">
        <f t="shared" si="21"/>
        <v>3.1187300546648219E-4</v>
      </c>
      <c r="K25">
        <f t="shared" si="21"/>
        <v>4.07390937305783E-4</v>
      </c>
      <c r="L25">
        <f t="shared" si="21"/>
        <v>2.4298592409041325E-3</v>
      </c>
      <c r="M25">
        <f t="shared" si="21"/>
        <v>1.0711678670892989E-2</v>
      </c>
      <c r="N25">
        <f t="shared" si="21"/>
        <v>1.0242795992779174E-2</v>
      </c>
    </row>
    <row r="26" spans="2:26" x14ac:dyDescent="0.25">
      <c r="B26" t="s">
        <v>6</v>
      </c>
      <c r="D26">
        <f>MAX(D5:D22)</f>
        <v>-994.82854276</v>
      </c>
    </row>
    <row r="27" spans="2:26" x14ac:dyDescent="0.25">
      <c r="B27" t="s">
        <v>67</v>
      </c>
      <c r="D27" s="1">
        <f>D26-D25</f>
        <v>4.522615999997015E-2</v>
      </c>
      <c r="G27" t="s">
        <v>14</v>
      </c>
      <c r="H27">
        <f>H24*$F$24</f>
        <v>-1.5591833065386758E-5</v>
      </c>
      <c r="I27">
        <f t="shared" ref="I27:N27" si="22">I24*$F$24</f>
        <v>1.4979693237488215E-2</v>
      </c>
      <c r="J27">
        <f t="shared" si="22"/>
        <v>2.6790038079093736E-4</v>
      </c>
      <c r="K27">
        <f t="shared" si="22"/>
        <v>-3.0618937758487917E-4</v>
      </c>
      <c r="L27">
        <f t="shared" si="22"/>
        <v>-7.4778198149477867E-4</v>
      </c>
      <c r="M27">
        <f t="shared" si="22"/>
        <v>-1.5700489987502473E-3</v>
      </c>
      <c r="N27">
        <f t="shared" si="22"/>
        <v>1.5353015896958041E-3</v>
      </c>
    </row>
    <row r="28" spans="2:26" x14ac:dyDescent="0.25">
      <c r="D28" s="5">
        <f>D27*$A$1</f>
        <v>118.74128307992163</v>
      </c>
      <c r="H28">
        <f>$A$1*H27</f>
        <v>-4.093635771317293E-2</v>
      </c>
      <c r="I28">
        <f t="shared" ref="I28:N28" si="23">$A$1*I27</f>
        <v>39.329184595025311</v>
      </c>
      <c r="J28">
        <f t="shared" si="23"/>
        <v>0.70337244976660607</v>
      </c>
      <c r="K28">
        <f t="shared" si="23"/>
        <v>-0.80390021084910024</v>
      </c>
      <c r="L28">
        <f t="shared" si="23"/>
        <v>-1.9633015924145414</v>
      </c>
      <c r="M28">
        <f t="shared" si="23"/>
        <v>-4.1221636462187741</v>
      </c>
      <c r="N28">
        <f t="shared" si="23"/>
        <v>4.030934323746334</v>
      </c>
      <c r="O28" t="s">
        <v>56</v>
      </c>
    </row>
    <row r="30" spans="2:26" x14ac:dyDescent="0.25">
      <c r="F30">
        <f>F25/opt_angle_relax!F25</f>
        <v>0.9092770481285346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2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  <col min="18" max="18" width="12" bestFit="1" customWidth="1"/>
    <col min="19" max="19" width="12.7109375" bestFit="1" customWidth="1"/>
    <col min="24" max="24" width="13" customWidth="1"/>
  </cols>
  <sheetData>
    <row r="1" spans="1:26" ht="18.75" x14ac:dyDescent="0.3">
      <c r="A1" s="2">
        <v>2625.5</v>
      </c>
      <c r="F1" t="s">
        <v>17</v>
      </c>
      <c r="G1">
        <v>117.2</v>
      </c>
      <c r="X1" t="s">
        <v>16</v>
      </c>
      <c r="Z1" t="s">
        <v>63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56</v>
      </c>
    </row>
    <row r="4" spans="1:26" x14ac:dyDescent="0.25">
      <c r="A4" t="s">
        <v>2</v>
      </c>
      <c r="B4" s="4">
        <v>87.724369999999993</v>
      </c>
      <c r="C4">
        <f>B4*PI()/180</f>
        <v>1.5310790907377378</v>
      </c>
      <c r="D4">
        <v>-994.87436119999995</v>
      </c>
      <c r="E4">
        <f>D4-$D$24</f>
        <v>-2.8458971111149367E-2</v>
      </c>
    </row>
    <row r="5" spans="1:26" x14ac:dyDescent="0.25">
      <c r="B5">
        <v>0</v>
      </c>
      <c r="C5">
        <f t="shared" ref="C5:C23" si="0">B5*PI()/180</f>
        <v>0</v>
      </c>
      <c r="D5">
        <v>-994.81705409000006</v>
      </c>
      <c r="E5">
        <f t="shared" ref="E5:E22" si="1">D5-$D$24</f>
        <v>2.8848138888747599E-2</v>
      </c>
      <c r="F5">
        <f t="shared" ref="F5:F22" si="2">E5^2</f>
        <v>8.3221511734447157E-4</v>
      </c>
      <c r="G5">
        <f t="shared" ref="G5:G22" si="3">E5/$F$24</f>
        <v>1.2614321333140455</v>
      </c>
      <c r="H5">
        <f>-COS(C5-$C$4)*SQRT(2)*G5</f>
        <v>-7.0834318439511448E-2</v>
      </c>
      <c r="I5">
        <f>-SQRT(2)*COS(2*(C5-$C$4))*G5</f>
        <v>1.7783092234475664</v>
      </c>
      <c r="J5">
        <f>-COS(3*(C5-$C$4))*SQRT(2)*G5</f>
        <v>0.2120562373985061</v>
      </c>
      <c r="K5">
        <f>-COS(4*(C5-$C$4))*SQRT(2)*G5</f>
        <v>-1.761469076426013</v>
      </c>
      <c r="L5">
        <f>SQRT(2)*(3*SIN(C5-$C$4)-SIN(3*(C5-$C$4)))*G5/SQRT(10)</f>
        <v>-2.2511839628623234</v>
      </c>
      <c r="M5">
        <f>SQRT(2)*(2*SIN(2*(C5-$C$4))-SIN(4*(C5-$C$4)))*G5/SQRT(5)</f>
        <v>-0.2528254631858371</v>
      </c>
      <c r="N5">
        <f>SQRT(2)*G5*(SIN(C5-$C$4)-SIN(2*(C5-$C$4))+3*SIN(3*(C5-$C$4))-2*SIN(4*(C5-$C$4)))/SQRT(15)</f>
        <v>0.80259711064489392</v>
      </c>
      <c r="P5">
        <f>H$28*(1-COS($C5-$C$4))</f>
        <v>0.27792464262923039</v>
      </c>
      <c r="Q5">
        <f>I$28*(1-COS(2*($C5-$C$4)))</f>
        <v>115.34850282464542</v>
      </c>
      <c r="R5">
        <f>J$28*(1-COS(3*($C5-$C$4)))</f>
        <v>-0.26467229321115604</v>
      </c>
      <c r="S5">
        <f>K$28*(1-COS(4*($C5-$C$4)))</f>
        <v>-9.2108523782163887E-2</v>
      </c>
      <c r="T5">
        <f>L$28*(3*SIN($C5-$C$4)-SIN(3*($C5-$C$4)))/SQRT(10)</f>
        <v>-9.5075428286772947</v>
      </c>
      <c r="U5">
        <f>M$28*(2*SIN(2*(C5-$C$4))-SIN(4*(C5-$C$4)))/SQRT(5)</f>
        <v>0.65715238102672147</v>
      </c>
      <c r="V5">
        <f>$N$28*(SIN(C5-$C$4)-SIN(2*(C5-$C$4))+3*SIN(3*(C5-$C$4))-2*SIN(4*(C5-$C$4)))/SQRT(15)</f>
        <v>0.41933736925104781</v>
      </c>
      <c r="X5">
        <f>SUM(P5:V5)*SQRT(2)</f>
        <v>151.09258801422223</v>
      </c>
      <c r="Z5">
        <f>(D5-$D$25)*$A$1</f>
        <v>150.45981730472948</v>
      </c>
    </row>
    <row r="6" spans="1:26" x14ac:dyDescent="0.25">
      <c r="B6">
        <v>20</v>
      </c>
      <c r="C6">
        <f t="shared" si="0"/>
        <v>0.3490658503988659</v>
      </c>
      <c r="D6">
        <v>-994.82524361000003</v>
      </c>
      <c r="E6">
        <f t="shared" si="1"/>
        <v>2.0658618888774072E-2</v>
      </c>
      <c r="F6">
        <f t="shared" si="2"/>
        <v>4.2677853439161288E-4</v>
      </c>
      <c r="G6">
        <f t="shared" si="3"/>
        <v>0.90333195485108975</v>
      </c>
      <c r="H6">
        <f t="shared" ref="H6:H22" si="4">-COS(C6-$C$4)*SQRT(2)*G6</f>
        <v>-0.48425410158305976</v>
      </c>
      <c r="I6">
        <f t="shared" ref="I6:I22" si="5">-SQRT(2)*COS(2*(C6-$C$4))*G6</f>
        <v>0.91037906471454877</v>
      </c>
      <c r="J6">
        <f t="shared" ref="J6:J22" si="6">-COS(3*(C6-$C$4))*SQRT(2)*G6</f>
        <v>1.1744354112446915</v>
      </c>
      <c r="K6">
        <f t="shared" ref="K6:K22" si="7">-COS(4*(C6-$C$4))*SQRT(2)*G6</f>
        <v>-2.0009984775287201E-2</v>
      </c>
      <c r="L6">
        <f t="shared" ref="L6:L22" si="8">SQRT(2)*(3*SIN(C6-$C$4)-SIN(3*(C6-$C$4)))*G6/SQRT(10)</f>
        <v>-1.2804719287528061</v>
      </c>
      <c r="M6">
        <f t="shared" ref="M6:M22" si="9">SQRT(2)*(2*SIN(2*(C6-$C$4))-SIN(4*(C6-$C$4)))*G6/SQRT(5)</f>
        <v>-1.3728591801288248</v>
      </c>
      <c r="N6">
        <f t="shared" ref="N6:N22" si="10">SQRT(2)*G6*(SIN(C6-$C$4)-SIN(2*(C6-$C$4))+3*SIN(3*(C6-$C$4))-2*SIN(4*(C6-$C$4)))/SQRT(15)</f>
        <v>-0.34404928106027544</v>
      </c>
      <c r="P6">
        <f t="shared" ref="P6:P23" si="11">H$28*(1-COS($C6-$C$4))</f>
        <v>0.17970949309115708</v>
      </c>
      <c r="Q6">
        <f t="shared" ref="Q6:Q23" si="12">I$28*(1-COS(2*($C6-$C$4)))</f>
        <v>98.930231066765401</v>
      </c>
      <c r="R6">
        <f t="shared" ref="R6:R23" si="13">J$28*(1-COS(3*($C6-$C$4)))</f>
        <v>-0.45402135238071956</v>
      </c>
      <c r="S6">
        <f t="shared" ref="S6:S23" si="14">K$28*(1-COS(4*($C6-$C$4)))</f>
        <v>-7.1996120138053188</v>
      </c>
      <c r="T6">
        <f t="shared" ref="T6:T23" si="15">L$28*(3*SIN($C6-$C$4)-SIN(3*($C6-$C$4)))/SQRT(10)</f>
        <v>-7.5516852882618899</v>
      </c>
      <c r="U6">
        <f t="shared" ref="U6:U23" si="16">M$28*(2*SIN(2*(C6-$C$4))-SIN(4*(C6-$C$4)))/SQRT(5)</f>
        <v>4.9829643814848117</v>
      </c>
      <c r="V6">
        <f t="shared" ref="V6:V23" si="17">$N$28*(SIN(C6-$C$4)-SIN(2*(C6-$C$4))+3*SIN(3*(C6-$C$4))-2*SIN(4*(C6-$C$4)))/SQRT(15)</f>
        <v>-0.251017006131519</v>
      </c>
      <c r="X6">
        <f t="shared" ref="X6:X23" si="18">SUM(P6:V6)*SQRT(2)</f>
        <v>125.35103839907595</v>
      </c>
      <c r="Z6">
        <f t="shared" ref="Z6:Z22" si="19">(D6-$D$25)*$A$1</f>
        <v>128.95823254479899</v>
      </c>
    </row>
    <row r="7" spans="1:26" x14ac:dyDescent="0.25">
      <c r="B7">
        <v>40</v>
      </c>
      <c r="C7">
        <f t="shared" si="0"/>
        <v>0.69813170079773179</v>
      </c>
      <c r="D7">
        <v>-994.84580779999999</v>
      </c>
      <c r="E7">
        <f t="shared" si="1"/>
        <v>9.4428888814945822E-5</v>
      </c>
      <c r="F7">
        <f t="shared" si="2"/>
        <v>8.9168150428254005E-9</v>
      </c>
      <c r="G7">
        <f t="shared" si="3"/>
        <v>4.1290578613642813E-3</v>
      </c>
      <c r="H7">
        <f t="shared" si="4"/>
        <v>-3.9281314542008016E-3</v>
      </c>
      <c r="I7">
        <f t="shared" si="5"/>
        <v>5.5447837842835946E-4</v>
      </c>
      <c r="J7">
        <f t="shared" si="6"/>
        <v>4.674124291774156E-3</v>
      </c>
      <c r="K7">
        <f t="shared" si="7"/>
        <v>5.7340684418723375E-3</v>
      </c>
      <c r="L7">
        <f t="shared" si="8"/>
        <v>-2.9920956763708601E-3</v>
      </c>
      <c r="M7">
        <f t="shared" si="9"/>
        <v>-5.6929912512522539E-3</v>
      </c>
      <c r="N7">
        <f t="shared" si="10"/>
        <v>-2.8959330627653448E-3</v>
      </c>
      <c r="P7">
        <f t="shared" si="11"/>
        <v>9.4726620682578366E-2</v>
      </c>
      <c r="Q7">
        <f t="shared" si="12"/>
        <v>63.250442699593158</v>
      </c>
      <c r="R7">
        <f t="shared" si="13"/>
        <v>-0.42590227771162592</v>
      </c>
      <c r="S7">
        <f t="shared" si="14"/>
        <v>-14.496456564192858</v>
      </c>
      <c r="T7">
        <f t="shared" si="15"/>
        <v>-3.8605190680803627</v>
      </c>
      <c r="U7">
        <f t="shared" si="16"/>
        <v>4.5206273868037483</v>
      </c>
      <c r="V7">
        <f t="shared" si="17"/>
        <v>-0.46223988313975894</v>
      </c>
      <c r="X7">
        <f t="shared" si="18"/>
        <v>68.760023531902547</v>
      </c>
      <c r="Z7">
        <f t="shared" si="19"/>
        <v>74.966951699906303</v>
      </c>
    </row>
    <row r="8" spans="1:26" x14ac:dyDescent="0.25">
      <c r="B8">
        <v>60</v>
      </c>
      <c r="C8">
        <f t="shared" si="0"/>
        <v>1.0471975511965976</v>
      </c>
      <c r="D8">
        <v>-994.86428374000002</v>
      </c>
      <c r="E8">
        <f t="shared" si="1"/>
        <v>-1.8381511111215332E-2</v>
      </c>
      <c r="F8">
        <f t="shared" si="2"/>
        <v>3.3787995073173267E-4</v>
      </c>
      <c r="G8">
        <f t="shared" si="3"/>
        <v>-0.80376168681025162</v>
      </c>
      <c r="H8">
        <f t="shared" si="4"/>
        <v>1.0061938499677461</v>
      </c>
      <c r="I8">
        <f t="shared" si="5"/>
        <v>0.64466652448252948</v>
      </c>
      <c r="J8">
        <f t="shared" si="6"/>
        <v>0.13511839009703205</v>
      </c>
      <c r="K8">
        <f t="shared" si="7"/>
        <v>-0.40545405319844074</v>
      </c>
      <c r="L8">
        <f t="shared" si="8"/>
        <v>0.14476830294487261</v>
      </c>
      <c r="M8">
        <f t="shared" si="9"/>
        <v>0.36245812280869827</v>
      </c>
      <c r="N8">
        <f t="shared" si="10"/>
        <v>0.22067350320967935</v>
      </c>
      <c r="P8">
        <f t="shared" si="11"/>
        <v>3.3226214029588128E-2</v>
      </c>
      <c r="Q8">
        <f t="shared" si="12"/>
        <v>25.004107236806252</v>
      </c>
      <c r="R8">
        <f t="shared" si="13"/>
        <v>-0.20843414387296866</v>
      </c>
      <c r="S8">
        <f t="shared" si="14"/>
        <v>-9.9231205919570424</v>
      </c>
      <c r="T8">
        <f t="shared" si="15"/>
        <v>-0.95954948524008166</v>
      </c>
      <c r="U8">
        <f t="shared" si="16"/>
        <v>1.4785625445751762</v>
      </c>
      <c r="V8">
        <f t="shared" si="17"/>
        <v>-0.18094756910507748</v>
      </c>
      <c r="X8">
        <f t="shared" si="18"/>
        <v>21.558051217747053</v>
      </c>
      <c r="Z8">
        <f t="shared" si="19"/>
        <v>26.45837122982681</v>
      </c>
    </row>
    <row r="9" spans="1:26" x14ac:dyDescent="0.25">
      <c r="B9">
        <v>80</v>
      </c>
      <c r="C9">
        <f t="shared" si="0"/>
        <v>1.3962634015954636</v>
      </c>
      <c r="D9">
        <v>-994.87356975</v>
      </c>
      <c r="E9">
        <f t="shared" si="1"/>
        <v>-2.7667521111197857E-2</v>
      </c>
      <c r="F9">
        <f t="shared" si="2"/>
        <v>7.6549172443857909E-4</v>
      </c>
      <c r="G9">
        <f t="shared" si="3"/>
        <v>-1.2098076868460634</v>
      </c>
      <c r="H9">
        <f t="shared" si="4"/>
        <v>1.6954016988272207</v>
      </c>
      <c r="I9">
        <f t="shared" si="5"/>
        <v>1.6491092187318306</v>
      </c>
      <c r="J9">
        <f t="shared" si="6"/>
        <v>1.5728891030565446</v>
      </c>
      <c r="K9">
        <f t="shared" si="7"/>
        <v>1.4681245760413804</v>
      </c>
      <c r="L9">
        <f t="shared" si="8"/>
        <v>5.2548888371387976E-3</v>
      </c>
      <c r="M9">
        <f t="shared" si="9"/>
        <v>1.4728204422075092E-2</v>
      </c>
      <c r="N9">
        <f t="shared" si="10"/>
        <v>9.5225613638778572E-3</v>
      </c>
      <c r="P9">
        <f t="shared" si="11"/>
        <v>2.6261298238718163E-3</v>
      </c>
      <c r="Q9">
        <f t="shared" si="12"/>
        <v>2.0871101021140728</v>
      </c>
      <c r="R9">
        <f t="shared" si="13"/>
        <v>-1.9085084703405121E-2</v>
      </c>
      <c r="S9">
        <f t="shared" si="14"/>
        <v>-1.0379731266947627</v>
      </c>
      <c r="T9">
        <f t="shared" si="15"/>
        <v>-2.3140268179584318E-2</v>
      </c>
      <c r="U9">
        <f t="shared" si="16"/>
        <v>3.991559688062353E-2</v>
      </c>
      <c r="V9">
        <f t="shared" si="17"/>
        <v>-5.1876098307421783E-3</v>
      </c>
      <c r="X9">
        <f t="shared" si="18"/>
        <v>1.4768147713952948</v>
      </c>
      <c r="Z9">
        <f t="shared" si="19"/>
        <v>2.0779519748726898</v>
      </c>
    </row>
    <row r="10" spans="1:26" x14ac:dyDescent="0.25">
      <c r="B10">
        <v>100</v>
      </c>
      <c r="C10">
        <f t="shared" si="0"/>
        <v>1.7453292519943295</v>
      </c>
      <c r="D10">
        <v>-994.87233834000006</v>
      </c>
      <c r="E10">
        <f t="shared" si="1"/>
        <v>-2.6436111111252103E-2</v>
      </c>
      <c r="F10">
        <f t="shared" si="2"/>
        <v>6.988679706864669E-4</v>
      </c>
      <c r="G10">
        <f t="shared" si="3"/>
        <v>-1.1559622672435632</v>
      </c>
      <c r="H10">
        <f t="shared" si="4"/>
        <v>1.5974001192562903</v>
      </c>
      <c r="I10">
        <f t="shared" si="5"/>
        <v>1.486977115683684</v>
      </c>
      <c r="J10">
        <f t="shared" si="6"/>
        <v>1.3085579071813311</v>
      </c>
      <c r="K10">
        <f t="shared" si="7"/>
        <v>1.0703012131651328</v>
      </c>
      <c r="L10">
        <f t="shared" si="8"/>
        <v>-1.9874631499613223E-2</v>
      </c>
      <c r="M10">
        <f t="shared" si="9"/>
        <v>-5.4928676527410618E-2</v>
      </c>
      <c r="N10">
        <f t="shared" si="10"/>
        <v>-3.5262499800493327E-2</v>
      </c>
      <c r="P10">
        <f t="shared" si="11"/>
        <v>6.6171898297839723E-3</v>
      </c>
      <c r="Q10">
        <f t="shared" si="12"/>
        <v>5.2225689488920137</v>
      </c>
      <c r="R10">
        <f t="shared" si="13"/>
        <v>-4.7204159372498854E-2</v>
      </c>
      <c r="S10">
        <f t="shared" si="14"/>
        <v>-2.5255297676410993</v>
      </c>
      <c r="T10">
        <f t="shared" si="15"/>
        <v>9.1596023740605978E-2</v>
      </c>
      <c r="U10">
        <f t="shared" si="16"/>
        <v>-0.15579899112102025</v>
      </c>
      <c r="V10">
        <f t="shared" si="17"/>
        <v>2.0104778966107736E-2</v>
      </c>
      <c r="X10">
        <f t="shared" si="18"/>
        <v>3.6944264894621437</v>
      </c>
      <c r="Z10">
        <f t="shared" si="19"/>
        <v>5.3110189297302668</v>
      </c>
    </row>
    <row r="11" spans="1:26" x14ac:dyDescent="0.25">
      <c r="B11">
        <v>120</v>
      </c>
      <c r="C11">
        <f t="shared" si="0"/>
        <v>2.0943951023931953</v>
      </c>
      <c r="D11">
        <v>-994.86059766000005</v>
      </c>
      <c r="E11">
        <f t="shared" si="1"/>
        <v>-1.4695431111249491E-2</v>
      </c>
      <c r="F11">
        <f t="shared" si="2"/>
        <v>2.1595569554547944E-4</v>
      </c>
      <c r="G11">
        <f t="shared" si="3"/>
        <v>-0.64258180009884891</v>
      </c>
      <c r="H11">
        <f t="shared" si="4"/>
        <v>0.76833638349359867</v>
      </c>
      <c r="I11">
        <f t="shared" si="5"/>
        <v>0.39049208045258971</v>
      </c>
      <c r="J11">
        <f t="shared" si="6"/>
        <v>-0.10802283781350014</v>
      </c>
      <c r="K11">
        <f t="shared" si="7"/>
        <v>-0.57315633056589932</v>
      </c>
      <c r="L11">
        <f t="shared" si="8"/>
        <v>-0.17502882027057093</v>
      </c>
      <c r="M11">
        <f t="shared" si="9"/>
        <v>-0.41856464267476662</v>
      </c>
      <c r="N11">
        <f t="shared" si="10"/>
        <v>-0.24817977772382055</v>
      </c>
      <c r="P11">
        <f t="shared" si="11"/>
        <v>4.4718013308839108E-2</v>
      </c>
      <c r="Q11">
        <f t="shared" si="12"/>
        <v>32.943367735989128</v>
      </c>
      <c r="R11">
        <f t="shared" si="13"/>
        <v>-0.26467229321115598</v>
      </c>
      <c r="S11">
        <f t="shared" si="14"/>
        <v>-11.927300232656718</v>
      </c>
      <c r="T11">
        <f t="shared" si="15"/>
        <v>1.4511166955294936</v>
      </c>
      <c r="U11">
        <f t="shared" si="16"/>
        <v>-2.1357149256018948</v>
      </c>
      <c r="V11">
        <f t="shared" si="17"/>
        <v>0.25454691307241029</v>
      </c>
      <c r="X11">
        <f t="shared" si="18"/>
        <v>28.801960960203498</v>
      </c>
      <c r="Z11">
        <f t="shared" si="19"/>
        <v>36.136174269737126</v>
      </c>
    </row>
    <row r="12" spans="1:26" x14ac:dyDescent="0.25">
      <c r="B12">
        <v>140</v>
      </c>
      <c r="C12">
        <f t="shared" si="0"/>
        <v>2.4434609527920612</v>
      </c>
      <c r="D12">
        <v>-994.84039772000006</v>
      </c>
      <c r="E12">
        <f t="shared" si="1"/>
        <v>5.5045088887482052E-3</v>
      </c>
      <c r="F12">
        <f t="shared" si="2"/>
        <v>3.0299618106308001E-5</v>
      </c>
      <c r="G12">
        <f t="shared" si="3"/>
        <v>0.24069366891075791</v>
      </c>
      <c r="H12">
        <f t="shared" si="4"/>
        <v>-0.20827360128894801</v>
      </c>
      <c r="I12">
        <f t="shared" si="5"/>
        <v>8.5522212795331926E-2</v>
      </c>
      <c r="J12">
        <f t="shared" si="6"/>
        <v>0.31292944582902305</v>
      </c>
      <c r="K12">
        <f t="shared" si="7"/>
        <v>0.29741801248940997</v>
      </c>
      <c r="L12">
        <f t="shared" si="8"/>
        <v>0.21306334865199517</v>
      </c>
      <c r="M12">
        <f t="shared" si="9"/>
        <v>0.36872985589734703</v>
      </c>
      <c r="N12">
        <f t="shared" si="10"/>
        <v>0.17369652515630982</v>
      </c>
      <c r="P12">
        <f t="shared" si="11"/>
        <v>0.11233307864119614</v>
      </c>
      <c r="Q12">
        <f t="shared" si="12"/>
        <v>72.278636628561316</v>
      </c>
      <c r="R12">
        <f t="shared" si="13"/>
        <v>-0.45402135238071956</v>
      </c>
      <c r="S12">
        <f t="shared" si="14"/>
        <v>-13.704944207895847</v>
      </c>
      <c r="T12">
        <f t="shared" si="15"/>
        <v>4.7159074727778938</v>
      </c>
      <c r="U12">
        <f t="shared" si="16"/>
        <v>-5.0228799783654345</v>
      </c>
      <c r="V12">
        <f t="shared" si="17"/>
        <v>0.47561585928959477</v>
      </c>
      <c r="X12">
        <f t="shared" si="18"/>
        <v>82.590987746758529</v>
      </c>
      <c r="Z12">
        <f t="shared" si="19"/>
        <v>89.171116739731076</v>
      </c>
    </row>
    <row r="13" spans="1:26" x14ac:dyDescent="0.25">
      <c r="B13">
        <v>160</v>
      </c>
      <c r="C13">
        <f t="shared" si="0"/>
        <v>2.7925268031909272</v>
      </c>
      <c r="D13">
        <v>-994.82607196000004</v>
      </c>
      <c r="E13">
        <f t="shared" si="1"/>
        <v>1.9830268888767932E-2</v>
      </c>
      <c r="F13">
        <f t="shared" si="2"/>
        <v>3.9323956420083734E-4</v>
      </c>
      <c r="G13">
        <f t="shared" si="3"/>
        <v>0.86711099405815606</v>
      </c>
      <c r="H13">
        <f t="shared" si="4"/>
        <v>-0.37332655816338445</v>
      </c>
      <c r="I13">
        <f t="shared" si="5"/>
        <v>0.99897037073475692</v>
      </c>
      <c r="J13">
        <f t="shared" si="6"/>
        <v>0.98157611180883719</v>
      </c>
      <c r="K13">
        <f t="shared" si="7"/>
        <v>-0.40131177207418778</v>
      </c>
      <c r="L13">
        <f t="shared" si="8"/>
        <v>1.3405669651770686</v>
      </c>
      <c r="M13">
        <f t="shared" si="9"/>
        <v>1.1543372290895502</v>
      </c>
      <c r="N13">
        <f t="shared" si="10"/>
        <v>0.14698604286885172</v>
      </c>
      <c r="P13">
        <f t="shared" si="11"/>
        <v>0.20130701105568699</v>
      </c>
      <c r="Q13">
        <f t="shared" si="12"/>
        <v>104.82296614895564</v>
      </c>
      <c r="R13">
        <f t="shared" si="13"/>
        <v>-0.42590227771162592</v>
      </c>
      <c r="S13">
        <f t="shared" si="14"/>
        <v>-4.9205430165619717</v>
      </c>
      <c r="T13">
        <f t="shared" si="15"/>
        <v>8.2363541924242742</v>
      </c>
      <c r="U13">
        <f t="shared" si="16"/>
        <v>-4.3648283956827294</v>
      </c>
      <c r="V13">
        <f t="shared" si="17"/>
        <v>0.11172008813122902</v>
      </c>
      <c r="X13">
        <f t="shared" si="18"/>
        <v>146.59889638827102</v>
      </c>
      <c r="Z13">
        <f t="shared" si="19"/>
        <v>126.78339961978287</v>
      </c>
    </row>
    <row r="14" spans="1:26" x14ac:dyDescent="0.25">
      <c r="B14">
        <v>180</v>
      </c>
      <c r="C14">
        <f t="shared" si="0"/>
        <v>3.1415926535897931</v>
      </c>
      <c r="D14">
        <v>-994.79256486999998</v>
      </c>
      <c r="E14">
        <f t="shared" si="1"/>
        <v>5.3337358888825293E-2</v>
      </c>
      <c r="F14">
        <f t="shared" si="2"/>
        <v>2.8448738532353504E-3</v>
      </c>
      <c r="G14">
        <f t="shared" si="3"/>
        <v>2.3322633972311926</v>
      </c>
      <c r="H14">
        <f t="shared" si="4"/>
        <v>0.13096565705066068</v>
      </c>
      <c r="I14">
        <f t="shared" si="5"/>
        <v>3.2879180744421626</v>
      </c>
      <c r="J14">
        <f t="shared" si="6"/>
        <v>-0.39207103384924991</v>
      </c>
      <c r="K14">
        <f t="shared" si="7"/>
        <v>-3.2567823062425885</v>
      </c>
      <c r="L14">
        <f t="shared" si="8"/>
        <v>4.1622167521798303</v>
      </c>
      <c r="M14">
        <f t="shared" si="9"/>
        <v>-0.46744930472573293</v>
      </c>
      <c r="N14">
        <f t="shared" si="10"/>
        <v>-1.8876803020654949</v>
      </c>
      <c r="P14">
        <f t="shared" si="11"/>
        <v>0.30090824118773241</v>
      </c>
      <c r="Q14">
        <f t="shared" si="12"/>
        <v>115.34850282464542</v>
      </c>
      <c r="R14">
        <f t="shared" si="13"/>
        <v>-0.20843414387296877</v>
      </c>
      <c r="S14">
        <f t="shared" si="14"/>
        <v>-9.2108523782163082E-2</v>
      </c>
      <c r="T14">
        <f t="shared" si="15"/>
        <v>9.5075428286772947</v>
      </c>
      <c r="U14">
        <f t="shared" si="16"/>
        <v>0.65715238102671947</v>
      </c>
      <c r="V14">
        <f t="shared" si="17"/>
        <v>-0.53343402265620155</v>
      </c>
      <c r="X14">
        <f t="shared" si="18"/>
        <v>176.74859428657331</v>
      </c>
      <c r="Z14">
        <f t="shared" si="19"/>
        <v>214.75626441493347</v>
      </c>
    </row>
    <row r="15" spans="1:26" x14ac:dyDescent="0.25">
      <c r="B15">
        <v>200</v>
      </c>
      <c r="C15">
        <f t="shared" si="0"/>
        <v>3.4906585039886591</v>
      </c>
      <c r="D15">
        <f>D13</f>
        <v>-994.82607196000004</v>
      </c>
      <c r="E15">
        <f t="shared" si="1"/>
        <v>1.9830268888767932E-2</v>
      </c>
      <c r="F15">
        <f t="shared" si="2"/>
        <v>3.9323956420083734E-4</v>
      </c>
      <c r="G15">
        <f t="shared" si="3"/>
        <v>0.86711099405815606</v>
      </c>
      <c r="H15">
        <f t="shared" si="4"/>
        <v>0.46483693302939244</v>
      </c>
      <c r="I15">
        <f t="shared" si="5"/>
        <v>0.87387553549403241</v>
      </c>
      <c r="J15">
        <f t="shared" si="6"/>
        <v>-1.1273439973341328</v>
      </c>
      <c r="K15">
        <f t="shared" si="7"/>
        <v>-1.9207643099981568E-2</v>
      </c>
      <c r="L15">
        <f t="shared" si="8"/>
        <v>1.2291287616272137</v>
      </c>
      <c r="M15">
        <f t="shared" si="9"/>
        <v>-1.3178115553098151</v>
      </c>
      <c r="N15">
        <f t="shared" si="10"/>
        <v>-0.49183385354358289</v>
      </c>
      <c r="P15">
        <f t="shared" si="11"/>
        <v>0.39912339072580577</v>
      </c>
      <c r="Q15">
        <f t="shared" si="12"/>
        <v>98.930231066765415</v>
      </c>
      <c r="R15">
        <f t="shared" si="13"/>
        <v>-1.9085084703405121E-2</v>
      </c>
      <c r="S15">
        <f t="shared" si="14"/>
        <v>-7.1996120138053161</v>
      </c>
      <c r="T15">
        <f t="shared" si="15"/>
        <v>7.5516852882618899</v>
      </c>
      <c r="U15">
        <f t="shared" si="16"/>
        <v>4.9829643814848117</v>
      </c>
      <c r="V15">
        <f t="shared" si="17"/>
        <v>-0.37382951735654357</v>
      </c>
      <c r="X15">
        <f t="shared" si="18"/>
        <v>147.46213766526441</v>
      </c>
      <c r="Z15">
        <f t="shared" si="19"/>
        <v>126.78339961978287</v>
      </c>
    </row>
    <row r="16" spans="1:26" x14ac:dyDescent="0.25">
      <c r="B16">
        <v>220</v>
      </c>
      <c r="C16">
        <f t="shared" si="0"/>
        <v>3.839724354387525</v>
      </c>
      <c r="D16">
        <f>D12</f>
        <v>-994.84039772000006</v>
      </c>
      <c r="E16">
        <f t="shared" si="1"/>
        <v>5.5045088887482052E-3</v>
      </c>
      <c r="F16">
        <f t="shared" si="2"/>
        <v>3.0299618106308001E-5</v>
      </c>
      <c r="G16">
        <f t="shared" si="3"/>
        <v>0.24069366891075791</v>
      </c>
      <c r="H16">
        <f t="shared" si="4"/>
        <v>0.22898113889906763</v>
      </c>
      <c r="I16">
        <f t="shared" si="5"/>
        <v>3.2322006548853068E-2</v>
      </c>
      <c r="J16">
        <f t="shared" si="6"/>
        <v>-0.27246702819521579</v>
      </c>
      <c r="K16">
        <f t="shared" si="7"/>
        <v>0.33425396722428818</v>
      </c>
      <c r="L16">
        <f t="shared" si="8"/>
        <v>0.17441714557125723</v>
      </c>
      <c r="M16">
        <f t="shared" si="9"/>
        <v>-0.33185946948391798</v>
      </c>
      <c r="N16">
        <f t="shared" si="10"/>
        <v>0.27733275289284798</v>
      </c>
      <c r="P16">
        <f t="shared" si="11"/>
        <v>0.48410626313438448</v>
      </c>
      <c r="Q16">
        <f t="shared" si="12"/>
        <v>63.250442699593158</v>
      </c>
      <c r="R16">
        <f t="shared" si="13"/>
        <v>-4.7204159372498909E-2</v>
      </c>
      <c r="S16">
        <f t="shared" si="14"/>
        <v>-14.496456564192858</v>
      </c>
      <c r="T16">
        <f t="shared" si="15"/>
        <v>3.8605190680803618</v>
      </c>
      <c r="U16">
        <f t="shared" si="16"/>
        <v>4.5206273868037483</v>
      </c>
      <c r="V16">
        <f t="shared" si="17"/>
        <v>0.75939259842751705</v>
      </c>
      <c r="X16">
        <f t="shared" si="18"/>
        <v>82.493095589596592</v>
      </c>
      <c r="Z16">
        <f t="shared" si="19"/>
        <v>89.171116739731076</v>
      </c>
    </row>
    <row r="17" spans="2:26" x14ac:dyDescent="0.25">
      <c r="B17">
        <v>240</v>
      </c>
      <c r="C17">
        <f t="shared" si="0"/>
        <v>4.1887902047863905</v>
      </c>
      <c r="D17">
        <f>D11</f>
        <v>-994.86059766000005</v>
      </c>
      <c r="E17">
        <f t="shared" si="1"/>
        <v>-1.4695431111249491E-2</v>
      </c>
      <c r="F17">
        <f t="shared" si="2"/>
        <v>2.1595569554547944E-4</v>
      </c>
      <c r="G17">
        <f t="shared" si="3"/>
        <v>-0.64258180009884891</v>
      </c>
      <c r="H17">
        <f t="shared" si="4"/>
        <v>-0.80441984977731673</v>
      </c>
      <c r="I17">
        <f t="shared" si="5"/>
        <v>0.51539029859636298</v>
      </c>
      <c r="J17">
        <f t="shared" si="6"/>
        <v>-0.10802283781349992</v>
      </c>
      <c r="K17">
        <f t="shared" si="7"/>
        <v>-0.32414756716705256</v>
      </c>
      <c r="L17">
        <f t="shared" si="8"/>
        <v>-0.11573763496086241</v>
      </c>
      <c r="M17">
        <f t="shared" si="9"/>
        <v>0.2897736939156289</v>
      </c>
      <c r="N17">
        <f t="shared" si="10"/>
        <v>-1.4397386815860747</v>
      </c>
      <c r="P17">
        <f t="shared" si="11"/>
        <v>0.5456066697873746</v>
      </c>
      <c r="Q17">
        <f t="shared" si="12"/>
        <v>25.004107236806284</v>
      </c>
      <c r="R17">
        <f t="shared" si="13"/>
        <v>-0.26467229321115593</v>
      </c>
      <c r="S17">
        <f t="shared" si="14"/>
        <v>-9.9231205919570531</v>
      </c>
      <c r="T17">
        <f t="shared" si="15"/>
        <v>0.95954948524008354</v>
      </c>
      <c r="U17">
        <f t="shared" si="16"/>
        <v>1.4785625445751793</v>
      </c>
      <c r="V17">
        <f t="shared" si="17"/>
        <v>1.4766756598376221</v>
      </c>
      <c r="X17">
        <f t="shared" si="18"/>
        <v>27.261382897122566</v>
      </c>
      <c r="Z17">
        <f t="shared" si="19"/>
        <v>36.136174269737126</v>
      </c>
    </row>
    <row r="18" spans="2:26" x14ac:dyDescent="0.25">
      <c r="B18">
        <v>260</v>
      </c>
      <c r="C18">
        <f t="shared" si="0"/>
        <v>4.5378560551852569</v>
      </c>
      <c r="D18">
        <f>D10</f>
        <v>-994.87233834000006</v>
      </c>
      <c r="E18">
        <f t="shared" si="1"/>
        <v>-2.6436111111252103E-2</v>
      </c>
      <c r="F18">
        <f t="shared" si="2"/>
        <v>6.988679706864669E-4</v>
      </c>
      <c r="G18">
        <f t="shared" si="3"/>
        <v>-1.1559622672435632</v>
      </c>
      <c r="H18">
        <f t="shared" si="4"/>
        <v>-1.619943742277008</v>
      </c>
      <c r="I18">
        <f t="shared" si="5"/>
        <v>1.5757116210653304</v>
      </c>
      <c r="J18">
        <f t="shared" si="6"/>
        <v>-1.5028838661390371</v>
      </c>
      <c r="K18">
        <f t="shared" si="7"/>
        <v>1.4027821379950687</v>
      </c>
      <c r="L18">
        <f t="shared" si="8"/>
        <v>-5.0210072892886946E-3</v>
      </c>
      <c r="M18">
        <f t="shared" si="9"/>
        <v>1.4072690032705009E-2</v>
      </c>
      <c r="N18">
        <f t="shared" si="10"/>
        <v>-1.1009669663277191</v>
      </c>
      <c r="P18">
        <f t="shared" si="11"/>
        <v>0.57620675399309096</v>
      </c>
      <c r="Q18">
        <f t="shared" si="12"/>
        <v>2.0871101021140728</v>
      </c>
      <c r="R18">
        <f t="shared" si="13"/>
        <v>-0.45402135238071956</v>
      </c>
      <c r="S18">
        <f t="shared" si="14"/>
        <v>-1.0379731266947612</v>
      </c>
      <c r="T18">
        <f t="shared" si="15"/>
        <v>2.314026817958326E-2</v>
      </c>
      <c r="U18">
        <f t="shared" si="16"/>
        <v>3.9915596880623301E-2</v>
      </c>
      <c r="V18">
        <f t="shared" si="17"/>
        <v>0.62771209166218278</v>
      </c>
      <c r="X18">
        <f t="shared" si="18"/>
        <v>2.6333934043588525</v>
      </c>
      <c r="Z18">
        <f t="shared" si="19"/>
        <v>5.3110189297302668</v>
      </c>
    </row>
    <row r="19" spans="2:26" x14ac:dyDescent="0.25">
      <c r="B19">
        <v>280</v>
      </c>
      <c r="C19">
        <f t="shared" si="0"/>
        <v>4.8869219055841224</v>
      </c>
      <c r="D19">
        <f>D9</f>
        <v>-994.87356975</v>
      </c>
      <c r="E19">
        <f t="shared" si="1"/>
        <v>-2.7667521111197857E-2</v>
      </c>
      <c r="F19">
        <f t="shared" si="2"/>
        <v>7.6549172443857909E-4</v>
      </c>
      <c r="G19">
        <f t="shared" si="3"/>
        <v>-1.2098076868460634</v>
      </c>
      <c r="H19">
        <f t="shared" si="4"/>
        <v>-1.6718079802494865</v>
      </c>
      <c r="I19">
        <f t="shared" si="5"/>
        <v>1.5562414065711596</v>
      </c>
      <c r="J19">
        <f t="shared" si="6"/>
        <v>-1.3695113237269805</v>
      </c>
      <c r="K19">
        <f t="shared" si="7"/>
        <v>1.120156489204001</v>
      </c>
      <c r="L19">
        <f t="shared" si="8"/>
        <v>2.0800403821830727E-2</v>
      </c>
      <c r="M19">
        <f t="shared" si="9"/>
        <v>-5.7487287409131588E-2</v>
      </c>
      <c r="N19">
        <f t="shared" si="10"/>
        <v>1.7396854775134634</v>
      </c>
      <c r="P19">
        <f t="shared" si="11"/>
        <v>0.57221569398717886</v>
      </c>
      <c r="Q19">
        <f t="shared" si="12"/>
        <v>5.2225689488919942</v>
      </c>
      <c r="R19">
        <f t="shared" si="13"/>
        <v>-0.42590227771162603</v>
      </c>
      <c r="S19">
        <f t="shared" si="14"/>
        <v>-2.5255297676410913</v>
      </c>
      <c r="T19">
        <f t="shared" si="15"/>
        <v>-9.1596023740606505E-2</v>
      </c>
      <c r="U19">
        <f t="shared" si="16"/>
        <v>-0.15579899112101978</v>
      </c>
      <c r="V19">
        <f t="shared" si="17"/>
        <v>-0.94772920233228963</v>
      </c>
      <c r="X19">
        <f t="shared" si="18"/>
        <v>2.3309469293545182</v>
      </c>
      <c r="Z19">
        <f t="shared" si="19"/>
        <v>2.0779519748726898</v>
      </c>
    </row>
    <row r="20" spans="2:26" x14ac:dyDescent="0.25">
      <c r="B20">
        <v>300</v>
      </c>
      <c r="C20">
        <f t="shared" si="0"/>
        <v>5.2359877559829888</v>
      </c>
      <c r="D20">
        <f>D8</f>
        <v>-994.86428374000002</v>
      </c>
      <c r="E20">
        <f t="shared" si="1"/>
        <v>-1.8381511111215332E-2</v>
      </c>
      <c r="F20">
        <f t="shared" si="2"/>
        <v>3.3787995073173267E-4</v>
      </c>
      <c r="G20">
        <f t="shared" si="3"/>
        <v>-0.80376168681025162</v>
      </c>
      <c r="H20">
        <f t="shared" si="4"/>
        <v>-0.96105950641537508</v>
      </c>
      <c r="I20">
        <f t="shared" si="5"/>
        <v>0.4884398736819745</v>
      </c>
      <c r="J20">
        <f t="shared" si="6"/>
        <v>0.13511839009703328</v>
      </c>
      <c r="K20">
        <f t="shared" si="7"/>
        <v>-0.71692210857941385</v>
      </c>
      <c r="L20">
        <f t="shared" si="8"/>
        <v>0.21893159719033675</v>
      </c>
      <c r="M20">
        <f t="shared" si="9"/>
        <v>-0.52355392447101423</v>
      </c>
      <c r="N20">
        <f t="shared" si="10"/>
        <v>1.7514825393016531</v>
      </c>
      <c r="P20">
        <f t="shared" si="11"/>
        <v>0.53411487050812367</v>
      </c>
      <c r="Q20">
        <f t="shared" si="12"/>
        <v>32.943367735989163</v>
      </c>
      <c r="R20">
        <f t="shared" si="13"/>
        <v>-0.20843414387296841</v>
      </c>
      <c r="S20">
        <f t="shared" si="14"/>
        <v>-11.927300232656725</v>
      </c>
      <c r="T20">
        <f t="shared" si="15"/>
        <v>-1.4511166955294961</v>
      </c>
      <c r="U20">
        <f t="shared" si="16"/>
        <v>-2.1357149256018975</v>
      </c>
      <c r="V20">
        <f t="shared" si="17"/>
        <v>-1.4361783503998011</v>
      </c>
      <c r="X20">
        <f t="shared" si="18"/>
        <v>23.078180965897456</v>
      </c>
      <c r="Z20">
        <f t="shared" si="19"/>
        <v>26.45837122982681</v>
      </c>
    </row>
    <row r="21" spans="2:26" x14ac:dyDescent="0.25">
      <c r="B21">
        <v>320</v>
      </c>
      <c r="C21">
        <f t="shared" si="0"/>
        <v>5.5850536063818543</v>
      </c>
      <c r="D21">
        <f>D7</f>
        <v>-994.84580779999999</v>
      </c>
      <c r="E21">
        <f t="shared" si="1"/>
        <v>9.4428888814945822E-5</v>
      </c>
      <c r="F21">
        <f t="shared" si="2"/>
        <v>8.9168150428254005E-9</v>
      </c>
      <c r="G21">
        <f t="shared" si="3"/>
        <v>4.1290578613642813E-3</v>
      </c>
      <c r="H21">
        <f t="shared" si="4"/>
        <v>3.5728972623523146E-3</v>
      </c>
      <c r="I21">
        <f t="shared" si="5"/>
        <v>1.4671186270161572E-3</v>
      </c>
      <c r="J21">
        <f t="shared" si="6"/>
        <v>-5.3682500009244885E-3</v>
      </c>
      <c r="K21">
        <f t="shared" si="7"/>
        <v>5.1021540705171878E-3</v>
      </c>
      <c r="L21">
        <f t="shared" si="8"/>
        <v>-3.655064542002158E-3</v>
      </c>
      <c r="M21">
        <f t="shared" si="9"/>
        <v>6.3254962920406476E-3</v>
      </c>
      <c r="N21">
        <f t="shared" si="10"/>
        <v>-2.9651859670260308E-3</v>
      </c>
      <c r="P21">
        <f t="shared" si="11"/>
        <v>0.46649980517576684</v>
      </c>
      <c r="Q21">
        <f t="shared" si="12"/>
        <v>72.278636628561259</v>
      </c>
      <c r="R21">
        <f t="shared" si="13"/>
        <v>-1.9085084703405305E-2</v>
      </c>
      <c r="S21">
        <f t="shared" si="14"/>
        <v>-13.704944207895856</v>
      </c>
      <c r="T21">
        <f t="shared" si="15"/>
        <v>-4.7159074727778876</v>
      </c>
      <c r="U21">
        <f t="shared" si="16"/>
        <v>-5.0228799783654319</v>
      </c>
      <c r="V21">
        <f t="shared" si="17"/>
        <v>-0.47329381763297568</v>
      </c>
      <c r="X21">
        <f t="shared" si="18"/>
        <v>69.026386354912887</v>
      </c>
      <c r="Z21">
        <f t="shared" si="19"/>
        <v>74.966951699906303</v>
      </c>
    </row>
    <row r="22" spans="2:26" x14ac:dyDescent="0.25">
      <c r="B22">
        <v>340</v>
      </c>
      <c r="C22">
        <f t="shared" si="0"/>
        <v>5.9341194567807207</v>
      </c>
      <c r="D22">
        <f>D6</f>
        <v>-994.82524361000003</v>
      </c>
      <c r="E22">
        <f t="shared" si="1"/>
        <v>2.0658618888774072E-2</v>
      </c>
      <c r="F22">
        <f t="shared" si="2"/>
        <v>4.2677853439161288E-4</v>
      </c>
      <c r="G22">
        <f t="shared" si="3"/>
        <v>0.90333195485108975</v>
      </c>
      <c r="H22">
        <f t="shared" si="4"/>
        <v>0.38892115530130172</v>
      </c>
      <c r="I22">
        <f t="shared" si="5"/>
        <v>1.0406993614633191</v>
      </c>
      <c r="J22">
        <f t="shared" si="6"/>
        <v>-1.0225785095465392</v>
      </c>
      <c r="K22">
        <f t="shared" si="7"/>
        <v>-0.41807536757885994</v>
      </c>
      <c r="L22">
        <f t="shared" si="8"/>
        <v>-1.3965651289862164</v>
      </c>
      <c r="M22">
        <f t="shared" si="9"/>
        <v>1.2025562042878628</v>
      </c>
      <c r="N22">
        <f t="shared" si="10"/>
        <v>0.71101207301538394</v>
      </c>
      <c r="P22">
        <f t="shared" si="11"/>
        <v>0.37752587276127558</v>
      </c>
      <c r="Q22">
        <f t="shared" si="12"/>
        <v>104.8229661489557</v>
      </c>
      <c r="R22">
        <f t="shared" si="13"/>
        <v>-4.7204159372499117E-2</v>
      </c>
      <c r="S22">
        <f t="shared" si="14"/>
        <v>-4.9205430165619504</v>
      </c>
      <c r="T22">
        <f t="shared" si="15"/>
        <v>-8.2363541924242796</v>
      </c>
      <c r="U22">
        <f t="shared" si="16"/>
        <v>-4.3648283956827214</v>
      </c>
      <c r="V22">
        <f t="shared" si="17"/>
        <v>0.51875161994719787</v>
      </c>
      <c r="X22">
        <f t="shared" si="18"/>
        <v>124.66336941317931</v>
      </c>
      <c r="Z22">
        <f t="shared" si="19"/>
        <v>128.95823254479899</v>
      </c>
    </row>
    <row r="23" spans="2:26" x14ac:dyDescent="0.25">
      <c r="B23">
        <v>360</v>
      </c>
      <c r="C23">
        <f t="shared" si="0"/>
        <v>6.2831853071795862</v>
      </c>
      <c r="P23">
        <f t="shared" si="11"/>
        <v>0.27792464262923033</v>
      </c>
      <c r="Q23">
        <f t="shared" si="12"/>
        <v>115.34850282464542</v>
      </c>
      <c r="R23">
        <f t="shared" si="13"/>
        <v>-0.26467229321115626</v>
      </c>
      <c r="S23">
        <f t="shared" si="14"/>
        <v>-9.2108523782164706E-2</v>
      </c>
      <c r="T23">
        <f t="shared" si="15"/>
        <v>-9.5075428286772947</v>
      </c>
      <c r="U23">
        <f t="shared" si="16"/>
        <v>0.65715238102672457</v>
      </c>
      <c r="V23">
        <f t="shared" si="17"/>
        <v>0.41933736925104736</v>
      </c>
      <c r="X23">
        <f t="shared" si="18"/>
        <v>151.09258801422223</v>
      </c>
      <c r="Z23">
        <f>Z5</f>
        <v>150.45981730472948</v>
      </c>
    </row>
    <row r="24" spans="2:26" x14ac:dyDescent="0.25">
      <c r="B24" t="s">
        <v>4</v>
      </c>
      <c r="D24">
        <f>AVERAGE(D5:D22)</f>
        <v>-994.8459022288888</v>
      </c>
      <c r="F24">
        <f>SQRT(AVERAGE(F5:F22))</f>
        <v>2.2869354701594225E-2</v>
      </c>
      <c r="G24" t="s">
        <v>10</v>
      </c>
      <c r="H24" s="3">
        <f t="shared" ref="H24:N24" si="20">AVERAGE(H5:H22)</f>
        <v>4.8201135244077637E-3</v>
      </c>
      <c r="I24" s="3">
        <f t="shared" si="20"/>
        <v>0.96205808810619309</v>
      </c>
      <c r="J24" s="3">
        <f t="shared" si="20"/>
        <v>-3.9396979674614883E-3</v>
      </c>
      <c r="K24" s="3">
        <f t="shared" si="20"/>
        <v>-0.12181464394866964</v>
      </c>
      <c r="L24" s="3">
        <f t="shared" si="20"/>
        <v>0.12547877173119393</v>
      </c>
      <c r="M24" s="3">
        <f t="shared" si="20"/>
        <v>-7.7225055467877515E-2</v>
      </c>
      <c r="N24" s="3">
        <f t="shared" si="20"/>
        <v>1.5523116934983813E-2</v>
      </c>
    </row>
    <row r="25" spans="2:26" x14ac:dyDescent="0.25">
      <c r="B25" t="s">
        <v>5</v>
      </c>
      <c r="D25">
        <f>MIN(D4:D22)</f>
        <v>-994.87436119999995</v>
      </c>
      <c r="F25" s="5">
        <f>F24*$A$1</f>
        <v>60.043490769035635</v>
      </c>
      <c r="G25">
        <f>SUM(H25:N25)</f>
        <v>0.96238292559191074</v>
      </c>
      <c r="H25">
        <f t="shared" ref="H25:N25" si="21">H24^2</f>
        <v>2.3233494388178632E-5</v>
      </c>
      <c r="I25">
        <f t="shared" si="21"/>
        <v>0.92555576489054359</v>
      </c>
      <c r="J25">
        <f t="shared" si="21"/>
        <v>1.5521220074820183E-5</v>
      </c>
      <c r="K25">
        <f t="shared" si="21"/>
        <v>1.4838807480341158E-2</v>
      </c>
      <c r="L25">
        <f t="shared" si="21"/>
        <v>1.5744922155169074E-2</v>
      </c>
      <c r="M25">
        <f t="shared" si="21"/>
        <v>5.9637091920167586E-3</v>
      </c>
      <c r="N25">
        <f t="shared" si="21"/>
        <v>2.4096715937718124E-4</v>
      </c>
    </row>
    <row r="26" spans="2:26" x14ac:dyDescent="0.25">
      <c r="B26" t="s">
        <v>6</v>
      </c>
      <c r="D26">
        <f>MAX(D5:D22)</f>
        <v>-994.79256486999998</v>
      </c>
    </row>
    <row r="27" spans="2:26" x14ac:dyDescent="0.25">
      <c r="B27" t="s">
        <v>67</v>
      </c>
      <c r="D27" s="1">
        <f>D26-D25</f>
        <v>8.179632999997466E-2</v>
      </c>
      <c r="G27" t="s">
        <v>14</v>
      </c>
      <c r="H27">
        <f>H24*$F$24</f>
        <v>1.1023288589163261E-4</v>
      </c>
      <c r="I27">
        <f t="shared" ref="I27:N27" si="22">I24*$F$24</f>
        <v>2.2001647660438117E-2</v>
      </c>
      <c r="J27">
        <f t="shared" si="22"/>
        <v>-9.0098350235026599E-5</v>
      </c>
      <c r="K27">
        <f t="shared" si="22"/>
        <v>-2.7858223003105346E-3</v>
      </c>
      <c r="L27">
        <f t="shared" si="22"/>
        <v>2.8696185382410485E-3</v>
      </c>
      <c r="M27">
        <f t="shared" si="22"/>
        <v>-1.7660871853451795E-3</v>
      </c>
      <c r="N27">
        <f t="shared" si="22"/>
        <v>3.5500366726046899E-4</v>
      </c>
    </row>
    <row r="28" spans="2:26" x14ac:dyDescent="0.25">
      <c r="D28" s="5">
        <f>D27*$A$1</f>
        <v>214.75626441493347</v>
      </c>
      <c r="H28">
        <f>$A$1*H27</f>
        <v>0.28941644190848143</v>
      </c>
      <c r="I28">
        <f t="shared" ref="I28:N28" si="23">$A$1*I27</f>
        <v>57.765325932480273</v>
      </c>
      <c r="J28">
        <f t="shared" si="23"/>
        <v>-0.23655321854206235</v>
      </c>
      <c r="K28">
        <f t="shared" si="23"/>
        <v>-7.3141764494653083</v>
      </c>
      <c r="L28">
        <f t="shared" si="23"/>
        <v>7.5341834721518728</v>
      </c>
      <c r="M28">
        <f t="shared" si="23"/>
        <v>-4.6368619051237685</v>
      </c>
      <c r="N28">
        <f t="shared" si="23"/>
        <v>0.93206212839236136</v>
      </c>
      <c r="O28" t="s">
        <v>56</v>
      </c>
    </row>
    <row r="32" spans="2:26" x14ac:dyDescent="0.25">
      <c r="F32">
        <f>F25/opt_angle_relax!F25</f>
        <v>1.3707735033975761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  <col min="18" max="18" width="12" bestFit="1" customWidth="1"/>
    <col min="19" max="19" width="12.7109375" bestFit="1" customWidth="1"/>
    <col min="24" max="24" width="13" customWidth="1"/>
  </cols>
  <sheetData>
    <row r="1" spans="1:30" ht="18.75" x14ac:dyDescent="0.3">
      <c r="A1" s="2">
        <v>2625.5</v>
      </c>
      <c r="X1" t="s">
        <v>16</v>
      </c>
      <c r="Z1" t="s">
        <v>63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56</v>
      </c>
      <c r="AA2" s="1" t="s">
        <v>64</v>
      </c>
      <c r="AB2" s="1" t="s">
        <v>65</v>
      </c>
      <c r="AD2" s="1" t="s">
        <v>66</v>
      </c>
    </row>
    <row r="3" spans="1:30" x14ac:dyDescent="0.25">
      <c r="AA3">
        <f>SUM(AA5:AA22)</f>
        <v>86270.792645403795</v>
      </c>
      <c r="AB3">
        <f>SUM(AB5:AB22)</f>
        <v>697.55427573195823</v>
      </c>
      <c r="AD3" s="7">
        <f>1-AB3/AA3</f>
        <v>0.99191436343237172</v>
      </c>
    </row>
    <row r="4" spans="1:30" x14ac:dyDescent="0.25">
      <c r="A4" t="s">
        <v>2</v>
      </c>
      <c r="B4" s="4">
        <v>87.415679999999995</v>
      </c>
      <c r="C4">
        <f>B4*PI()/180</f>
        <v>1.5256914338697565</v>
      </c>
      <c r="D4">
        <v>-994.87792994999995</v>
      </c>
      <c r="E4">
        <f>D4-$D$24</f>
        <v>-3.1390016666705378E-2</v>
      </c>
    </row>
    <row r="5" spans="1:30" x14ac:dyDescent="0.25">
      <c r="B5">
        <v>0</v>
      </c>
      <c r="C5">
        <f t="shared" ref="C5:C23" si="0">B5*PI()/180</f>
        <v>0</v>
      </c>
      <c r="D5">
        <v>-994.80273838000005</v>
      </c>
      <c r="E5">
        <f t="shared" ref="E5:E22" si="1">D5-$D$24</f>
        <v>4.3801553333196352E-2</v>
      </c>
      <c r="F5">
        <f t="shared" ref="F5:F22" si="2">E5^2</f>
        <v>1.9185760744008444E-3</v>
      </c>
      <c r="G5">
        <f t="shared" ref="G5:G22" si="3">E5/$F$24</f>
        <v>1.6611386883266548</v>
      </c>
      <c r="H5">
        <f>-COS(C5-$C$4)*SQRT(2)*G5</f>
        <v>-0.10592470878893234</v>
      </c>
      <c r="I5">
        <f>-SQRT(2)*COS(2*(C5-$C$4))*G5</f>
        <v>2.3396526564033282</v>
      </c>
      <c r="J5">
        <f>-COS(3*(C5-$C$4))*SQRT(2)*G5</f>
        <v>0.31691271609646615</v>
      </c>
      <c r="K5">
        <f>-COS(4*(C5-$C$4))*SQRT(2)*G5</f>
        <v>-2.311073720860648</v>
      </c>
      <c r="L5">
        <f>SQRT(2)*(3*SIN(C5-$C$4)-SIN(3*(C5-$C$4)))*G5/SQRT(10)</f>
        <v>-2.9624778112957899</v>
      </c>
      <c r="M5">
        <f>SQRT(2)*(2*SIN(2*(C5-$C$4))-SIN(4*(C5-$C$4)))*G5/SQRT(5)</f>
        <v>-0.37781264341183424</v>
      </c>
      <c r="N5">
        <f>SQRT(2)*G5*(SIN(C5-$C$4)-SIN(2*(C5-$C$4))+3*SIN(3*(C5-$C$4))-2*SIN(4*(C5-$C$4)))/SQRT(15)</f>
        <v>1.0340649986096351</v>
      </c>
      <c r="P5">
        <f>H$28*(1-COS($C5-$C$4))</f>
        <v>0.27064544889657083</v>
      </c>
      <c r="Q5">
        <f>I$28*(1-COS(2*($C5-$C$4)))</f>
        <v>134.46038560914317</v>
      </c>
      <c r="R5">
        <f>J$28*(1-COS(3*($C5-$C$4)))</f>
        <v>0.10697512312977724</v>
      </c>
      <c r="S5">
        <f>K$28*(1-COS(4*($C5-$C$4)))</f>
        <v>-0.19870125963630006</v>
      </c>
      <c r="T5">
        <f>L$28*(3*SIN($C5-$C$4)-SIN(3*($C5-$C$4)))/SQRT(10)</f>
        <v>-7.2362498430153472</v>
      </c>
      <c r="U5">
        <f>M$28*(2*SIN(2*(C5-$C$4))-SIN(4*(C5-$C$4)))/SQRT(5)</f>
        <v>1.0371617991929389</v>
      </c>
      <c r="V5">
        <f>$N$28*(SIN(C5-$C$4)-SIN(2*(C5-$C$4))+3*SIN(3*(C5-$C$4))-2*SIN(4*(C5-$C$4)))/SQRT(15)</f>
        <v>1.134747147771753</v>
      </c>
      <c r="X5">
        <f>SUM(P5:V5)*SQRT(2)</f>
        <v>183.24667146884337</v>
      </c>
      <c r="Z5">
        <f>(D5-$D$25)*$A$1</f>
        <v>197.41546703474199</v>
      </c>
      <c r="AA5">
        <f>(E5*$A$1)^2</f>
        <v>13225.22500450764</v>
      </c>
      <c r="AB5">
        <f>(X5-Z5)^2</f>
        <v>200.75476778822838</v>
      </c>
    </row>
    <row r="6" spans="1:30" x14ac:dyDescent="0.25">
      <c r="B6">
        <v>20</v>
      </c>
      <c r="C6">
        <f t="shared" si="0"/>
        <v>0.3490658503988659</v>
      </c>
      <c r="D6">
        <v>-994.82278840000004</v>
      </c>
      <c r="E6">
        <f t="shared" si="1"/>
        <v>2.3751533333211228E-2</v>
      </c>
      <c r="F6">
        <f t="shared" si="2"/>
        <v>5.6413533567864407E-4</v>
      </c>
      <c r="G6">
        <f t="shared" si="3"/>
        <v>0.90075780250869431</v>
      </c>
      <c r="H6">
        <f t="shared" ref="H6:H22" si="4">-COS(C6-$C$4)*SQRT(2)*G6</f>
        <v>-0.48921807520808208</v>
      </c>
      <c r="I6">
        <f t="shared" ref="I6:I22" si="5">-SQRT(2)*COS(2*(C6-$C$4))*G6</f>
        <v>0.89810268325547782</v>
      </c>
      <c r="J6">
        <f t="shared" ref="J6:J22" si="6">-COS(3*(C6-$C$4))*SQRT(2)*G6</f>
        <v>1.1790375540279407</v>
      </c>
      <c r="K6">
        <f t="shared" ref="K6:K22" si="7">-COS(4*(C6-$C$4))*SQRT(2)*G6</f>
        <v>7.4987431654181978E-3</v>
      </c>
      <c r="L6">
        <f t="shared" ref="L6:L22" si="8">SQRT(2)*(3*SIN(C6-$C$4)-SIN(3*(C6-$C$4)))*G6/SQRT(10)</f>
        <v>-1.2683327056875602</v>
      </c>
      <c r="M6">
        <f t="shared" ref="M6:M22" si="9">SQRT(2)*(2*SIN(2*(C6-$C$4))-SIN(4*(C6-$C$4)))*G6/SQRT(5)</f>
        <v>-1.3777094869937316</v>
      </c>
      <c r="N6">
        <f t="shared" ref="N6:N22" si="10">SQRT(2)*G6*(SIN(C6-$C$4)-SIN(2*(C6-$C$4))+3*SIN(3*(C6-$C$4))-2*SIN(4*(C6-$C$4)))/SQRT(15)</f>
        <v>-0.35466172473165603</v>
      </c>
      <c r="P6">
        <f t="shared" ref="P6:P23" si="11">H$28*(1-COS($C6-$C$4))</f>
        <v>0.17457769031462447</v>
      </c>
      <c r="Q6">
        <f t="shared" ref="Q6:Q23" si="12">I$28*(1-COS(2*($C6-$C$4)))</f>
        <v>114.86251366603196</v>
      </c>
      <c r="R6">
        <f t="shared" ref="R6:R23" si="13">J$28*(1-COS(3*($C6-$C$4)))</f>
        <v>0.18150201798398177</v>
      </c>
      <c r="S6">
        <f t="shared" ref="S6:S23" si="14">K$28*(1-COS(4*($C6-$C$4)))</f>
        <v>-12.313761473351072</v>
      </c>
      <c r="T6">
        <f t="shared" ref="T6:T23" si="15">L$28*(3*SIN($C6-$C$4)-SIN(3*($C6-$C$4)))/SQRT(10)</f>
        <v>-5.7133324912657999</v>
      </c>
      <c r="U6">
        <f t="shared" ref="U6:U23" si="16">M$28*(2*SIN(2*(C6-$C$4))-SIN(4*(C6-$C$4)))/SQRT(5)</f>
        <v>6.9747000362642462</v>
      </c>
      <c r="V6">
        <f t="shared" ref="V6:V23" si="17">$N$28*(SIN(C6-$C$4)-SIN(2*(C6-$C$4))+3*SIN(3*(C6-$C$4))-2*SIN(4*(C6-$C$4)))/SQRT(15)</f>
        <v>-0.71773387426277513</v>
      </c>
      <c r="X6">
        <f t="shared" ref="X6:X23" si="18">SUM(P6:V6)*SQRT(2)</f>
        <v>146.29822301820582</v>
      </c>
      <c r="Z6">
        <f t="shared" ref="Z6:Z22" si="19">(D6-$D$25)*$A$1</f>
        <v>144.77413952478105</v>
      </c>
      <c r="AA6">
        <f t="shared" ref="AA6:AA22" si="20">(E6*$A$1)^2</f>
        <v>3888.7260437006471</v>
      </c>
      <c r="AB6">
        <f t="shared" ref="AB6:AB22" si="21">(X6-Z6)^2</f>
        <v>2.3228304949298471</v>
      </c>
    </row>
    <row r="7" spans="1:30" x14ac:dyDescent="0.25">
      <c r="B7">
        <v>40</v>
      </c>
      <c r="C7">
        <f t="shared" si="0"/>
        <v>0.69813170079773179</v>
      </c>
      <c r="D7">
        <v>-994.84963382000001</v>
      </c>
      <c r="E7">
        <f t="shared" si="1"/>
        <v>-3.0938866667611364E-3</v>
      </c>
      <c r="F7">
        <f t="shared" si="2"/>
        <v>9.5721347067623353E-6</v>
      </c>
      <c r="G7">
        <f t="shared" si="3"/>
        <v>-0.1173331639716048</v>
      </c>
      <c r="H7">
        <f t="shared" si="4"/>
        <v>0.11228340893916379</v>
      </c>
      <c r="I7">
        <f t="shared" si="5"/>
        <v>-1.3975512960732666E-2</v>
      </c>
      <c r="J7">
        <f t="shared" si="6"/>
        <v>-0.13119715538420673</v>
      </c>
      <c r="K7">
        <f t="shared" si="7"/>
        <v>-0.16358002566027691</v>
      </c>
      <c r="L7">
        <f t="shared" si="8"/>
        <v>8.3777780288656262E-2</v>
      </c>
      <c r="M7">
        <f t="shared" si="9"/>
        <v>0.16034434674314432</v>
      </c>
      <c r="N7">
        <f t="shared" si="10"/>
        <v>8.1930853709707346E-2</v>
      </c>
      <c r="P7">
        <f t="shared" si="11"/>
        <v>9.1638519771041982E-2</v>
      </c>
      <c r="Q7">
        <f t="shared" si="12"/>
        <v>73.041035591401254</v>
      </c>
      <c r="R7">
        <f t="shared" si="13"/>
        <v>0.168786233389877</v>
      </c>
      <c r="S7">
        <f t="shared" si="14"/>
        <v>-24.309724325059371</v>
      </c>
      <c r="T7">
        <f t="shared" si="15"/>
        <v>-2.89715951472549</v>
      </c>
      <c r="U7">
        <f t="shared" si="16"/>
        <v>6.2317323016471615</v>
      </c>
      <c r="V7">
        <f t="shared" si="17"/>
        <v>-1.2728694203528008</v>
      </c>
      <c r="X7">
        <f t="shared" si="18"/>
        <v>72.200466385575311</v>
      </c>
      <c r="Z7">
        <f t="shared" si="19"/>
        <v>74.291489314853607</v>
      </c>
      <c r="AA7">
        <f t="shared" si="20"/>
        <v>65.983119960423139</v>
      </c>
      <c r="AB7">
        <f t="shared" si="21"/>
        <v>4.3723768907675851</v>
      </c>
    </row>
    <row r="8" spans="1:30" x14ac:dyDescent="0.25">
      <c r="B8">
        <v>60</v>
      </c>
      <c r="C8">
        <f t="shared" si="0"/>
        <v>1.0471975511965976</v>
      </c>
      <c r="D8">
        <v>-994.86842798999999</v>
      </c>
      <c r="E8">
        <f t="shared" si="1"/>
        <v>-2.1888056666739431E-2</v>
      </c>
      <c r="F8">
        <f t="shared" si="2"/>
        <v>4.7908702464639642E-4</v>
      </c>
      <c r="G8">
        <f t="shared" si="3"/>
        <v>-0.83008694839712849</v>
      </c>
      <c r="H8">
        <f t="shared" si="4"/>
        <v>1.0420765479372069</v>
      </c>
      <c r="I8">
        <f t="shared" si="5"/>
        <v>0.67616041188159182</v>
      </c>
      <c r="J8">
        <f t="shared" si="6"/>
        <v>0.15836432638731635</v>
      </c>
      <c r="K8">
        <f t="shared" si="7"/>
        <v>-0.39500374093544438</v>
      </c>
      <c r="L8">
        <f t="shared" si="8"/>
        <v>0.14495241194179725</v>
      </c>
      <c r="M8">
        <f t="shared" si="9"/>
        <v>0.36394141443412825</v>
      </c>
      <c r="N8">
        <f t="shared" si="10"/>
        <v>0.22192730919848574</v>
      </c>
      <c r="P8">
        <f t="shared" si="11"/>
        <v>3.1831625285171368E-2</v>
      </c>
      <c r="Q8">
        <f t="shared" si="12"/>
        <v>28.564685770326435</v>
      </c>
      <c r="R8">
        <f t="shared" si="13"/>
        <v>8.1543553941567745E-2</v>
      </c>
      <c r="S8">
        <f t="shared" si="14"/>
        <v>-16.360818288463285</v>
      </c>
      <c r="T8">
        <f t="shared" si="15"/>
        <v>-0.70854298221776224</v>
      </c>
      <c r="U8">
        <f t="shared" si="16"/>
        <v>1.9993269098397501</v>
      </c>
      <c r="V8">
        <f t="shared" si="17"/>
        <v>-0.48735375524965363</v>
      </c>
      <c r="X8">
        <f t="shared" si="18"/>
        <v>18.555433468542503</v>
      </c>
      <c r="Z8">
        <f t="shared" si="19"/>
        <v>24.947395979910596</v>
      </c>
      <c r="AA8">
        <f t="shared" si="20"/>
        <v>3302.4667524155284</v>
      </c>
      <c r="AB8">
        <f t="shared" si="21"/>
        <v>40.857184746735086</v>
      </c>
    </row>
    <row r="9" spans="1:30" x14ac:dyDescent="0.25">
      <c r="B9">
        <v>80</v>
      </c>
      <c r="C9">
        <f t="shared" si="0"/>
        <v>1.3962634015954636</v>
      </c>
      <c r="D9">
        <v>-994.87725221000005</v>
      </c>
      <c r="E9">
        <f t="shared" si="1"/>
        <v>-3.0712276666804428E-2</v>
      </c>
      <c r="F9">
        <f t="shared" si="2"/>
        <v>9.4324393805833974E-4</v>
      </c>
      <c r="G9">
        <f t="shared" si="3"/>
        <v>-1.1647383961416677</v>
      </c>
      <c r="H9">
        <f t="shared" si="4"/>
        <v>1.6334115481592935</v>
      </c>
      <c r="I9">
        <f t="shared" si="5"/>
        <v>1.592310153154755</v>
      </c>
      <c r="J9">
        <f t="shared" si="6"/>
        <v>1.5245722055858</v>
      </c>
      <c r="K9">
        <f t="shared" si="7"/>
        <v>1.4313308423588598</v>
      </c>
      <c r="L9">
        <f t="shared" si="8"/>
        <v>4.4796989269479609E-3</v>
      </c>
      <c r="M9">
        <f t="shared" si="9"/>
        <v>1.2564524332318099E-2</v>
      </c>
      <c r="N9">
        <f t="shared" si="10"/>
        <v>8.1265610006300611E-3</v>
      </c>
      <c r="P9">
        <f t="shared" si="11"/>
        <v>2.370600987765782E-3</v>
      </c>
      <c r="Q9">
        <f t="shared" si="12"/>
        <v>2.2444425836568747</v>
      </c>
      <c r="R9">
        <f t="shared" si="13"/>
        <v>7.0166590873632258E-3</v>
      </c>
      <c r="S9">
        <f t="shared" si="14"/>
        <v>-1.6042293413538362</v>
      </c>
      <c r="T9">
        <f t="shared" si="15"/>
        <v>-1.5605754639816061E-2</v>
      </c>
      <c r="U9">
        <f t="shared" si="16"/>
        <v>4.9191897771855106E-2</v>
      </c>
      <c r="V9">
        <f t="shared" si="17"/>
        <v>-1.2718490267426746E-2</v>
      </c>
      <c r="X9">
        <f t="shared" si="18"/>
        <v>0.9481851582836085</v>
      </c>
      <c r="Z9">
        <f t="shared" si="19"/>
        <v>1.7794063697399451</v>
      </c>
      <c r="AA9">
        <f t="shared" si="20"/>
        <v>6502.0165118316345</v>
      </c>
      <c r="AB9">
        <f t="shared" si="21"/>
        <v>0.69092870237493997</v>
      </c>
    </row>
    <row r="10" spans="1:30" x14ac:dyDescent="0.25">
      <c r="B10">
        <v>100</v>
      </c>
      <c r="C10">
        <f t="shared" si="0"/>
        <v>1.7453292519943295</v>
      </c>
      <c r="D10">
        <v>-994.87587546999998</v>
      </c>
      <c r="E10">
        <f t="shared" si="1"/>
        <v>-2.9335536666735607E-2</v>
      </c>
      <c r="F10">
        <f t="shared" si="2"/>
        <v>8.6057371152538917E-4</v>
      </c>
      <c r="G10">
        <f t="shared" si="3"/>
        <v>-1.1125266387073047</v>
      </c>
      <c r="H10">
        <f t="shared" si="4"/>
        <v>1.5355527616064057</v>
      </c>
      <c r="I10">
        <f t="shared" si="5"/>
        <v>1.4239763257283931</v>
      </c>
      <c r="J10">
        <f t="shared" si="6"/>
        <v>1.2439818832710814</v>
      </c>
      <c r="K10">
        <f t="shared" si="7"/>
        <v>1.0042176545214063</v>
      </c>
      <c r="L10">
        <f t="shared" si="8"/>
        <v>-2.0583277228210493E-2</v>
      </c>
      <c r="M10">
        <f t="shared" si="9"/>
        <v>-5.6819687890645225E-2</v>
      </c>
      <c r="N10">
        <f t="shared" si="10"/>
        <v>-3.6454325284568573E-2</v>
      </c>
      <c r="P10">
        <f t="shared" si="11"/>
        <v>6.8088812075036446E-3</v>
      </c>
      <c r="Q10">
        <f t="shared" si="12"/>
        <v>6.3958403353550004</v>
      </c>
      <c r="R10">
        <f t="shared" si="13"/>
        <v>1.9732443681467985E-2</v>
      </c>
      <c r="S10">
        <f t="shared" si="14"/>
        <v>-4.4282258194588779</v>
      </c>
      <c r="T10">
        <f t="shared" si="15"/>
        <v>7.5070350727251031E-2</v>
      </c>
      <c r="U10">
        <f t="shared" si="16"/>
        <v>-0.23289724080657204</v>
      </c>
      <c r="V10">
        <f t="shared" si="17"/>
        <v>5.9730451913528632E-2</v>
      </c>
      <c r="X10">
        <f t="shared" si="18"/>
        <v>2.6814329222492455</v>
      </c>
      <c r="Z10">
        <f t="shared" si="19"/>
        <v>5.3940372399206353</v>
      </c>
      <c r="AA10">
        <f t="shared" si="20"/>
        <v>5932.1499521158175</v>
      </c>
      <c r="AB10">
        <f t="shared" si="21"/>
        <v>7.3582221842494668</v>
      </c>
    </row>
    <row r="11" spans="1:30" x14ac:dyDescent="0.25">
      <c r="B11">
        <v>120</v>
      </c>
      <c r="C11">
        <f t="shared" si="0"/>
        <v>2.0943951023931953</v>
      </c>
      <c r="D11">
        <v>-994.86447086999999</v>
      </c>
      <c r="E11">
        <f t="shared" si="1"/>
        <v>-1.7930936666743946E-2</v>
      </c>
      <c r="F11">
        <f t="shared" si="2"/>
        <v>3.2151848974678248E-4</v>
      </c>
      <c r="G11">
        <f t="shared" si="3"/>
        <v>-0.68001635440835606</v>
      </c>
      <c r="H11">
        <f t="shared" si="4"/>
        <v>0.810318421461522</v>
      </c>
      <c r="I11">
        <f t="shared" si="5"/>
        <v>0.40385994420561255</v>
      </c>
      <c r="J11">
        <f t="shared" si="6"/>
        <v>-0.12973379729218029</v>
      </c>
      <c r="K11">
        <f t="shared" si="7"/>
        <v>-0.62248728999459624</v>
      </c>
      <c r="L11">
        <f t="shared" si="8"/>
        <v>-0.18999788206739068</v>
      </c>
      <c r="M11">
        <f t="shared" si="9"/>
        <v>-0.45280906225213163</v>
      </c>
      <c r="N11">
        <f t="shared" si="10"/>
        <v>-0.26794162599156723</v>
      </c>
      <c r="P11">
        <f t="shared" si="11"/>
        <v>4.4611143847844675E-2</v>
      </c>
      <c r="Q11">
        <f t="shared" si="12"/>
        <v>39.07639387975447</v>
      </c>
      <c r="R11">
        <f t="shared" si="13"/>
        <v>0.10697512312977719</v>
      </c>
      <c r="S11">
        <f t="shared" si="14"/>
        <v>-20.165578450889861</v>
      </c>
      <c r="T11">
        <f t="shared" si="15"/>
        <v>1.1336885029053416</v>
      </c>
      <c r="U11">
        <f t="shared" si="16"/>
        <v>-3.0364887090326853</v>
      </c>
      <c r="V11">
        <f t="shared" si="17"/>
        <v>0.71825388817069746</v>
      </c>
      <c r="X11">
        <f t="shared" si="18"/>
        <v>25.283105541550576</v>
      </c>
      <c r="Z11">
        <f t="shared" si="19"/>
        <v>35.336814539898739</v>
      </c>
      <c r="AA11">
        <f t="shared" si="20"/>
        <v>2216.3074098266311</v>
      </c>
      <c r="AB11">
        <f t="shared" si="21"/>
        <v>101.07706462346684</v>
      </c>
    </row>
    <row r="12" spans="1:30" x14ac:dyDescent="0.25">
      <c r="B12">
        <v>140</v>
      </c>
      <c r="C12">
        <f t="shared" si="0"/>
        <v>2.4434609527920612</v>
      </c>
      <c r="D12">
        <v>-994.84381969000003</v>
      </c>
      <c r="E12">
        <f t="shared" si="1"/>
        <v>2.7202433332149667E-3</v>
      </c>
      <c r="F12">
        <f t="shared" si="2"/>
        <v>7.3997237919004723E-6</v>
      </c>
      <c r="G12">
        <f t="shared" si="3"/>
        <v>0.10316304100205051</v>
      </c>
      <c r="H12">
        <f t="shared" si="4"/>
        <v>-8.8644552982905578E-2</v>
      </c>
      <c r="I12">
        <f t="shared" si="5"/>
        <v>3.817491250574756E-2</v>
      </c>
      <c r="J12">
        <f t="shared" si="6"/>
        <v>0.13503418920200552</v>
      </c>
      <c r="K12">
        <f t="shared" si="7"/>
        <v>0.12591680383489953</v>
      </c>
      <c r="L12">
        <f t="shared" si="8"/>
        <v>9.246303065994195E-2</v>
      </c>
      <c r="M12">
        <f t="shared" si="9"/>
        <v>0.15890078347210285</v>
      </c>
      <c r="N12">
        <f t="shared" si="10"/>
        <v>7.440050580066937E-2</v>
      </c>
      <c r="P12">
        <f t="shared" si="11"/>
        <v>0.11121787813238541</v>
      </c>
      <c r="Q12">
        <f t="shared" si="12"/>
        <v>84.99450900953525</v>
      </c>
      <c r="R12">
        <f t="shared" si="13"/>
        <v>0.18150201798398174</v>
      </c>
      <c r="S12">
        <f t="shared" si="14"/>
        <v>-22.807107184284554</v>
      </c>
      <c r="T12">
        <f t="shared" si="15"/>
        <v>3.6367071357386576</v>
      </c>
      <c r="U12">
        <f t="shared" si="16"/>
        <v>-7.0238919340360999</v>
      </c>
      <c r="V12">
        <f t="shared" si="17"/>
        <v>1.3146462506804473</v>
      </c>
      <c r="X12">
        <f t="shared" si="18"/>
        <v>85.429223394498123</v>
      </c>
      <c r="Z12">
        <f t="shared" si="19"/>
        <v>89.556487629790865</v>
      </c>
      <c r="AA12">
        <f t="shared" si="20"/>
        <v>51.008147878448881</v>
      </c>
      <c r="AB12">
        <f t="shared" si="21"/>
        <v>17.034310067926583</v>
      </c>
    </row>
    <row r="13" spans="1:30" x14ac:dyDescent="0.25">
      <c r="B13">
        <v>160</v>
      </c>
      <c r="C13">
        <f t="shared" si="0"/>
        <v>2.7925268031909272</v>
      </c>
      <c r="D13">
        <v>-994.81663457000002</v>
      </c>
      <c r="E13">
        <f t="shared" si="1"/>
        <v>2.9905363333227797E-2</v>
      </c>
      <c r="F13">
        <f t="shared" si="2"/>
        <v>8.9433075609236551E-4</v>
      </c>
      <c r="G13">
        <f t="shared" si="3"/>
        <v>1.1341368568233139</v>
      </c>
      <c r="H13">
        <f t="shared" si="4"/>
        <v>-0.48005386786290055</v>
      </c>
      <c r="I13">
        <f t="shared" si="5"/>
        <v>1.3165496302854778</v>
      </c>
      <c r="J13">
        <f t="shared" si="6"/>
        <v>1.26814554721812</v>
      </c>
      <c r="K13">
        <f t="shared" si="7"/>
        <v>-0.55743282148180062</v>
      </c>
      <c r="L13">
        <f t="shared" si="8"/>
        <v>1.7623897668917958</v>
      </c>
      <c r="M13">
        <f t="shared" si="9"/>
        <v>1.4919575520156223</v>
      </c>
      <c r="N13">
        <f t="shared" si="10"/>
        <v>0.17457457147573921</v>
      </c>
      <c r="P13">
        <f t="shared" si="11"/>
        <v>0.1985953288957058</v>
      </c>
      <c r="Q13">
        <f t="shared" si="12"/>
        <v>122.66458933246783</v>
      </c>
      <c r="R13">
        <f t="shared" si="13"/>
        <v>0.168786233389877</v>
      </c>
      <c r="S13">
        <f t="shared" si="14"/>
        <v>-7.9871478544712078</v>
      </c>
      <c r="T13">
        <f t="shared" si="15"/>
        <v>6.3052286224576575</v>
      </c>
      <c r="U13">
        <f t="shared" si="16"/>
        <v>-5.9988350608405909</v>
      </c>
      <c r="V13">
        <f t="shared" si="17"/>
        <v>0.28059031406652085</v>
      </c>
      <c r="X13">
        <f t="shared" si="18"/>
        <v>163.52806958226589</v>
      </c>
      <c r="Z13">
        <f t="shared" si="19"/>
        <v>160.93102018982455</v>
      </c>
      <c r="AA13">
        <f t="shared" si="20"/>
        <v>6164.845708016388</v>
      </c>
      <c r="AB13">
        <f t="shared" si="21"/>
        <v>6.7446655467799062</v>
      </c>
    </row>
    <row r="14" spans="1:30" x14ac:dyDescent="0.25">
      <c r="B14">
        <v>180</v>
      </c>
      <c r="C14">
        <f t="shared" si="0"/>
        <v>3.1415926535897931</v>
      </c>
      <c r="D14">
        <v>-994.79717438</v>
      </c>
      <c r="E14">
        <f t="shared" si="1"/>
        <v>4.9365553333245771E-2</v>
      </c>
      <c r="F14">
        <f t="shared" si="2"/>
        <v>2.4369578558975325E-3</v>
      </c>
      <c r="G14">
        <f t="shared" si="3"/>
        <v>1.8721489141883672</v>
      </c>
      <c r="H14">
        <f t="shared" si="4"/>
        <v>0.11938005534305038</v>
      </c>
      <c r="I14">
        <f t="shared" si="5"/>
        <v>2.6368527872141638</v>
      </c>
      <c r="J14">
        <f t="shared" si="6"/>
        <v>-0.35716933300141929</v>
      </c>
      <c r="K14">
        <f t="shared" si="7"/>
        <v>-2.6046435421216998</v>
      </c>
      <c r="L14">
        <f t="shared" si="8"/>
        <v>3.3387938386478129</v>
      </c>
      <c r="M14">
        <f t="shared" si="9"/>
        <v>-0.42580522330896969</v>
      </c>
      <c r="N14">
        <f t="shared" si="10"/>
        <v>-1.5329257224626536</v>
      </c>
      <c r="P14">
        <f t="shared" si="11"/>
        <v>0.29620448602191751</v>
      </c>
      <c r="Q14">
        <f t="shared" si="12"/>
        <v>134.46038560914317</v>
      </c>
      <c r="R14">
        <f t="shared" si="13"/>
        <v>8.1543553941567759E-2</v>
      </c>
      <c r="S14">
        <f t="shared" si="14"/>
        <v>-0.1987012596362987</v>
      </c>
      <c r="T14">
        <f t="shared" si="15"/>
        <v>7.2362498430153472</v>
      </c>
      <c r="U14">
        <f t="shared" si="16"/>
        <v>1.0371617991929358</v>
      </c>
      <c r="V14">
        <f t="shared" si="17"/>
        <v>-1.4925808872945185</v>
      </c>
      <c r="X14">
        <f t="shared" si="18"/>
        <v>199.99845413316004</v>
      </c>
      <c r="Z14">
        <f t="shared" si="19"/>
        <v>212.02374903487174</v>
      </c>
      <c r="AA14">
        <f t="shared" si="20"/>
        <v>16798.560349405132</v>
      </c>
      <c r="AB14">
        <f t="shared" si="21"/>
        <v>144.60771747313348</v>
      </c>
    </row>
    <row r="15" spans="1:30" x14ac:dyDescent="0.25">
      <c r="B15">
        <f>200-360</f>
        <v>-160</v>
      </c>
      <c r="C15">
        <f t="shared" si="0"/>
        <v>-2.7925268031909272</v>
      </c>
      <c r="D15">
        <f>D13</f>
        <v>-994.81663457000002</v>
      </c>
      <c r="E15">
        <f t="shared" si="1"/>
        <v>2.9905363333227797E-2</v>
      </c>
      <c r="F15">
        <f t="shared" si="2"/>
        <v>8.9433075609236551E-4</v>
      </c>
      <c r="G15">
        <f t="shared" si="3"/>
        <v>1.1341368568233139</v>
      </c>
      <c r="H15">
        <f t="shared" si="4"/>
        <v>0.61597051790432911</v>
      </c>
      <c r="I15">
        <f t="shared" si="5"/>
        <v>1.1307938176667869</v>
      </c>
      <c r="J15">
        <f t="shared" si="6"/>
        <v>-1.4845166390762292</v>
      </c>
      <c r="K15">
        <f t="shared" si="7"/>
        <v>9.4416068115824488E-3</v>
      </c>
      <c r="L15">
        <f t="shared" si="8"/>
        <v>1.596947441619097</v>
      </c>
      <c r="M15">
        <f t="shared" si="9"/>
        <v>-1.7346628614739632</v>
      </c>
      <c r="N15">
        <f t="shared" si="10"/>
        <v>-0.62254547976723973</v>
      </c>
      <c r="P15">
        <f t="shared" si="11"/>
        <v>0.39227224460386384</v>
      </c>
      <c r="Q15">
        <f t="shared" si="12"/>
        <v>114.86251366603197</v>
      </c>
      <c r="R15">
        <f t="shared" si="13"/>
        <v>7.0166590873632258E-3</v>
      </c>
      <c r="S15">
        <f t="shared" si="14"/>
        <v>-12.313761473351066</v>
      </c>
      <c r="T15">
        <f t="shared" si="15"/>
        <v>5.7133324912658008</v>
      </c>
      <c r="U15">
        <f t="shared" si="16"/>
        <v>6.9747000362642444</v>
      </c>
      <c r="V15">
        <f t="shared" si="17"/>
        <v>-1.0006052440051851</v>
      </c>
      <c r="X15">
        <f t="shared" si="18"/>
        <v>162.11903411184244</v>
      </c>
      <c r="Z15">
        <f t="shared" si="19"/>
        <v>160.93102018982455</v>
      </c>
      <c r="AA15">
        <f t="shared" si="20"/>
        <v>6164.845708016388</v>
      </c>
      <c r="AB15">
        <f t="shared" si="21"/>
        <v>1.4113770789083235</v>
      </c>
    </row>
    <row r="16" spans="1:30" x14ac:dyDescent="0.25">
      <c r="B16">
        <f>220-360</f>
        <v>-140</v>
      </c>
      <c r="C16">
        <f t="shared" si="0"/>
        <v>-2.4434609527920612</v>
      </c>
      <c r="D16">
        <f>D12</f>
        <v>-994.84381969000003</v>
      </c>
      <c r="E16">
        <f t="shared" si="1"/>
        <v>2.7202433332149667E-3</v>
      </c>
      <c r="F16">
        <f t="shared" si="2"/>
        <v>7.3997237919004723E-6</v>
      </c>
      <c r="G16">
        <f t="shared" si="3"/>
        <v>0.10316304100205051</v>
      </c>
      <c r="H16">
        <f t="shared" si="4"/>
        <v>9.8723136137743875E-2</v>
      </c>
      <c r="I16">
        <f t="shared" si="5"/>
        <v>1.2287714468704252E-2</v>
      </c>
      <c r="J16">
        <f t="shared" si="6"/>
        <v>-0.11535270218681526</v>
      </c>
      <c r="K16">
        <f t="shared" si="7"/>
        <v>0.14382474931291855</v>
      </c>
      <c r="L16">
        <f t="shared" si="8"/>
        <v>7.3660082882202008E-2</v>
      </c>
      <c r="M16">
        <f t="shared" si="9"/>
        <v>-0.1409798377337983</v>
      </c>
      <c r="N16">
        <f t="shared" si="10"/>
        <v>0.12181693932536948</v>
      </c>
      <c r="P16">
        <f t="shared" si="11"/>
        <v>0.47521141514744647</v>
      </c>
      <c r="Q16">
        <f t="shared" si="12"/>
        <v>73.041035591401197</v>
      </c>
      <c r="R16">
        <f t="shared" si="13"/>
        <v>1.973244368146812E-2</v>
      </c>
      <c r="S16">
        <f t="shared" si="14"/>
        <v>-24.309724325059378</v>
      </c>
      <c r="T16">
        <f t="shared" si="15"/>
        <v>2.8971595147254847</v>
      </c>
      <c r="U16">
        <f t="shared" si="16"/>
        <v>6.2317323016471571</v>
      </c>
      <c r="V16">
        <f t="shared" si="17"/>
        <v>2.1524878202108098</v>
      </c>
      <c r="X16">
        <f t="shared" si="18"/>
        <v>85.570717707190497</v>
      </c>
      <c r="Z16">
        <f t="shared" si="19"/>
        <v>89.556487629790865</v>
      </c>
      <c r="AA16">
        <f t="shared" si="20"/>
        <v>51.008147878448881</v>
      </c>
      <c r="AB16">
        <f t="shared" si="21"/>
        <v>15.886361875905751</v>
      </c>
    </row>
    <row r="17" spans="2:28" x14ac:dyDescent="0.25">
      <c r="B17">
        <f>240-360</f>
        <v>-120</v>
      </c>
      <c r="C17">
        <f t="shared" si="0"/>
        <v>-2.0943951023931953</v>
      </c>
      <c r="D17">
        <f>D11</f>
        <v>-994.86447086999999</v>
      </c>
      <c r="E17">
        <f t="shared" si="1"/>
        <v>-1.7930936666743946E-2</v>
      </c>
      <c r="F17">
        <f t="shared" si="2"/>
        <v>3.2151848974678248E-4</v>
      </c>
      <c r="G17">
        <f t="shared" si="3"/>
        <v>-0.68001635440835606</v>
      </c>
      <c r="H17">
        <f t="shared" si="4"/>
        <v>-0.85368056504326972</v>
      </c>
      <c r="I17">
        <f t="shared" si="5"/>
        <v>0.55391804336983275</v>
      </c>
      <c r="J17">
        <f t="shared" si="6"/>
        <v>-0.12973379729218185</v>
      </c>
      <c r="K17">
        <f t="shared" si="7"/>
        <v>-0.32359140739082659</v>
      </c>
      <c r="L17">
        <f t="shared" si="8"/>
        <v>-0.11874660952288761</v>
      </c>
      <c r="M17">
        <f t="shared" si="9"/>
        <v>0.29814480801029841</v>
      </c>
      <c r="N17">
        <f t="shared" si="10"/>
        <v>-1.5230793351334209</v>
      </c>
      <c r="P17">
        <f t="shared" si="11"/>
        <v>0.53501830963331698</v>
      </c>
      <c r="Q17">
        <f t="shared" si="12"/>
        <v>28.56468577032642</v>
      </c>
      <c r="R17">
        <f t="shared" si="13"/>
        <v>0.10697512312977735</v>
      </c>
      <c r="S17">
        <f t="shared" si="14"/>
        <v>-16.360818288463282</v>
      </c>
      <c r="T17">
        <f t="shared" si="15"/>
        <v>0.70854298221776213</v>
      </c>
      <c r="U17">
        <f t="shared" si="16"/>
        <v>1.9993269098397486</v>
      </c>
      <c r="V17">
        <f t="shared" si="17"/>
        <v>4.0828208398140049</v>
      </c>
      <c r="X17">
        <f t="shared" si="18"/>
        <v>27.77027765671685</v>
      </c>
      <c r="Z17">
        <f t="shared" si="19"/>
        <v>35.336814539898739</v>
      </c>
      <c r="AA17">
        <f t="shared" si="20"/>
        <v>2216.3074098266311</v>
      </c>
      <c r="AB17">
        <f t="shared" si="21"/>
        <v>57.252480404551903</v>
      </c>
    </row>
    <row r="18" spans="2:28" x14ac:dyDescent="0.25">
      <c r="B18">
        <f>260-360</f>
        <v>-100</v>
      </c>
      <c r="C18">
        <f t="shared" si="0"/>
        <v>-1.7453292519943295</v>
      </c>
      <c r="D18">
        <f>D10</f>
        <v>-994.87587546999998</v>
      </c>
      <c r="E18">
        <f t="shared" si="1"/>
        <v>-2.9335536666735607E-2</v>
      </c>
      <c r="F18">
        <f t="shared" si="2"/>
        <v>8.6057371152538917E-4</v>
      </c>
      <c r="G18">
        <f t="shared" si="3"/>
        <v>-1.1125266387073047</v>
      </c>
      <c r="H18">
        <f t="shared" si="4"/>
        <v>-1.5601905675292298</v>
      </c>
      <c r="I18">
        <f t="shared" si="5"/>
        <v>1.520931625794284</v>
      </c>
      <c r="J18">
        <f t="shared" si="6"/>
        <v>-1.4562301689079467</v>
      </c>
      <c r="K18">
        <f t="shared" si="7"/>
        <v>1.3671685386199925</v>
      </c>
      <c r="L18">
        <f t="shared" si="8"/>
        <v>-4.278887350264415E-3</v>
      </c>
      <c r="M18">
        <f t="shared" si="9"/>
        <v>1.2001294083456831E-2</v>
      </c>
      <c r="N18">
        <f t="shared" si="10"/>
        <v>-1.019911952695471</v>
      </c>
      <c r="P18">
        <f t="shared" si="11"/>
        <v>0.56447933393072258</v>
      </c>
      <c r="Q18">
        <f t="shared" si="12"/>
        <v>2.2444425836568671</v>
      </c>
      <c r="R18">
        <f t="shared" si="13"/>
        <v>0.18150201798398174</v>
      </c>
      <c r="S18">
        <f t="shared" si="14"/>
        <v>-1.6042293413538333</v>
      </c>
      <c r="T18">
        <f t="shared" si="15"/>
        <v>1.5605754639815155E-2</v>
      </c>
      <c r="U18">
        <f t="shared" si="16"/>
        <v>4.9191897771855106E-2</v>
      </c>
      <c r="V18">
        <f t="shared" si="17"/>
        <v>1.6711268517784852</v>
      </c>
      <c r="X18">
        <f t="shared" si="18"/>
        <v>4.4153431723125038</v>
      </c>
      <c r="Z18">
        <f t="shared" si="19"/>
        <v>5.3940372399206353</v>
      </c>
      <c r="AA18">
        <f t="shared" si="20"/>
        <v>5932.1499521158175</v>
      </c>
      <c r="AB18">
        <f t="shared" si="21"/>
        <v>0.9578420779713499</v>
      </c>
    </row>
    <row r="19" spans="2:28" x14ac:dyDescent="0.25">
      <c r="B19">
        <f>280-360</f>
        <v>-80</v>
      </c>
      <c r="C19">
        <f t="shared" si="0"/>
        <v>-1.3962634015954636</v>
      </c>
      <c r="D19">
        <f>D9</f>
        <v>-994.87725221000005</v>
      </c>
      <c r="E19">
        <f t="shared" si="1"/>
        <v>-3.0712276666804428E-2</v>
      </c>
      <c r="F19">
        <f t="shared" si="2"/>
        <v>9.4324393805833974E-4</v>
      </c>
      <c r="G19">
        <f t="shared" si="3"/>
        <v>-1.1647383961416677</v>
      </c>
      <c r="H19">
        <f t="shared" si="4"/>
        <v>-1.607617470465708</v>
      </c>
      <c r="I19">
        <f t="shared" si="5"/>
        <v>1.4908046639671924</v>
      </c>
      <c r="J19">
        <f t="shared" si="6"/>
        <v>-1.3023629395822904</v>
      </c>
      <c r="K19">
        <f t="shared" si="7"/>
        <v>1.0513463854344021</v>
      </c>
      <c r="L19">
        <f t="shared" si="8"/>
        <v>2.15492667519241E-2</v>
      </c>
      <c r="M19">
        <f t="shared" si="9"/>
        <v>-5.9486280903725583E-2</v>
      </c>
      <c r="N19">
        <f t="shared" si="10"/>
        <v>1.709530162652247</v>
      </c>
      <c r="P19">
        <f t="shared" si="11"/>
        <v>0.56004105371098467</v>
      </c>
      <c r="Q19">
        <f t="shared" si="12"/>
        <v>6.3958403353550084</v>
      </c>
      <c r="R19">
        <f t="shared" si="13"/>
        <v>0.168786233389877</v>
      </c>
      <c r="S19">
        <f t="shared" si="14"/>
        <v>-4.4282258194588824</v>
      </c>
      <c r="T19">
        <f t="shared" si="15"/>
        <v>-7.5070350727251031E-2</v>
      </c>
      <c r="U19">
        <f t="shared" si="16"/>
        <v>-0.23289724080657234</v>
      </c>
      <c r="V19">
        <f t="shared" si="17"/>
        <v>-2.6755035412740189</v>
      </c>
      <c r="X19">
        <f t="shared" si="18"/>
        <v>-0.40592077101737012</v>
      </c>
      <c r="Z19">
        <f t="shared" si="19"/>
        <v>1.7794063697399451</v>
      </c>
      <c r="AA19">
        <f t="shared" si="20"/>
        <v>6502.0165118316345</v>
      </c>
      <c r="AB19">
        <f t="shared" si="21"/>
        <v>4.7756547121305424</v>
      </c>
    </row>
    <row r="20" spans="2:28" x14ac:dyDescent="0.25">
      <c r="B20">
        <f>300-360</f>
        <v>-60</v>
      </c>
      <c r="C20">
        <f t="shared" si="0"/>
        <v>-1.0471975511965976</v>
      </c>
      <c r="D20">
        <f>D8</f>
        <v>-994.86842798999999</v>
      </c>
      <c r="E20">
        <f t="shared" si="1"/>
        <v>-2.1888056666739431E-2</v>
      </c>
      <c r="F20">
        <f t="shared" si="2"/>
        <v>4.7908702464639642E-4</v>
      </c>
      <c r="G20">
        <f t="shared" si="3"/>
        <v>-0.83008694839712849</v>
      </c>
      <c r="H20">
        <f t="shared" si="4"/>
        <v>-0.98914495414774917</v>
      </c>
      <c r="I20">
        <f t="shared" si="5"/>
        <v>0.49298647965186582</v>
      </c>
      <c r="J20">
        <f t="shared" si="6"/>
        <v>0.15836432638731765</v>
      </c>
      <c r="K20">
        <f t="shared" si="7"/>
        <v>-0.75986198216832779</v>
      </c>
      <c r="L20">
        <f t="shared" si="8"/>
        <v>0.23192789571135669</v>
      </c>
      <c r="M20">
        <f t="shared" si="9"/>
        <v>-0.55273801910023468</v>
      </c>
      <c r="N20">
        <f t="shared" si="10"/>
        <v>1.801400727300682</v>
      </c>
      <c r="P20">
        <f t="shared" si="11"/>
        <v>0.52223879107064364</v>
      </c>
      <c r="Q20">
        <f t="shared" si="12"/>
        <v>39.076393879754505</v>
      </c>
      <c r="R20">
        <f t="shared" si="13"/>
        <v>8.1543553941567634E-2</v>
      </c>
      <c r="S20">
        <f t="shared" si="14"/>
        <v>-20.165578450889871</v>
      </c>
      <c r="T20">
        <f t="shared" si="15"/>
        <v>-1.1336885029053438</v>
      </c>
      <c r="U20">
        <f t="shared" si="16"/>
        <v>-3.0364887090326893</v>
      </c>
      <c r="V20">
        <f t="shared" si="17"/>
        <v>-3.955887233212283</v>
      </c>
      <c r="X20">
        <f t="shared" si="18"/>
        <v>16.105818289023063</v>
      </c>
      <c r="Z20">
        <f t="shared" si="19"/>
        <v>24.947395979910596</v>
      </c>
      <c r="AA20">
        <f t="shared" si="20"/>
        <v>3302.4667524155284</v>
      </c>
      <c r="AB20">
        <f t="shared" si="21"/>
        <v>78.173496064000119</v>
      </c>
    </row>
    <row r="21" spans="2:28" x14ac:dyDescent="0.25">
      <c r="B21">
        <f>320-360</f>
        <v>-40</v>
      </c>
      <c r="C21">
        <f t="shared" si="0"/>
        <v>-0.69813170079773179</v>
      </c>
      <c r="D21">
        <f>D7</f>
        <v>-994.84963382000001</v>
      </c>
      <c r="E21">
        <f t="shared" si="1"/>
        <v>-3.0938866667611364E-3</v>
      </c>
      <c r="F21">
        <f t="shared" si="2"/>
        <v>9.5721347067623353E-6</v>
      </c>
      <c r="G21">
        <f t="shared" si="3"/>
        <v>-0.1173331639716048</v>
      </c>
      <c r="H21">
        <f t="shared" si="4"/>
        <v>-0.10082046602451483</v>
      </c>
      <c r="I21">
        <f t="shared" si="5"/>
        <v>-4.3418488105149276E-2</v>
      </c>
      <c r="J21">
        <f t="shared" si="6"/>
        <v>0.15358202423576003</v>
      </c>
      <c r="K21">
        <f t="shared" si="7"/>
        <v>-0.14321230595409642</v>
      </c>
      <c r="L21">
        <f t="shared" si="8"/>
        <v>0.10516343675366123</v>
      </c>
      <c r="M21">
        <f t="shared" si="9"/>
        <v>-0.18072685238096203</v>
      </c>
      <c r="N21">
        <f t="shared" si="10"/>
        <v>8.0762338961258173E-2</v>
      </c>
      <c r="P21">
        <f t="shared" si="11"/>
        <v>0.4556320567861028</v>
      </c>
      <c r="Q21">
        <f t="shared" si="12"/>
        <v>84.994509009535292</v>
      </c>
      <c r="R21">
        <f t="shared" si="13"/>
        <v>7.016659087363205E-3</v>
      </c>
      <c r="S21">
        <f t="shared" si="14"/>
        <v>-22.807107184284547</v>
      </c>
      <c r="T21">
        <f t="shared" si="15"/>
        <v>-3.6367071357386607</v>
      </c>
      <c r="U21">
        <f t="shared" si="16"/>
        <v>-7.0238919340361008</v>
      </c>
      <c r="V21">
        <f t="shared" si="17"/>
        <v>-1.2547154939235445</v>
      </c>
      <c r="X21">
        <f t="shared" si="18"/>
        <v>71.749751702693942</v>
      </c>
      <c r="Z21">
        <f t="shared" si="19"/>
        <v>74.291489314853607</v>
      </c>
      <c r="AA21">
        <f t="shared" si="20"/>
        <v>65.983119960423139</v>
      </c>
      <c r="AB21">
        <f t="shared" si="21"/>
        <v>6.4604300890671142</v>
      </c>
    </row>
    <row r="22" spans="2:28" x14ac:dyDescent="0.25">
      <c r="B22">
        <f>340-360</f>
        <v>-20</v>
      </c>
      <c r="C22">
        <f t="shared" si="0"/>
        <v>-0.3490658503988659</v>
      </c>
      <c r="D22">
        <f>D6</f>
        <v>-994.82278840000004</v>
      </c>
      <c r="E22">
        <f t="shared" si="1"/>
        <v>2.3751533333211228E-2</v>
      </c>
      <c r="F22">
        <f t="shared" si="2"/>
        <v>5.6413533567864407E-4</v>
      </c>
      <c r="G22">
        <f t="shared" si="3"/>
        <v>0.90075780250869431</v>
      </c>
      <c r="H22">
        <f t="shared" si="4"/>
        <v>0.38126991861737047</v>
      </c>
      <c r="I22">
        <f t="shared" si="5"/>
        <v>1.0456342589828471</v>
      </c>
      <c r="J22">
        <f t="shared" si="6"/>
        <v>-1.0071906132853381</v>
      </c>
      <c r="K22">
        <f t="shared" si="7"/>
        <v>-0.4427260786943919</v>
      </c>
      <c r="L22">
        <f t="shared" si="8"/>
        <v>-1.3997308385125313</v>
      </c>
      <c r="M22">
        <f t="shared" si="9"/>
        <v>1.1849472997060058</v>
      </c>
      <c r="N22">
        <f t="shared" si="10"/>
        <v>0.71925401651179888</v>
      </c>
      <c r="P22">
        <f t="shared" si="11"/>
        <v>0.36825460602278248</v>
      </c>
      <c r="Q22">
        <f t="shared" si="12"/>
        <v>122.66458933246784</v>
      </c>
      <c r="R22">
        <f t="shared" si="13"/>
        <v>1.9732443681468006E-2</v>
      </c>
      <c r="S22">
        <f t="shared" si="14"/>
        <v>-7.9871478544712016</v>
      </c>
      <c r="T22">
        <f t="shared" si="15"/>
        <v>-6.3052286224576575</v>
      </c>
      <c r="U22">
        <f t="shared" si="16"/>
        <v>-5.9988350608405892</v>
      </c>
      <c r="V22">
        <f t="shared" si="17"/>
        <v>1.4555643754359662</v>
      </c>
      <c r="X22">
        <f t="shared" si="18"/>
        <v>147.38499473157268</v>
      </c>
      <c r="Z22">
        <f t="shared" si="19"/>
        <v>144.77413952478105</v>
      </c>
      <c r="AA22">
        <f t="shared" si="20"/>
        <v>3888.7260437006471</v>
      </c>
      <c r="AB22">
        <f t="shared" si="21"/>
        <v>6.8165649108309463</v>
      </c>
    </row>
    <row r="23" spans="2:28" x14ac:dyDescent="0.25">
      <c r="B23">
        <f>-180</f>
        <v>-180</v>
      </c>
      <c r="C23">
        <f t="shared" si="0"/>
        <v>-3.1415926535897931</v>
      </c>
      <c r="P23">
        <f t="shared" si="11"/>
        <v>0.29620448602191762</v>
      </c>
      <c r="Q23">
        <f t="shared" si="12"/>
        <v>134.46038560914317</v>
      </c>
      <c r="R23">
        <f t="shared" si="13"/>
        <v>8.154355394156762E-2</v>
      </c>
      <c r="S23">
        <f t="shared" si="14"/>
        <v>-0.19870125963630278</v>
      </c>
      <c r="T23">
        <f t="shared" si="15"/>
        <v>7.2362498430153464</v>
      </c>
      <c r="U23">
        <f t="shared" si="16"/>
        <v>1.0371617991929467</v>
      </c>
      <c r="V23">
        <f t="shared" si="17"/>
        <v>-1.4925808872945201</v>
      </c>
      <c r="X23">
        <f t="shared" si="18"/>
        <v>199.99845413316004</v>
      </c>
      <c r="Z23">
        <f>Z14</f>
        <v>212.02374903487174</v>
      </c>
    </row>
    <row r="24" spans="2:28" x14ac:dyDescent="0.25">
      <c r="B24" t="s">
        <v>4</v>
      </c>
      <c r="D24">
        <f>AVERAGE(D5:D22)</f>
        <v>-994.84653993333325</v>
      </c>
      <c r="F24">
        <f>SQRT(AVERAGE(F5:F22))</f>
        <v>2.6368390334295187E-2</v>
      </c>
      <c r="G24" t="s">
        <v>10</v>
      </c>
      <c r="H24" s="3">
        <f t="shared" ref="H24:N24" si="22">AVERAGE(H5:H22)</f>
        <v>4.0939493362663988E-3</v>
      </c>
      <c r="I24" s="3">
        <f t="shared" si="22"/>
        <v>0.97308900597056536</v>
      </c>
      <c r="J24" s="3">
        <f t="shared" si="22"/>
        <v>1.3615348001778165E-3</v>
      </c>
      <c r="K24" s="3">
        <f t="shared" si="22"/>
        <v>-0.17682597728903496</v>
      </c>
      <c r="L24" s="3">
        <f t="shared" si="22"/>
        <v>8.2886479967253193E-2</v>
      </c>
      <c r="M24" s="3">
        <f t="shared" si="22"/>
        <v>-9.3152662925162236E-2</v>
      </c>
      <c r="N24" s="3">
        <f t="shared" si="22"/>
        <v>3.7237156582202488E-2</v>
      </c>
    </row>
    <row r="25" spans="2:28" x14ac:dyDescent="0.25">
      <c r="B25" t="s">
        <v>5</v>
      </c>
      <c r="D25">
        <f>MIN(D4:D22)</f>
        <v>-994.87792994999995</v>
      </c>
      <c r="F25" s="5">
        <f>F24*$A$1</f>
        <v>69.23020882269202</v>
      </c>
      <c r="G25">
        <f>SUM(H25:N25)</f>
        <v>0.99512244698492358</v>
      </c>
      <c r="H25">
        <f t="shared" ref="H25:N25" si="23">H24^2</f>
        <v>1.6760421167916086E-5</v>
      </c>
      <c r="I25">
        <f t="shared" si="23"/>
        <v>0.94690221354078297</v>
      </c>
      <c r="J25">
        <f t="shared" si="23"/>
        <v>1.8537770120952469E-6</v>
      </c>
      <c r="K25">
        <f t="shared" si="23"/>
        <v>3.126742624422231E-2</v>
      </c>
      <c r="L25">
        <f t="shared" si="23"/>
        <v>6.8701685613618653E-3</v>
      </c>
      <c r="M25">
        <f t="shared" si="23"/>
        <v>8.6774186100488943E-3</v>
      </c>
      <c r="N25">
        <f t="shared" si="23"/>
        <v>1.386605830327466E-3</v>
      </c>
    </row>
    <row r="26" spans="2:28" x14ac:dyDescent="0.25">
      <c r="B26" t="s">
        <v>6</v>
      </c>
      <c r="D26">
        <f>MAX(D5:D22)</f>
        <v>-994.79717438</v>
      </c>
    </row>
    <row r="27" spans="2:28" x14ac:dyDescent="0.25">
      <c r="B27" t="s">
        <v>67</v>
      </c>
      <c r="D27" s="1">
        <f>D26-D25</f>
        <v>8.0755569999951149E-2</v>
      </c>
      <c r="G27" t="s">
        <v>14</v>
      </c>
      <c r="H27">
        <f>H24*$F$24</f>
        <v>1.0795085410750111E-4</v>
      </c>
      <c r="I27">
        <f t="shared" ref="I27:N27" si="24">I24*$F$24</f>
        <v>2.5658790739443167E-2</v>
      </c>
      <c r="J27">
        <f t="shared" si="24"/>
        <v>3.5901481064815269E-5</v>
      </c>
      <c r="K27">
        <f t="shared" si="24"/>
        <v>-4.6626163904004893E-3</v>
      </c>
      <c r="L27">
        <f t="shared" si="24"/>
        <v>2.1855830572122706E-3</v>
      </c>
      <c r="M27">
        <f t="shared" si="24"/>
        <v>-2.4562857766897055E-3</v>
      </c>
      <c r="N27">
        <f t="shared" si="24"/>
        <v>9.8188387969878454E-4</v>
      </c>
    </row>
    <row r="28" spans="2:28" x14ac:dyDescent="0.25">
      <c r="D28" s="5">
        <f>D27*$A$1</f>
        <v>212.02374903487174</v>
      </c>
      <c r="H28">
        <f>$A$1*H27</f>
        <v>0.28342496745924417</v>
      </c>
      <c r="I28">
        <f t="shared" ref="I28:N28" si="25">$A$1*I27</f>
        <v>67.367155086408033</v>
      </c>
      <c r="J28">
        <f t="shared" si="25"/>
        <v>9.4259338535672491E-2</v>
      </c>
      <c r="K28">
        <f t="shared" si="25"/>
        <v>-12.241699332996484</v>
      </c>
      <c r="L28">
        <f t="shared" si="25"/>
        <v>5.7382483167108163</v>
      </c>
      <c r="M28">
        <f t="shared" si="25"/>
        <v>-6.4489783066988222</v>
      </c>
      <c r="N28">
        <f t="shared" si="25"/>
        <v>2.5779361261491589</v>
      </c>
      <c r="O28" t="s">
        <v>56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8" max="8" width="12" bestFit="1" customWidth="1"/>
    <col min="12" max="12" width="12.7109375" bestFit="1" customWidth="1"/>
  </cols>
  <sheetData>
    <row r="1" spans="1:30" ht="18.75" x14ac:dyDescent="0.3">
      <c r="A1" s="2">
        <v>2625.5</v>
      </c>
      <c r="X1" t="s">
        <v>16</v>
      </c>
      <c r="Z1" t="s">
        <v>63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56</v>
      </c>
      <c r="AA2" s="1" t="s">
        <v>64</v>
      </c>
      <c r="AB2" s="1" t="s">
        <v>65</v>
      </c>
      <c r="AD2" s="1" t="s">
        <v>66</v>
      </c>
    </row>
    <row r="3" spans="1:30" x14ac:dyDescent="0.25">
      <c r="AA3">
        <f>SUM(AA5:AA22)</f>
        <v>34536.074224578224</v>
      </c>
      <c r="AB3">
        <f>SUM(AB5:AB22)</f>
        <v>79.774720249577271</v>
      </c>
      <c r="AD3" s="7">
        <f>1-AB3/AA3</f>
        <v>0.9976901045633958</v>
      </c>
    </row>
    <row r="4" spans="1:30" x14ac:dyDescent="0.25">
      <c r="A4" t="s">
        <v>2</v>
      </c>
      <c r="B4">
        <v>87.415679999999995</v>
      </c>
      <c r="C4">
        <f>B4*PI()/180</f>
        <v>1.5256914338697565</v>
      </c>
      <c r="D4">
        <v>-994.87792994999995</v>
      </c>
      <c r="E4">
        <f>D4-$D$24</f>
        <v>-2.3263065000037386E-2</v>
      </c>
    </row>
    <row r="5" spans="1:30" x14ac:dyDescent="0.25">
      <c r="B5">
        <v>0</v>
      </c>
      <c r="C5">
        <f t="shared" ref="C5:C23" si="0">B5*PI()/180</f>
        <v>0</v>
      </c>
      <c r="D5">
        <v>-994.82857089000004</v>
      </c>
      <c r="E5">
        <f t="shared" ref="E5:E22" si="1">D5-$D$24</f>
        <v>2.6095994999877803E-2</v>
      </c>
      <c r="F5">
        <f t="shared" ref="F5:F22" si="2">E5^2</f>
        <v>6.8100095503364729E-4</v>
      </c>
      <c r="G5">
        <f t="shared" ref="G5:G22" si="3">E5/$F$24</f>
        <v>1.5641761194133945</v>
      </c>
      <c r="H5">
        <f>-COS(C5-$C$4)*SQRT(2)*G5</f>
        <v>-9.9741762146523999E-2</v>
      </c>
      <c r="I5">
        <f>-SQRT(2)*COS(2*(C5-$C$4))*G5</f>
        <v>2.2030844495920561</v>
      </c>
      <c r="J5">
        <f>-COS(3*(C5-$C$4))*SQRT(2)*G5</f>
        <v>0.29841415767390206</v>
      </c>
      <c r="K5">
        <f>-COS(4*(C5-$C$4))*SQRT(2)*G5</f>
        <v>-2.176173699268646</v>
      </c>
      <c r="L5">
        <f>SQRT(2)*(3*SIN(C5-$C$4)-SIN(3*(C5-$C$4)))*G5/SQRT(10)</f>
        <v>-2.7895545864318065</v>
      </c>
      <c r="M5">
        <f>SQRT(2)*(2*SIN(2*(C5-$C$4))-SIN(4*(C5-$C$4)))*G5/SQRT(5)</f>
        <v>-0.3557592864401633</v>
      </c>
      <c r="N5">
        <f>SQRT(2)*G5*(SIN(C5-$C$4)-SIN(2*(C5-$C$4))+3*SIN(3*(C5-$C$4))-2*SIN(4*(C5-$C$4)))/SQRT(15)</f>
        <v>0.97370543959564371</v>
      </c>
      <c r="P5">
        <f>H$28*(1-COS($C5-$C$4))</f>
        <v>-1.938735414963666E-2</v>
      </c>
      <c r="Q5">
        <f>I$28*(1-COS(2*($C5-$C$4)))</f>
        <v>86.574558336571556</v>
      </c>
      <c r="R5">
        <f>J$28*(1-COS(3*($C5-$C$4)))</f>
        <v>0.6781854819759825</v>
      </c>
      <c r="S5">
        <f>K$28*(1-COS(4*($C5-$C$4)))</f>
        <v>2.4628994817557253E-3</v>
      </c>
      <c r="T5">
        <f>L$28*(3*SIN($C5-$C$4)-SIN(3*($C5-$C$4)))/SQRT(10)</f>
        <v>2.2884568510796606</v>
      </c>
      <c r="U5">
        <f>M$28*(2*SIN(2*(C5-$C$4))-SIN(4*(C5-$C$4)))/SQRT(5)</f>
        <v>0.56239856662402854</v>
      </c>
      <c r="V5">
        <f>$N$28*(SIN(C5-$C$4)-SIN(2*(C5-$C$4))+3*SIN(3*(C5-$C$4))-2*SIN(4*(C5-$C$4)))/SQRT(15)</f>
        <v>1.8976213570664346</v>
      </c>
      <c r="X5">
        <f>SUM(P5:V5)*SQRT(2)</f>
        <v>130.08543912462164</v>
      </c>
      <c r="Z5">
        <f>(D5-$D$25)*$A$1</f>
        <v>129.59221202977733</v>
      </c>
      <c r="AA5">
        <f>(E5*$A$1)^2</f>
        <v>4694.3100035359275</v>
      </c>
      <c r="AB5">
        <f>(X5-Z5)^2</f>
        <v>0.24327296708856261</v>
      </c>
    </row>
    <row r="6" spans="1:30" x14ac:dyDescent="0.25">
      <c r="B6">
        <v>20</v>
      </c>
      <c r="C6">
        <f t="shared" si="0"/>
        <v>0.3490658503988659</v>
      </c>
      <c r="D6">
        <v>-994.83507960999998</v>
      </c>
      <c r="E6">
        <f t="shared" si="1"/>
        <v>1.9587274999935289E-2</v>
      </c>
      <c r="F6">
        <f t="shared" si="2"/>
        <v>3.8366134192308998E-4</v>
      </c>
      <c r="G6">
        <f t="shared" si="3"/>
        <v>1.1740478874028464</v>
      </c>
      <c r="H6">
        <f t="shared" ref="H6:H22" si="4">-COS(C6-$C$4)*SQRT(2)*G6</f>
        <v>-0.63764693025991492</v>
      </c>
      <c r="I6">
        <f t="shared" ref="I6:I22" si="5">-SQRT(2)*COS(2*(C6-$C$4))*G6</f>
        <v>1.1705872044741394</v>
      </c>
      <c r="J6">
        <f t="shared" ref="J6:J22" si="6">-COS(3*(C6-$C$4))*SQRT(2)*G6</f>
        <v>1.5367577673153292</v>
      </c>
      <c r="K6">
        <f t="shared" ref="K6:K22" si="7">-COS(4*(C6-$C$4))*SQRT(2)*G6</f>
        <v>9.773863237172227E-3</v>
      </c>
      <c r="L6">
        <f t="shared" ref="L6:L22" si="8">SQRT(2)*(3*SIN(C6-$C$4)-SIN(3*(C6-$C$4)))*G6/SQRT(10)</f>
        <v>-1.653145084604519</v>
      </c>
      <c r="M6">
        <f t="shared" ref="M6:M22" si="9">SQRT(2)*(2*SIN(2*(C6-$C$4))-SIN(4*(C6-$C$4)))*G6/SQRT(5)</f>
        <v>-1.7957068017118147</v>
      </c>
      <c r="N6">
        <f t="shared" ref="N6:N22" si="10">SQRT(2)*G6*(SIN(C6-$C$4)-SIN(2*(C6-$C$4))+3*SIN(3*(C6-$C$4))-2*SIN(4*(C6-$C$4)))/SQRT(15)</f>
        <v>-0.46226615801069509</v>
      </c>
      <c r="P6">
        <f t="shared" ref="P6:P23" si="11">H$28*(1-COS($C6-$C$4))</f>
        <v>-1.2505658316274398E-2</v>
      </c>
      <c r="Q6">
        <f t="shared" ref="Q6:Q23" si="12">I$28*(1-COS(2*($C6-$C$4)))</f>
        <v>73.956142138186294</v>
      </c>
      <c r="R6">
        <f t="shared" ref="R6:R23" si="13">J$28*(1-COS(3*($C6-$C$4)))</f>
        <v>1.1506603586401167</v>
      </c>
      <c r="S6">
        <f t="shared" ref="S6:S23" si="14">K$28*(1-COS(4*($C6-$C$4)))</f>
        <v>0.15262891038884752</v>
      </c>
      <c r="T6">
        <f t="shared" ref="T6:T23" si="15">L$28*(3*SIN($C6-$C$4)-SIN(3*($C6-$C$4)))/SQRT(10)</f>
        <v>1.8068357458322648</v>
      </c>
      <c r="U6">
        <f t="shared" ref="U6:U23" si="16">M$28*(2*SIN(2*(C6-$C$4))-SIN(4*(C6-$C$4)))/SQRT(5)</f>
        <v>3.7820148274646144</v>
      </c>
      <c r="V6">
        <f t="shared" ref="V6:V23" si="17">$N$28*(SIN(C6-$C$4)-SIN(2*(C6-$C$4))+3*SIN(3*(C6-$C$4))-2*SIN(4*(C6-$C$4)))/SQRT(15)</f>
        <v>-1.2002560492577963</v>
      </c>
      <c r="X6">
        <f t="shared" ref="X6:X23" si="18">SUM(P6:V6)*SQRT(2)</f>
        <v>112.62163281662654</v>
      </c>
      <c r="Z6">
        <f t="shared" ref="Z6:Z22" si="19">(D6-$D$25)*$A$1</f>
        <v>112.50356766992826</v>
      </c>
      <c r="AA6">
        <f t="shared" ref="AA6:AA22" si="20">(E6*$A$1)^2</f>
        <v>2644.6736411266756</v>
      </c>
      <c r="AB6">
        <f t="shared" ref="AB6:AB22" si="21">(X6-Z6)^2</f>
        <v>1.3939378864887596E-2</v>
      </c>
    </row>
    <row r="7" spans="1:30" x14ac:dyDescent="0.25">
      <c r="B7">
        <v>40</v>
      </c>
      <c r="C7">
        <f t="shared" si="0"/>
        <v>0.69813170079773179</v>
      </c>
      <c r="D7">
        <v>-994.85198762000005</v>
      </c>
      <c r="E7">
        <f t="shared" si="1"/>
        <v>2.6792649998697016E-3</v>
      </c>
      <c r="F7">
        <f t="shared" si="2"/>
        <v>7.1784609395267916E-6</v>
      </c>
      <c r="G7">
        <f t="shared" si="3"/>
        <v>0.16059331442989405</v>
      </c>
      <c r="H7">
        <f t="shared" si="4"/>
        <v>-0.15368173998436904</v>
      </c>
      <c r="I7">
        <f t="shared" si="5"/>
        <v>1.9128214660308233E-2</v>
      </c>
      <c r="J7">
        <f t="shared" si="6"/>
        <v>0.17956889010529431</v>
      </c>
      <c r="K7">
        <f t="shared" si="7"/>
        <v>0.223891162618511</v>
      </c>
      <c r="L7">
        <f t="shared" si="8"/>
        <v>-0.11466622868356918</v>
      </c>
      <c r="M7">
        <f t="shared" si="9"/>
        <v>-0.21946250507494555</v>
      </c>
      <c r="N7">
        <f t="shared" si="10"/>
        <v>-0.11213834951639821</v>
      </c>
      <c r="P7">
        <f t="shared" si="11"/>
        <v>-6.5644127540035735E-3</v>
      </c>
      <c r="Q7">
        <f t="shared" si="12"/>
        <v>47.028687059940843</v>
      </c>
      <c r="R7">
        <f t="shared" si="13"/>
        <v>1.0700466584512054</v>
      </c>
      <c r="S7">
        <f t="shared" si="14"/>
        <v>0.3013187110710967</v>
      </c>
      <c r="T7">
        <f t="shared" si="15"/>
        <v>0.9162238291901541</v>
      </c>
      <c r="U7">
        <f t="shared" si="16"/>
        <v>3.379142306203522</v>
      </c>
      <c r="V7">
        <f t="shared" si="17"/>
        <v>-2.1286012496804223</v>
      </c>
      <c r="X7">
        <f t="shared" si="18"/>
        <v>71.502995371619392</v>
      </c>
      <c r="Z7">
        <f t="shared" si="19"/>
        <v>68.111587414756059</v>
      </c>
      <c r="AA7">
        <f t="shared" si="20"/>
        <v>49.482927666008294</v>
      </c>
      <c r="AB7">
        <f t="shared" si="21"/>
        <v>11.501647929875924</v>
      </c>
    </row>
    <row r="8" spans="1:30" x14ac:dyDescent="0.25">
      <c r="B8">
        <v>60</v>
      </c>
      <c r="C8">
        <f t="shared" si="0"/>
        <v>1.0471975511965976</v>
      </c>
      <c r="D8">
        <v>-994.86867517999997</v>
      </c>
      <c r="E8">
        <f t="shared" si="1"/>
        <v>-1.4008295000053295E-2</v>
      </c>
      <c r="F8">
        <f t="shared" si="2"/>
        <v>1.9623232880851813E-4</v>
      </c>
      <c r="G8">
        <f t="shared" si="3"/>
        <v>-0.83964763607917703</v>
      </c>
      <c r="H8">
        <f t="shared" si="4"/>
        <v>1.054078867013363</v>
      </c>
      <c r="I8">
        <f t="shared" si="5"/>
        <v>0.68394822077733219</v>
      </c>
      <c r="J8">
        <f t="shared" si="6"/>
        <v>0.1601883182805641</v>
      </c>
      <c r="K8">
        <f t="shared" si="7"/>
        <v>-0.39955327325566325</v>
      </c>
      <c r="L8">
        <f t="shared" si="8"/>
        <v>0.14662192950500094</v>
      </c>
      <c r="M8">
        <f t="shared" si="9"/>
        <v>0.36813318037465598</v>
      </c>
      <c r="N8">
        <f t="shared" si="10"/>
        <v>0.22448340009409765</v>
      </c>
      <c r="P8">
        <f t="shared" si="11"/>
        <v>-2.2802193610799919E-3</v>
      </c>
      <c r="Q8">
        <f t="shared" si="12"/>
        <v>18.391848598274443</v>
      </c>
      <c r="R8">
        <f t="shared" si="13"/>
        <v>0.51695808159816048</v>
      </c>
      <c r="S8">
        <f t="shared" si="14"/>
        <v>0.20279212601626836</v>
      </c>
      <c r="T8">
        <f t="shared" si="15"/>
        <v>0.22407601687575029</v>
      </c>
      <c r="U8">
        <f t="shared" si="16"/>
        <v>1.0841303537998443</v>
      </c>
      <c r="V8">
        <f t="shared" si="17"/>
        <v>-0.8149946851369313</v>
      </c>
      <c r="X8">
        <f t="shared" si="18"/>
        <v>27.722164167585539</v>
      </c>
      <c r="Z8">
        <f t="shared" si="19"/>
        <v>24.298398634958232</v>
      </c>
      <c r="AA8">
        <f t="shared" si="20"/>
        <v>1352.6785496173998</v>
      </c>
      <c r="AB8">
        <f t="shared" si="21"/>
        <v>11.722170422406748</v>
      </c>
    </row>
    <row r="9" spans="1:30" x14ac:dyDescent="0.25">
      <c r="B9">
        <v>80</v>
      </c>
      <c r="C9">
        <f t="shared" si="0"/>
        <v>1.3962634015954636</v>
      </c>
      <c r="D9">
        <v>-994.87725520000004</v>
      </c>
      <c r="E9">
        <f t="shared" si="1"/>
        <v>-2.2588315000120929E-2</v>
      </c>
      <c r="F9">
        <f t="shared" si="2"/>
        <v>5.102319745446881E-4</v>
      </c>
      <c r="G9">
        <f t="shared" si="3"/>
        <v>-1.3539281756124635</v>
      </c>
      <c r="H9">
        <f t="shared" si="4"/>
        <v>1.8987284395788504</v>
      </c>
      <c r="I9">
        <f t="shared" si="5"/>
        <v>1.850950898340437</v>
      </c>
      <c r="J9">
        <f t="shared" si="6"/>
        <v>1.7722101990764856</v>
      </c>
      <c r="K9">
        <f t="shared" si="7"/>
        <v>1.6638235354070627</v>
      </c>
      <c r="L9">
        <f t="shared" si="8"/>
        <v>5.207341507369739E-3</v>
      </c>
      <c r="M9">
        <f t="shared" si="9"/>
        <v>1.4605394278274257E-2</v>
      </c>
      <c r="N9">
        <f t="shared" si="10"/>
        <v>9.4465675262655115E-3</v>
      </c>
      <c r="P9">
        <f t="shared" si="11"/>
        <v>-1.6981508865075186E-4</v>
      </c>
      <c r="Q9">
        <f t="shared" si="12"/>
        <v>1.445121732409151</v>
      </c>
      <c r="R9">
        <f t="shared" si="13"/>
        <v>4.4483204934026382E-2</v>
      </c>
      <c r="S9">
        <f t="shared" si="14"/>
        <v>1.9884401440985564E-2</v>
      </c>
      <c r="T9">
        <f t="shared" si="15"/>
        <v>4.9353044597025154E-3</v>
      </c>
      <c r="U9">
        <f t="shared" si="16"/>
        <v>2.6674191835772163E-2</v>
      </c>
      <c r="V9">
        <f t="shared" si="17"/>
        <v>-2.1268948601019227E-2</v>
      </c>
      <c r="X9">
        <f t="shared" si="18"/>
        <v>2.1491238831565584</v>
      </c>
      <c r="Z9">
        <f t="shared" si="19"/>
        <v>1.771556124780659</v>
      </c>
      <c r="AA9">
        <f t="shared" si="20"/>
        <v>3517.1566860881653</v>
      </c>
      <c r="AB9">
        <f t="shared" si="21"/>
        <v>0.14255741216500156</v>
      </c>
    </row>
    <row r="10" spans="1:30" x14ac:dyDescent="0.25">
      <c r="B10">
        <v>100</v>
      </c>
      <c r="C10">
        <f t="shared" si="0"/>
        <v>1.7453292519943295</v>
      </c>
      <c r="D10">
        <v>-994.87588289999997</v>
      </c>
      <c r="E10">
        <f t="shared" si="1"/>
        <v>-2.1216015000049993E-2</v>
      </c>
      <c r="F10">
        <f t="shared" si="2"/>
        <v>4.501192924823463E-4</v>
      </c>
      <c r="G10">
        <f t="shared" si="3"/>
        <v>-1.2716734507479006</v>
      </c>
      <c r="H10">
        <f t="shared" si="4"/>
        <v>1.7552134135200956</v>
      </c>
      <c r="I10">
        <f t="shared" si="5"/>
        <v>1.6276759808883599</v>
      </c>
      <c r="J10">
        <f t="shared" si="6"/>
        <v>1.4219333534389205</v>
      </c>
      <c r="K10">
        <f t="shared" si="7"/>
        <v>1.1478708784097496</v>
      </c>
      <c r="L10">
        <f t="shared" si="8"/>
        <v>-2.3527712748445541E-2</v>
      </c>
      <c r="M10">
        <f t="shared" si="9"/>
        <v>-6.494773792946941E-2</v>
      </c>
      <c r="N10">
        <f t="shared" si="10"/>
        <v>-4.1669112465638786E-2</v>
      </c>
      <c r="P10">
        <f t="shared" si="11"/>
        <v>-4.8774583822071223E-4</v>
      </c>
      <c r="Q10">
        <f t="shared" si="12"/>
        <v>4.1180683047731543</v>
      </c>
      <c r="R10">
        <f t="shared" si="13"/>
        <v>0.12509690512293745</v>
      </c>
      <c r="S10">
        <f t="shared" si="14"/>
        <v>5.4887800388408618E-2</v>
      </c>
      <c r="T10">
        <f t="shared" si="15"/>
        <v>-2.374092411977078E-2</v>
      </c>
      <c r="U10">
        <f t="shared" si="16"/>
        <v>-0.12628798563756344</v>
      </c>
      <c r="V10">
        <f t="shared" si="17"/>
        <v>9.9886376838146843E-2</v>
      </c>
      <c r="X10">
        <f t="shared" si="18"/>
        <v>6.006762832057392</v>
      </c>
      <c r="Z10">
        <f t="shared" si="19"/>
        <v>5.3745297749669021</v>
      </c>
      <c r="AA10">
        <f t="shared" si="20"/>
        <v>3102.7849254337566</v>
      </c>
      <c r="AB10">
        <f t="shared" si="21"/>
        <v>0.39971863847798672</v>
      </c>
    </row>
    <row r="11" spans="1:30" x14ac:dyDescent="0.25">
      <c r="B11">
        <v>120</v>
      </c>
      <c r="C11">
        <f t="shared" si="0"/>
        <v>2.0943951023931953</v>
      </c>
      <c r="D11">
        <v>-994.86485862999996</v>
      </c>
      <c r="E11">
        <f t="shared" si="1"/>
        <v>-1.0191745000042829E-2</v>
      </c>
      <c r="F11">
        <f t="shared" si="2"/>
        <v>1.03871666145898E-4</v>
      </c>
      <c r="G11">
        <f t="shared" si="3"/>
        <v>-0.61088623538947284</v>
      </c>
      <c r="H11">
        <f t="shared" si="4"/>
        <v>0.72794186013960172</v>
      </c>
      <c r="I11">
        <f t="shared" si="5"/>
        <v>0.36280374632315987</v>
      </c>
      <c r="J11">
        <f t="shared" si="6"/>
        <v>-0.11654512500593346</v>
      </c>
      <c r="K11">
        <f t="shared" si="7"/>
        <v>-0.55920554659813226</v>
      </c>
      <c r="L11">
        <f t="shared" si="8"/>
        <v>-0.17068279337061643</v>
      </c>
      <c r="M11">
        <f t="shared" si="9"/>
        <v>-0.40677672176003637</v>
      </c>
      <c r="N11">
        <f t="shared" si="10"/>
        <v>-0.24070281566762169</v>
      </c>
      <c r="P11">
        <f t="shared" si="11"/>
        <v>-3.1956644692335999E-3</v>
      </c>
      <c r="Q11">
        <f t="shared" si="12"/>
        <v>25.159986907665157</v>
      </c>
      <c r="R11">
        <f t="shared" si="13"/>
        <v>0.67818548197598227</v>
      </c>
      <c r="S11">
        <f t="shared" si="14"/>
        <v>0.24995207784242846</v>
      </c>
      <c r="T11">
        <f t="shared" si="15"/>
        <v>-0.3585278670232987</v>
      </c>
      <c r="U11">
        <f t="shared" si="16"/>
        <v>-1.6465289204238707</v>
      </c>
      <c r="V11">
        <f t="shared" si="17"/>
        <v>1.2011256610471563</v>
      </c>
      <c r="X11">
        <f t="shared" si="18"/>
        <v>35.752729784590684</v>
      </c>
      <c r="Z11">
        <f t="shared" si="19"/>
        <v>34.31875065998571</v>
      </c>
      <c r="AA11">
        <f t="shared" si="20"/>
        <v>716.01338862812793</v>
      </c>
      <c r="AB11">
        <f t="shared" si="21"/>
        <v>2.0562961298028481</v>
      </c>
    </row>
    <row r="12" spans="1:30" x14ac:dyDescent="0.25">
      <c r="B12">
        <v>140</v>
      </c>
      <c r="C12">
        <f t="shared" si="0"/>
        <v>2.4434609527920612</v>
      </c>
      <c r="D12">
        <v>-994.84863287999997</v>
      </c>
      <c r="E12">
        <f t="shared" si="1"/>
        <v>6.0340049999467738E-3</v>
      </c>
      <c r="F12">
        <f t="shared" si="2"/>
        <v>3.6409216339382664E-5</v>
      </c>
      <c r="G12">
        <f t="shared" si="3"/>
        <v>0.36167413909229978</v>
      </c>
      <c r="H12">
        <f t="shared" si="4"/>
        <v>-0.31077449902506155</v>
      </c>
      <c r="I12">
        <f t="shared" si="5"/>
        <v>0.13383551397215682</v>
      </c>
      <c r="J12">
        <f t="shared" si="6"/>
        <v>0.47340960147434336</v>
      </c>
      <c r="K12">
        <f t="shared" si="7"/>
        <v>0.44144541671019649</v>
      </c>
      <c r="L12">
        <f t="shared" si="8"/>
        <v>0.32416150868540922</v>
      </c>
      <c r="M12">
        <f t="shared" si="9"/>
        <v>0.55708229909801155</v>
      </c>
      <c r="N12">
        <f t="shared" si="10"/>
        <v>0.260837007344073</v>
      </c>
      <c r="P12">
        <f t="shared" si="11"/>
        <v>-7.9669560301666199E-3</v>
      </c>
      <c r="Q12">
        <f t="shared" si="12"/>
        <v>54.725129971915713</v>
      </c>
      <c r="R12">
        <f t="shared" si="13"/>
        <v>1.1506603586401165</v>
      </c>
      <c r="S12">
        <f t="shared" si="14"/>
        <v>0.28269379151061957</v>
      </c>
      <c r="T12">
        <f t="shared" si="15"/>
        <v>-1.1501050323994142</v>
      </c>
      <c r="U12">
        <f t="shared" si="16"/>
        <v>-3.8086890193003859</v>
      </c>
      <c r="V12">
        <f t="shared" si="17"/>
        <v>2.1984640430048676</v>
      </c>
      <c r="X12">
        <f t="shared" si="18"/>
        <v>75.505126775549982</v>
      </c>
      <c r="Z12">
        <f t="shared" si="19"/>
        <v>76.919457284958412</v>
      </c>
      <c r="AA12">
        <f t="shared" si="20"/>
        <v>250.97783963375363</v>
      </c>
      <c r="AB12">
        <f t="shared" si="21"/>
        <v>2.0003307898435083</v>
      </c>
    </row>
    <row r="13" spans="1:30" x14ac:dyDescent="0.25">
      <c r="B13">
        <v>160</v>
      </c>
      <c r="C13">
        <f t="shared" si="0"/>
        <v>2.7925268031909272</v>
      </c>
      <c r="D13">
        <v>-994.83792444999995</v>
      </c>
      <c r="E13">
        <f t="shared" si="1"/>
        <v>1.6742434999969191E-2</v>
      </c>
      <c r="F13">
        <f t="shared" si="2"/>
        <v>2.8030912972819337E-4</v>
      </c>
      <c r="G13">
        <f t="shared" si="3"/>
        <v>1.0035301205378617</v>
      </c>
      <c r="H13">
        <f t="shared" si="4"/>
        <v>-0.42477106090219807</v>
      </c>
      <c r="I13">
        <f t="shared" si="5"/>
        <v>1.164936313660681</v>
      </c>
      <c r="J13">
        <f t="shared" si="6"/>
        <v>1.1221064249899546</v>
      </c>
      <c r="K13">
        <f t="shared" si="7"/>
        <v>-0.4932390858897378</v>
      </c>
      <c r="L13">
        <f t="shared" si="8"/>
        <v>1.5594336825958106</v>
      </c>
      <c r="M13">
        <f t="shared" si="9"/>
        <v>1.3201443309101997</v>
      </c>
      <c r="N13">
        <f t="shared" si="10"/>
        <v>0.15447063526936147</v>
      </c>
      <c r="P13">
        <f t="shared" si="11"/>
        <v>-1.4226132342007407E-2</v>
      </c>
      <c r="Q13">
        <f t="shared" si="12"/>
        <v>78.979638477797167</v>
      </c>
      <c r="R13">
        <f t="shared" si="13"/>
        <v>1.0700466584512054</v>
      </c>
      <c r="S13">
        <f t="shared" si="14"/>
        <v>9.90005918809473E-2</v>
      </c>
      <c r="T13">
        <f t="shared" si="15"/>
        <v>-1.9940223115173876</v>
      </c>
      <c r="U13">
        <f t="shared" si="16"/>
        <v>-3.2528543205659597</v>
      </c>
      <c r="V13">
        <f t="shared" si="17"/>
        <v>0.46922715214941263</v>
      </c>
      <c r="X13">
        <f t="shared" si="18"/>
        <v>106.57062288301393</v>
      </c>
      <c r="Z13">
        <f t="shared" si="19"/>
        <v>105.03444025001727</v>
      </c>
      <c r="AA13">
        <f t="shared" si="20"/>
        <v>1932.2409785761513</v>
      </c>
      <c r="AB13">
        <f t="shared" si="21"/>
        <v>2.3598570819205391</v>
      </c>
    </row>
    <row r="14" spans="1:30" x14ac:dyDescent="0.25">
      <c r="B14">
        <v>180</v>
      </c>
      <c r="C14">
        <f t="shared" si="0"/>
        <v>3.1415926535897931</v>
      </c>
      <c r="D14">
        <v>-994.83484009999995</v>
      </c>
      <c r="E14">
        <f t="shared" si="1"/>
        <v>1.982678499996382E-2</v>
      </c>
      <c r="F14">
        <f t="shared" si="2"/>
        <v>3.9310140343479032E-4</v>
      </c>
      <c r="G14">
        <f t="shared" si="3"/>
        <v>1.1884039532438724</v>
      </c>
      <c r="H14">
        <f t="shared" si="4"/>
        <v>7.5780152226650729E-2</v>
      </c>
      <c r="I14">
        <f t="shared" si="5"/>
        <v>1.6738231946714375</v>
      </c>
      <c r="J14">
        <f t="shared" si="6"/>
        <v>-0.22672419063436552</v>
      </c>
      <c r="K14">
        <f t="shared" si="7"/>
        <v>-1.6533773882995231</v>
      </c>
      <c r="L14">
        <f t="shared" si="8"/>
        <v>2.1194018097836627</v>
      </c>
      <c r="M14">
        <f t="shared" si="9"/>
        <v>-0.27029292747882083</v>
      </c>
      <c r="N14">
        <f t="shared" si="10"/>
        <v>-0.97307162629934996</v>
      </c>
      <c r="P14">
        <f t="shared" si="11"/>
        <v>-2.1218244365943884E-2</v>
      </c>
      <c r="Q14">
        <f t="shared" si="12"/>
        <v>86.574558336571556</v>
      </c>
      <c r="R14">
        <f t="shared" si="13"/>
        <v>0.51695808159816059</v>
      </c>
      <c r="S14">
        <f t="shared" si="14"/>
        <v>2.4628994817557084E-3</v>
      </c>
      <c r="T14">
        <f t="shared" si="15"/>
        <v>-2.2884568510796606</v>
      </c>
      <c r="U14">
        <f t="shared" si="16"/>
        <v>0.56239856662402687</v>
      </c>
      <c r="V14">
        <f t="shared" si="17"/>
        <v>-2.4960215801740504</v>
      </c>
      <c r="X14">
        <f t="shared" si="18"/>
        <v>117.16855701713085</v>
      </c>
      <c r="Z14">
        <f t="shared" si="19"/>
        <v>113.13240117500317</v>
      </c>
      <c r="AA14">
        <f t="shared" si="20"/>
        <v>2709.7463475022196</v>
      </c>
      <c r="AB14">
        <f t="shared" si="21"/>
        <v>16.290553981941432</v>
      </c>
    </row>
    <row r="15" spans="1:30" x14ac:dyDescent="0.25">
      <c r="B15">
        <f>200-360</f>
        <v>-160</v>
      </c>
      <c r="C15">
        <f t="shared" si="0"/>
        <v>-2.7925268031909272</v>
      </c>
      <c r="D15">
        <f>D13</f>
        <v>-994.83792444999995</v>
      </c>
      <c r="E15">
        <f t="shared" si="1"/>
        <v>1.6742434999969191E-2</v>
      </c>
      <c r="F15">
        <f t="shared" si="2"/>
        <v>2.8030912972819337E-4</v>
      </c>
      <c r="G15">
        <f t="shared" si="3"/>
        <v>1.0035301205378617</v>
      </c>
      <c r="H15">
        <f t="shared" si="4"/>
        <v>0.54503560514884197</v>
      </c>
      <c r="I15">
        <f t="shared" si="5"/>
        <v>1.0005720644024592</v>
      </c>
      <c r="J15">
        <f t="shared" si="6"/>
        <v>-1.313560310459708</v>
      </c>
      <c r="K15">
        <f t="shared" si="7"/>
        <v>8.3543152351449618E-3</v>
      </c>
      <c r="L15">
        <f t="shared" si="8"/>
        <v>1.4130436277941254</v>
      </c>
      <c r="M15">
        <f t="shared" si="9"/>
        <v>-1.5348997962586397</v>
      </c>
      <c r="N15">
        <f t="shared" si="10"/>
        <v>-0.55085339709442771</v>
      </c>
      <c r="P15">
        <f t="shared" si="11"/>
        <v>-2.8099940199306145E-2</v>
      </c>
      <c r="Q15">
        <f t="shared" si="12"/>
        <v>73.956142138186294</v>
      </c>
      <c r="R15">
        <f t="shared" si="13"/>
        <v>4.4483204934026382E-2</v>
      </c>
      <c r="S15">
        <f t="shared" si="14"/>
        <v>0.15262891038884746</v>
      </c>
      <c r="T15">
        <f t="shared" si="15"/>
        <v>-1.8068357458322652</v>
      </c>
      <c r="U15">
        <f t="shared" si="16"/>
        <v>3.7820148274646139</v>
      </c>
      <c r="V15">
        <f t="shared" si="17"/>
        <v>-1.6732977780516398</v>
      </c>
      <c r="X15">
        <f t="shared" si="18"/>
        <v>105.25572317663203</v>
      </c>
      <c r="Z15">
        <f t="shared" si="19"/>
        <v>105.03444025001727</v>
      </c>
      <c r="AA15">
        <f t="shared" si="20"/>
        <v>1932.2409785761513</v>
      </c>
      <c r="AB15">
        <f t="shared" si="21"/>
        <v>4.896613361119425E-2</v>
      </c>
    </row>
    <row r="16" spans="1:30" x14ac:dyDescent="0.25">
      <c r="B16">
        <f>220-360</f>
        <v>-140</v>
      </c>
      <c r="C16">
        <f t="shared" si="0"/>
        <v>-2.4434609527920612</v>
      </c>
      <c r="D16">
        <f>D12</f>
        <v>-994.84863287999997</v>
      </c>
      <c r="E16">
        <f t="shared" si="1"/>
        <v>6.0340049999467738E-3</v>
      </c>
      <c r="F16">
        <f t="shared" si="2"/>
        <v>3.6409216339382664E-5</v>
      </c>
      <c r="G16">
        <f t="shared" si="3"/>
        <v>0.36167413909229978</v>
      </c>
      <c r="H16">
        <f t="shared" si="4"/>
        <v>0.34610849897688384</v>
      </c>
      <c r="I16">
        <f t="shared" si="5"/>
        <v>4.3078882792843151E-2</v>
      </c>
      <c r="J16">
        <f t="shared" si="6"/>
        <v>-0.40440926178744196</v>
      </c>
      <c r="K16">
        <f t="shared" si="7"/>
        <v>0.50422798594005891</v>
      </c>
      <c r="L16">
        <f t="shared" si="8"/>
        <v>0.2582411957142513</v>
      </c>
      <c r="M16">
        <f t="shared" si="9"/>
        <v>-0.49425415290666108</v>
      </c>
      <c r="N16">
        <f t="shared" si="10"/>
        <v>0.42707190704553005</v>
      </c>
      <c r="P16">
        <f t="shared" si="11"/>
        <v>-3.4041185761576977E-2</v>
      </c>
      <c r="Q16">
        <f t="shared" si="12"/>
        <v>47.0286870599408</v>
      </c>
      <c r="R16">
        <f t="shared" si="13"/>
        <v>0.12509690512293831</v>
      </c>
      <c r="S16">
        <f t="shared" si="14"/>
        <v>0.30131871107109681</v>
      </c>
      <c r="T16">
        <f t="shared" si="15"/>
        <v>-0.91622382919015233</v>
      </c>
      <c r="U16">
        <f t="shared" si="16"/>
        <v>3.3791423062035202</v>
      </c>
      <c r="V16">
        <f t="shared" si="17"/>
        <v>3.5995744659752167</v>
      </c>
      <c r="X16">
        <f t="shared" si="18"/>
        <v>75.637168043580004</v>
      </c>
      <c r="Z16">
        <f t="shared" si="19"/>
        <v>76.919457284958412</v>
      </c>
      <c r="AA16">
        <f t="shared" si="20"/>
        <v>250.97783963375363</v>
      </c>
      <c r="AB16">
        <f t="shared" si="21"/>
        <v>1.6442656985548119</v>
      </c>
    </row>
    <row r="17" spans="2:28" x14ac:dyDescent="0.25">
      <c r="B17">
        <f>240-360</f>
        <v>-120</v>
      </c>
      <c r="C17">
        <f t="shared" si="0"/>
        <v>-2.0943951023931953</v>
      </c>
      <c r="D17">
        <f>D11</f>
        <v>-994.86485862999996</v>
      </c>
      <c r="E17">
        <f t="shared" si="1"/>
        <v>-1.0191745000042829E-2</v>
      </c>
      <c r="F17">
        <f t="shared" si="2"/>
        <v>1.03871666145898E-4</v>
      </c>
      <c r="G17">
        <f t="shared" si="3"/>
        <v>-0.61088623538947284</v>
      </c>
      <c r="H17">
        <f t="shared" si="4"/>
        <v>-0.76689583011304241</v>
      </c>
      <c r="I17">
        <f t="shared" si="5"/>
        <v>0.49760701494143628</v>
      </c>
      <c r="J17">
        <f t="shared" si="6"/>
        <v>-0.11654512500593484</v>
      </c>
      <c r="K17">
        <f t="shared" si="7"/>
        <v>-0.29069526840623028</v>
      </c>
      <c r="L17">
        <f t="shared" si="8"/>
        <v>-0.10667488919411959</v>
      </c>
      <c r="M17">
        <f t="shared" si="9"/>
        <v>0.26783555746213139</v>
      </c>
      <c r="N17">
        <f t="shared" si="10"/>
        <v>-1.3682438594416892</v>
      </c>
      <c r="P17">
        <f t="shared" si="11"/>
        <v>-3.8325379154500551E-2</v>
      </c>
      <c r="Q17">
        <f t="shared" si="12"/>
        <v>18.391848598274436</v>
      </c>
      <c r="R17">
        <f t="shared" si="13"/>
        <v>0.67818548197598316</v>
      </c>
      <c r="S17">
        <f t="shared" si="14"/>
        <v>0.20279212601626828</v>
      </c>
      <c r="T17">
        <f t="shared" si="15"/>
        <v>-0.22407601687575021</v>
      </c>
      <c r="U17">
        <f t="shared" si="16"/>
        <v>1.0841303537998432</v>
      </c>
      <c r="V17">
        <f t="shared" si="17"/>
        <v>6.8276426496604516</v>
      </c>
      <c r="X17">
        <f t="shared" si="18"/>
        <v>38.073737277021209</v>
      </c>
      <c r="Z17">
        <f t="shared" si="19"/>
        <v>34.31875065998571</v>
      </c>
      <c r="AA17">
        <f t="shared" si="20"/>
        <v>716.01338862812793</v>
      </c>
      <c r="AB17">
        <f t="shared" si="21"/>
        <v>14.099924494115701</v>
      </c>
    </row>
    <row r="18" spans="2:28" x14ac:dyDescent="0.25">
      <c r="B18">
        <f>260-360</f>
        <v>-100</v>
      </c>
      <c r="C18">
        <f t="shared" si="0"/>
        <v>-1.7453292519943295</v>
      </c>
      <c r="D18">
        <f>D10</f>
        <v>-994.87588289999997</v>
      </c>
      <c r="E18">
        <f t="shared" si="1"/>
        <v>-2.1216015000049993E-2</v>
      </c>
      <c r="F18">
        <f t="shared" si="2"/>
        <v>4.501192924823463E-4</v>
      </c>
      <c r="G18">
        <f t="shared" si="3"/>
        <v>-1.2716734507479006</v>
      </c>
      <c r="H18">
        <f t="shared" si="4"/>
        <v>-1.7833756548423707</v>
      </c>
      <c r="I18">
        <f t="shared" si="5"/>
        <v>1.7385007258547835</v>
      </c>
      <c r="J18">
        <f t="shared" si="6"/>
        <v>-1.6645437327506283</v>
      </c>
      <c r="K18">
        <f t="shared" si="7"/>
        <v>1.5627418461467129</v>
      </c>
      <c r="L18">
        <f t="shared" si="8"/>
        <v>-4.8909817102400707E-3</v>
      </c>
      <c r="M18">
        <f t="shared" si="9"/>
        <v>1.3718077868484306E-2</v>
      </c>
      <c r="N18">
        <f t="shared" si="10"/>
        <v>-1.165810244193628</v>
      </c>
      <c r="P18">
        <f t="shared" si="11"/>
        <v>-4.0435783426929793E-2</v>
      </c>
      <c r="Q18">
        <f t="shared" si="12"/>
        <v>1.4451217324091463</v>
      </c>
      <c r="R18">
        <f t="shared" si="13"/>
        <v>1.1506603586401165</v>
      </c>
      <c r="S18">
        <f t="shared" si="14"/>
        <v>1.9884401440985529E-2</v>
      </c>
      <c r="T18">
        <f t="shared" si="15"/>
        <v>-4.9353044597022283E-3</v>
      </c>
      <c r="U18">
        <f t="shared" si="16"/>
        <v>2.6674191835772163E-2</v>
      </c>
      <c r="V18">
        <f t="shared" si="17"/>
        <v>2.7946014321596753</v>
      </c>
      <c r="X18">
        <f t="shared" si="18"/>
        <v>7.6248328711426545</v>
      </c>
      <c r="Z18">
        <f t="shared" si="19"/>
        <v>5.3745297749669021</v>
      </c>
      <c r="AA18">
        <f t="shared" si="20"/>
        <v>3102.7849254337566</v>
      </c>
      <c r="AB18">
        <f t="shared" si="21"/>
        <v>5.0638640246581774</v>
      </c>
    </row>
    <row r="19" spans="2:28" x14ac:dyDescent="0.25">
      <c r="B19">
        <f>280-360</f>
        <v>-80</v>
      </c>
      <c r="C19">
        <f t="shared" si="0"/>
        <v>-1.3962634015954636</v>
      </c>
      <c r="D19">
        <f>D9</f>
        <v>-994.87725520000004</v>
      </c>
      <c r="E19">
        <f t="shared" si="1"/>
        <v>-2.2588315000120929E-2</v>
      </c>
      <c r="F19">
        <f t="shared" si="2"/>
        <v>5.102319745446881E-4</v>
      </c>
      <c r="G19">
        <f t="shared" si="3"/>
        <v>-1.3539281756124635</v>
      </c>
      <c r="H19">
        <f t="shared" si="4"/>
        <v>-1.8687446005734822</v>
      </c>
      <c r="I19">
        <f t="shared" si="5"/>
        <v>1.732957757352191</v>
      </c>
      <c r="J19">
        <f t="shared" si="6"/>
        <v>-1.5139072298252489</v>
      </c>
      <c r="K19">
        <f t="shared" si="7"/>
        <v>1.2221177719248324</v>
      </c>
      <c r="L19">
        <f t="shared" si="8"/>
        <v>2.5049538605293995E-2</v>
      </c>
      <c r="M19">
        <f t="shared" si="9"/>
        <v>-6.9148705018011236E-2</v>
      </c>
      <c r="N19">
        <f t="shared" si="10"/>
        <v>1.9872110870059365</v>
      </c>
      <c r="P19">
        <f t="shared" si="11"/>
        <v>-4.011785267735983E-2</v>
      </c>
      <c r="Q19">
        <f t="shared" si="12"/>
        <v>4.1180683047731597</v>
      </c>
      <c r="R19">
        <f t="shared" si="13"/>
        <v>1.0700466584512054</v>
      </c>
      <c r="S19">
        <f t="shared" si="14"/>
        <v>5.4887800388408667E-2</v>
      </c>
      <c r="T19">
        <f t="shared" si="15"/>
        <v>2.374092411977078E-2</v>
      </c>
      <c r="U19">
        <f t="shared" si="16"/>
        <v>-0.1262879856375636</v>
      </c>
      <c r="V19">
        <f t="shared" si="17"/>
        <v>-4.4742061443362884</v>
      </c>
      <c r="X19">
        <f t="shared" si="18"/>
        <v>0.8854839491578107</v>
      </c>
      <c r="Z19">
        <f t="shared" si="19"/>
        <v>1.771556124780659</v>
      </c>
      <c r="AA19">
        <f t="shared" si="20"/>
        <v>3517.1566860881653</v>
      </c>
      <c r="AB19">
        <f t="shared" si="21"/>
        <v>0.78512390041300784</v>
      </c>
    </row>
    <row r="20" spans="2:28" x14ac:dyDescent="0.25">
      <c r="B20">
        <f>300-360</f>
        <v>-60</v>
      </c>
      <c r="C20">
        <f t="shared" si="0"/>
        <v>-1.0471975511965976</v>
      </c>
      <c r="D20">
        <f>D8</f>
        <v>-994.86867517999997</v>
      </c>
      <c r="E20">
        <f t="shared" si="1"/>
        <v>-1.4008295000053295E-2</v>
      </c>
      <c r="F20">
        <f t="shared" si="2"/>
        <v>1.9623232880851813E-4</v>
      </c>
      <c r="G20">
        <f t="shared" si="3"/>
        <v>-0.83964763607917703</v>
      </c>
      <c r="H20">
        <f t="shared" si="4"/>
        <v>-1.0005376233098675</v>
      </c>
      <c r="I20">
        <f t="shared" si="5"/>
        <v>0.49866454719951886</v>
      </c>
      <c r="J20">
        <f t="shared" si="6"/>
        <v>0.16018831828056543</v>
      </c>
      <c r="K20">
        <f t="shared" si="7"/>
        <v>-0.76861384015983325</v>
      </c>
      <c r="L20">
        <f t="shared" si="8"/>
        <v>0.23459917030485886</v>
      </c>
      <c r="M20">
        <f t="shared" si="9"/>
        <v>-0.55910428661090428</v>
      </c>
      <c r="N20">
        <f t="shared" si="10"/>
        <v>1.8221487101200644</v>
      </c>
      <c r="P20">
        <f t="shared" si="11"/>
        <v>-3.7409934046346939E-2</v>
      </c>
      <c r="Q20">
        <f t="shared" si="12"/>
        <v>25.159986907665182</v>
      </c>
      <c r="R20">
        <f t="shared" si="13"/>
        <v>0.51695808159815981</v>
      </c>
      <c r="S20">
        <f t="shared" si="14"/>
        <v>0.24995207784242859</v>
      </c>
      <c r="T20">
        <f t="shared" si="15"/>
        <v>0.35852786702329947</v>
      </c>
      <c r="U20">
        <f t="shared" si="16"/>
        <v>-1.6465289204238729</v>
      </c>
      <c r="V20">
        <f t="shared" si="17"/>
        <v>-6.615373402463061</v>
      </c>
      <c r="X20">
        <f t="shared" si="18"/>
        <v>25.436204482460944</v>
      </c>
      <c r="Z20">
        <f t="shared" si="19"/>
        <v>24.298398634958232</v>
      </c>
      <c r="AA20">
        <f t="shared" si="20"/>
        <v>1352.6785496173998</v>
      </c>
      <c r="AB20">
        <f t="shared" si="21"/>
        <v>1.2946021466113642</v>
      </c>
    </row>
    <row r="21" spans="2:28" x14ac:dyDescent="0.25">
      <c r="B21">
        <f>320-360</f>
        <v>-40</v>
      </c>
      <c r="C21">
        <f t="shared" si="0"/>
        <v>-0.69813170079773179</v>
      </c>
      <c r="D21">
        <f>D7</f>
        <v>-994.85198762000005</v>
      </c>
      <c r="E21">
        <f t="shared" si="1"/>
        <v>2.6792649998697016E-3</v>
      </c>
      <c r="F21">
        <f t="shared" si="2"/>
        <v>7.1784609395267916E-6</v>
      </c>
      <c r="G21">
        <f t="shared" si="3"/>
        <v>0.16059331442989405</v>
      </c>
      <c r="H21">
        <f t="shared" si="4"/>
        <v>0.13799246737402979</v>
      </c>
      <c r="I21">
        <f t="shared" si="5"/>
        <v>5.9426667417136078E-2</v>
      </c>
      <c r="J21">
        <f t="shared" si="6"/>
        <v>-0.21020694809561163</v>
      </c>
      <c r="K21">
        <f t="shared" si="7"/>
        <v>0.19601396657028911</v>
      </c>
      <c r="L21">
        <f t="shared" si="8"/>
        <v>-0.14393666968016056</v>
      </c>
      <c r="M21">
        <f t="shared" si="9"/>
        <v>0.24735993855381516</v>
      </c>
      <c r="N21">
        <f t="shared" si="10"/>
        <v>-0.11053900922707406</v>
      </c>
      <c r="P21">
        <f t="shared" si="11"/>
        <v>-3.2638642485413913E-2</v>
      </c>
      <c r="Q21">
        <f t="shared" si="12"/>
        <v>54.725129971915742</v>
      </c>
      <c r="R21">
        <f t="shared" si="13"/>
        <v>4.4483204934026251E-2</v>
      </c>
      <c r="S21">
        <f t="shared" si="14"/>
        <v>0.28269379151061952</v>
      </c>
      <c r="T21">
        <f t="shared" si="15"/>
        <v>1.1501050323994149</v>
      </c>
      <c r="U21">
        <f t="shared" si="16"/>
        <v>-3.8086890193003868</v>
      </c>
      <c r="V21">
        <f t="shared" si="17"/>
        <v>-2.0982426992540861</v>
      </c>
      <c r="X21">
        <f t="shared" si="18"/>
        <v>71.082392330303037</v>
      </c>
      <c r="Z21">
        <f t="shared" si="19"/>
        <v>68.111587414756059</v>
      </c>
      <c r="AA21">
        <f t="shared" si="20"/>
        <v>49.482927666008294</v>
      </c>
      <c r="AB21">
        <f t="shared" si="21"/>
        <v>8.825681846238087</v>
      </c>
    </row>
    <row r="22" spans="2:28" x14ac:dyDescent="0.25">
      <c r="B22">
        <f>340-360</f>
        <v>-20</v>
      </c>
      <c r="C22">
        <f t="shared" si="0"/>
        <v>-0.3490658503988659</v>
      </c>
      <c r="D22">
        <f>D6</f>
        <v>-994.83507960999998</v>
      </c>
      <c r="E22">
        <f t="shared" si="1"/>
        <v>1.9587274999935289E-2</v>
      </c>
      <c r="F22">
        <f t="shared" si="2"/>
        <v>3.8366134192308998E-4</v>
      </c>
      <c r="G22">
        <f t="shared" si="3"/>
        <v>1.1740478874028464</v>
      </c>
      <c r="H22">
        <f t="shared" si="4"/>
        <v>0.49694728287258816</v>
      </c>
      <c r="I22">
        <f t="shared" si="5"/>
        <v>1.3628798877298685</v>
      </c>
      <c r="J22">
        <f t="shared" si="6"/>
        <v>-1.3127724327741417</v>
      </c>
      <c r="K22">
        <f t="shared" si="7"/>
        <v>-0.57704925335274027</v>
      </c>
      <c r="L22">
        <f t="shared" si="8"/>
        <v>-1.8244094353791516</v>
      </c>
      <c r="M22">
        <f t="shared" si="9"/>
        <v>1.5444605309318047</v>
      </c>
      <c r="N22">
        <f t="shared" si="10"/>
        <v>0.93747581896026788</v>
      </c>
      <c r="P22">
        <f t="shared" si="11"/>
        <v>-2.6379466173573132E-2</v>
      </c>
      <c r="Q22">
        <f t="shared" si="12"/>
        <v>78.979638477797181</v>
      </c>
      <c r="R22">
        <f t="shared" si="13"/>
        <v>0.12509690512293759</v>
      </c>
      <c r="S22">
        <f t="shared" si="14"/>
        <v>9.9000591880947231E-2</v>
      </c>
      <c r="T22">
        <f t="shared" si="15"/>
        <v>1.9940223115173876</v>
      </c>
      <c r="U22">
        <f t="shared" si="16"/>
        <v>-3.2528543205659588</v>
      </c>
      <c r="V22">
        <f t="shared" si="17"/>
        <v>2.4341193990539431</v>
      </c>
      <c r="X22">
        <f t="shared" si="18"/>
        <v>113.63579877398233</v>
      </c>
      <c r="Z22">
        <f t="shared" si="19"/>
        <v>112.50356766992826</v>
      </c>
      <c r="AA22">
        <f t="shared" si="20"/>
        <v>2644.6736411266756</v>
      </c>
      <c r="AB22">
        <f t="shared" si="21"/>
        <v>1.2819472729875008</v>
      </c>
    </row>
    <row r="23" spans="2:28" x14ac:dyDescent="0.25">
      <c r="B23">
        <f>-180</f>
        <v>-180</v>
      </c>
      <c r="C23">
        <f t="shared" si="0"/>
        <v>-3.1415926535897931</v>
      </c>
      <c r="P23">
        <f t="shared" si="11"/>
        <v>-2.121824436594389E-2</v>
      </c>
      <c r="Q23">
        <f t="shared" si="12"/>
        <v>86.574558336571556</v>
      </c>
      <c r="R23">
        <f t="shared" si="13"/>
        <v>0.5169580815981597</v>
      </c>
      <c r="S23">
        <f t="shared" si="14"/>
        <v>2.4628994817557587E-3</v>
      </c>
      <c r="T23">
        <f t="shared" si="15"/>
        <v>-2.2884568510796601</v>
      </c>
      <c r="U23">
        <f t="shared" si="16"/>
        <v>0.56239856662403265</v>
      </c>
      <c r="V23">
        <f t="shared" si="17"/>
        <v>-2.4960215801740526</v>
      </c>
      <c r="X23">
        <f t="shared" si="18"/>
        <v>117.16855701713084</v>
      </c>
      <c r="Z23">
        <f>Z14</f>
        <v>113.13240117500317</v>
      </c>
    </row>
    <row r="24" spans="2:28" x14ac:dyDescent="0.25">
      <c r="B24" t="s">
        <v>4</v>
      </c>
      <c r="D24">
        <f>AVERAGE(D5:D22)</f>
        <v>-994.85466688499992</v>
      </c>
      <c r="F24">
        <f>SQRT(AVERAGE(F5:F22))</f>
        <v>1.6683540092444615E-2</v>
      </c>
      <c r="G24" t="s">
        <v>10</v>
      </c>
      <c r="H24" s="3">
        <f t="shared" ref="H24:N24" si="22">AVERAGE(H5:H22)</f>
        <v>-4.6350635032916935E-4</v>
      </c>
      <c r="I24" s="3">
        <f t="shared" si="22"/>
        <v>0.99024784916946118</v>
      </c>
      <c r="J24" s="3">
        <f t="shared" si="22"/>
        <v>1.3642370794241417E-2</v>
      </c>
      <c r="K24" s="3">
        <f t="shared" si="22"/>
        <v>3.4640770538457957E-3</v>
      </c>
      <c r="L24" s="3">
        <f t="shared" si="22"/>
        <v>-4.1429365405935926E-2</v>
      </c>
      <c r="M24" s="3">
        <f t="shared" si="22"/>
        <v>-7.9834089539560546E-2</v>
      </c>
      <c r="N24" s="3">
        <f t="shared" si="22"/>
        <v>9.8419777835817637E-2</v>
      </c>
    </row>
    <row r="25" spans="2:28" x14ac:dyDescent="0.25">
      <c r="B25" t="s">
        <v>5</v>
      </c>
      <c r="D25">
        <f>MIN(D4:D22)</f>
        <v>-994.87792994999995</v>
      </c>
      <c r="F25" s="4">
        <f>$A$1*F24</f>
        <v>43.802634512713333</v>
      </c>
      <c r="G25" s="3">
        <f>SUM(H25:N25)</f>
        <v>0.99856545857340417</v>
      </c>
      <c r="H25">
        <f t="shared" ref="H25:N25" si="23">H24^2</f>
        <v>2.1483813679546666E-7</v>
      </c>
      <c r="I25">
        <f t="shared" si="23"/>
        <v>0.98059080278474398</v>
      </c>
      <c r="J25">
        <f t="shared" si="23"/>
        <v>1.8611428088757118E-4</v>
      </c>
      <c r="K25">
        <f t="shared" si="23"/>
        <v>1.1999829834980969E-5</v>
      </c>
      <c r="L25">
        <f t="shared" si="23"/>
        <v>1.7163923179385604E-3</v>
      </c>
      <c r="M25">
        <f t="shared" si="23"/>
        <v>6.373481852610571E-3</v>
      </c>
      <c r="N25">
        <f t="shared" si="23"/>
        <v>9.6864526692517008E-3</v>
      </c>
    </row>
    <row r="26" spans="2:28" x14ac:dyDescent="0.25">
      <c r="B26" t="s">
        <v>6</v>
      </c>
      <c r="D26">
        <f>MAX(D5:D22)</f>
        <v>-994.82857089000004</v>
      </c>
    </row>
    <row r="27" spans="2:28" x14ac:dyDescent="0.25">
      <c r="B27" t="s">
        <v>67</v>
      </c>
      <c r="D27" s="1">
        <f>D26-D25</f>
        <v>4.9359059999915189E-2</v>
      </c>
      <c r="G27" t="s">
        <v>14</v>
      </c>
      <c r="H27">
        <f>H24*$F$24</f>
        <v>-7.7329267788193761E-6</v>
      </c>
      <c r="I27">
        <f t="shared" ref="I27:N27" si="24">I24*$F$24</f>
        <v>1.6520839693075752E-2</v>
      </c>
      <c r="J27">
        <f t="shared" si="24"/>
        <v>2.2760304010172215E-4</v>
      </c>
      <c r="K27">
        <f t="shared" si="24"/>
        <v>5.7793068411153757E-5</v>
      </c>
      <c r="L27">
        <f t="shared" si="24"/>
        <v>-6.9118847875447001E-4</v>
      </c>
      <c r="M27">
        <f t="shared" si="24"/>
        <v>-1.3319152335770717E-3</v>
      </c>
      <c r="N27">
        <f t="shared" si="24"/>
        <v>1.6419903094133555E-3</v>
      </c>
    </row>
    <row r="28" spans="2:28" x14ac:dyDescent="0.25">
      <c r="D28" s="4">
        <f>D27*$A$1</f>
        <v>129.59221202977733</v>
      </c>
      <c r="H28">
        <f>$A$1*H27</f>
        <v>-2.0302799257790272E-2</v>
      </c>
      <c r="I28">
        <f t="shared" ref="I28:N28" si="25">$A$1*I27</f>
        <v>43.37546461417039</v>
      </c>
      <c r="J28">
        <f t="shared" si="25"/>
        <v>0.59757178178707149</v>
      </c>
      <c r="K28">
        <f t="shared" si="25"/>
        <v>0.15173570111348419</v>
      </c>
      <c r="L28">
        <f t="shared" si="25"/>
        <v>-1.814715350969861</v>
      </c>
      <c r="M28">
        <f t="shared" si="25"/>
        <v>-3.4969434457566018</v>
      </c>
      <c r="N28">
        <f t="shared" si="25"/>
        <v>4.311045557364765</v>
      </c>
      <c r="O28" t="s">
        <v>56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7"/>
  <sheetViews>
    <sheetView workbookViewId="0"/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6" width="14.42578125" customWidth="1"/>
    <col min="7" max="7" width="14.5703125" customWidth="1"/>
    <col min="8" max="8" width="15.5703125" customWidth="1"/>
    <col min="9" max="9" width="14" customWidth="1"/>
    <col min="10" max="10" width="10.140625" customWidth="1"/>
    <col min="11" max="11" width="14.140625" customWidth="1"/>
    <col min="12" max="12" width="11.140625" customWidth="1"/>
    <col min="13" max="13" width="12" customWidth="1"/>
    <col min="15" max="16" width="10.42578125" customWidth="1"/>
    <col min="17" max="17" width="10.5703125" customWidth="1"/>
    <col min="18" max="18" width="12.28515625" customWidth="1"/>
    <col min="19" max="20" width="11.140625" customWidth="1"/>
    <col min="21" max="21" width="15.42578125" customWidth="1"/>
    <col min="22" max="22" width="15.85546875" customWidth="1"/>
    <col min="23" max="23" width="11.85546875" customWidth="1"/>
    <col min="24" max="24" width="13" customWidth="1"/>
    <col min="25" max="25" width="13.28515625" customWidth="1"/>
    <col min="26" max="26" width="16.140625" customWidth="1"/>
    <col min="28" max="28" width="16.7109375" customWidth="1"/>
    <col min="29" max="29" width="18.42578125" customWidth="1"/>
    <col min="37" max="37" width="9.140625" style="6"/>
  </cols>
  <sheetData>
    <row r="1" spans="1:38" x14ac:dyDescent="0.25">
      <c r="A1" t="s">
        <v>23</v>
      </c>
      <c r="B1">
        <v>2.8158916161173799</v>
      </c>
    </row>
    <row r="2" spans="1:38" x14ac:dyDescent="0.25">
      <c r="B2" t="s">
        <v>20</v>
      </c>
      <c r="C2" t="s">
        <v>8</v>
      </c>
      <c r="D2" t="s">
        <v>25</v>
      </c>
      <c r="E2" t="s">
        <v>8</v>
      </c>
      <c r="F2" t="s">
        <v>59</v>
      </c>
      <c r="G2" t="s">
        <v>60</v>
      </c>
      <c r="H2" t="s">
        <v>61</v>
      </c>
      <c r="I2" t="s">
        <v>62</v>
      </c>
    </row>
    <row r="3" spans="1:38" x14ac:dyDescent="0.25">
      <c r="A3" t="s">
        <v>21</v>
      </c>
      <c r="B3">
        <v>107.16741</v>
      </c>
      <c r="C3">
        <f>B3*PI()/180</f>
        <v>1.8704241553346963</v>
      </c>
      <c r="D3">
        <v>107.16741</v>
      </c>
      <c r="E3">
        <f>D3*PI()/180</f>
        <v>1.8704241553346963</v>
      </c>
      <c r="F3">
        <f>P9*T9/(P$9*T$9)</f>
        <v>1</v>
      </c>
      <c r="G3">
        <f t="shared" ref="G3:I3" si="0">Q9*U9/(Q$9*U$9)</f>
        <v>1</v>
      </c>
      <c r="H3">
        <f t="shared" si="0"/>
        <v>1</v>
      </c>
      <c r="I3">
        <f t="shared" si="0"/>
        <v>1</v>
      </c>
      <c r="Y3" s="6"/>
      <c r="Z3" s="4"/>
    </row>
    <row r="4" spans="1:38" x14ac:dyDescent="0.25">
      <c r="A4" t="s">
        <v>19</v>
      </c>
      <c r="B4">
        <v>97.167410000000004</v>
      </c>
      <c r="C4">
        <f t="shared" ref="C4:C5" si="1">B4*PI()/180</f>
        <v>1.6958912301352633</v>
      </c>
      <c r="D4">
        <v>106.03712</v>
      </c>
      <c r="E4">
        <f t="shared" ref="E4:E5" si="2">D4*PI()/180</f>
        <v>1.8506968733323295</v>
      </c>
      <c r="F4">
        <f t="shared" ref="F4:F5" si="3">P10*T10/(P$9*T$9)</f>
        <v>1.1573298820194027</v>
      </c>
      <c r="G4">
        <f t="shared" ref="G4:G5" si="4">Q10*U10/(Q$9*U$9)</f>
        <v>1.1744962374017465</v>
      </c>
      <c r="H4">
        <f t="shared" ref="H4:H5" si="5">R10*V10/(R$9*V$9)</f>
        <v>1.2295421097516865</v>
      </c>
      <c r="I4">
        <f t="shared" ref="I4:I5" si="6">S10*W10/(S$9*W$9)</f>
        <v>1.3234669715002114</v>
      </c>
      <c r="Y4" s="6"/>
      <c r="Z4" s="4"/>
    </row>
    <row r="5" spans="1:38" x14ac:dyDescent="0.25">
      <c r="A5" t="s">
        <v>18</v>
      </c>
      <c r="B5">
        <v>117.16741</v>
      </c>
      <c r="C5">
        <f t="shared" si="1"/>
        <v>2.0449570805341293</v>
      </c>
      <c r="D5">
        <v>108.16298</v>
      </c>
      <c r="E5">
        <f t="shared" si="2"/>
        <v>1.8878001297687761</v>
      </c>
      <c r="F5">
        <f t="shared" si="3"/>
        <v>0.82376735927428124</v>
      </c>
      <c r="G5">
        <f t="shared" si="4"/>
        <v>0.80071754420627461</v>
      </c>
      <c r="H5">
        <f t="shared" si="5"/>
        <v>0.74288411084961448</v>
      </c>
      <c r="I5">
        <f t="shared" si="6"/>
        <v>0.66645606137917079</v>
      </c>
      <c r="Y5" s="6"/>
      <c r="Z5" s="4"/>
    </row>
    <row r="7" spans="1:38" x14ac:dyDescent="0.25">
      <c r="F7" t="s">
        <v>28</v>
      </c>
      <c r="G7" t="s">
        <v>29</v>
      </c>
      <c r="AL7" s="4"/>
    </row>
    <row r="8" spans="1:38" x14ac:dyDescent="0.25">
      <c r="B8" t="s">
        <v>20</v>
      </c>
      <c r="C8" t="s">
        <v>8</v>
      </c>
      <c r="D8" t="s">
        <v>25</v>
      </c>
      <c r="E8" t="s">
        <v>8</v>
      </c>
      <c r="F8" t="s">
        <v>22</v>
      </c>
      <c r="G8" t="s">
        <v>24</v>
      </c>
      <c r="H8" t="s">
        <v>30</v>
      </c>
      <c r="I8" t="s">
        <v>31</v>
      </c>
      <c r="J8" t="s">
        <v>32</v>
      </c>
      <c r="K8" t="s">
        <v>33</v>
      </c>
      <c r="L8" t="s">
        <v>34</v>
      </c>
      <c r="M8" t="s">
        <v>35</v>
      </c>
      <c r="N8" t="s">
        <v>36</v>
      </c>
      <c r="O8" t="s">
        <v>37</v>
      </c>
      <c r="P8" t="s">
        <v>38</v>
      </c>
      <c r="Q8" t="s">
        <v>39</v>
      </c>
      <c r="R8" t="s">
        <v>40</v>
      </c>
      <c r="S8" t="s">
        <v>41</v>
      </c>
      <c r="T8" t="s">
        <v>42</v>
      </c>
      <c r="U8" t="s">
        <v>43</v>
      </c>
      <c r="V8" t="s">
        <v>44</v>
      </c>
      <c r="W8" t="s">
        <v>45</v>
      </c>
      <c r="AL8" s="4"/>
    </row>
    <row r="9" spans="1:38" x14ac:dyDescent="0.25">
      <c r="A9" t="s">
        <v>21</v>
      </c>
      <c r="B9">
        <f>B3</f>
        <v>107.16741</v>
      </c>
      <c r="C9">
        <f>B9*PI()/180</f>
        <v>1.8704241553346963</v>
      </c>
      <c r="D9">
        <f>D3</f>
        <v>107.16741</v>
      </c>
      <c r="E9">
        <f>D9*PI()/180</f>
        <v>1.8704241553346963</v>
      </c>
      <c r="F9">
        <f>COS(C9/2)</f>
        <v>0.59364777552563963</v>
      </c>
      <c r="G9">
        <f>COS(E9/2)</f>
        <v>0.59364777552563963</v>
      </c>
      <c r="H9">
        <f>(F9+3*F9^3)/4</f>
        <v>0.30532092333967731</v>
      </c>
      <c r="I9">
        <f>(3*F9^2+F9^4)/4</f>
        <v>0.29536281657837138</v>
      </c>
      <c r="J9">
        <f>(6*F9^3-3*F9^5+F9^7)/4</f>
        <v>0.26501639895002205</v>
      </c>
      <c r="K9">
        <f>(10*F9^4-9*F9^6+3*F9^8)/4</f>
        <v>0.2235827428357581</v>
      </c>
      <c r="L9">
        <f>(G9+3*G9^3)/4</f>
        <v>0.30532092333967731</v>
      </c>
      <c r="M9">
        <f>(3*G9^2+G9^4)/4</f>
        <v>0.29536281657837138</v>
      </c>
      <c r="N9">
        <f>(6*G9^3-3*G9^5+G9^7)/4</f>
        <v>0.26501639895002205</v>
      </c>
      <c r="O9">
        <f>(10*G9^4-9*G9^6+3*G9^8)/4</f>
        <v>0.2235827428357581</v>
      </c>
      <c r="P9">
        <f>TANH($B$1*H9)</f>
        <v>0.69612916775820055</v>
      </c>
      <c r="Q9">
        <f t="shared" ref="Q9:W11" si="7">TANH($B$1*I9)</f>
        <v>0.68139295465128602</v>
      </c>
      <c r="R9">
        <f t="shared" si="7"/>
        <v>0.6329108941339241</v>
      </c>
      <c r="S9">
        <f t="shared" si="7"/>
        <v>0.55776623190917396</v>
      </c>
      <c r="T9">
        <f t="shared" si="7"/>
        <v>0.69612916775820055</v>
      </c>
      <c r="U9">
        <f t="shared" si="7"/>
        <v>0.68139295465128602</v>
      </c>
      <c r="V9">
        <f t="shared" si="7"/>
        <v>0.6329108941339241</v>
      </c>
      <c r="W9">
        <f t="shared" si="7"/>
        <v>0.55776623190917396</v>
      </c>
      <c r="AL9" s="4"/>
    </row>
    <row r="10" spans="1:38" x14ac:dyDescent="0.25">
      <c r="A10" t="s">
        <v>54</v>
      </c>
      <c r="B10">
        <f t="shared" ref="B10:B11" si="8">B4</f>
        <v>97.167410000000004</v>
      </c>
      <c r="C10">
        <f t="shared" ref="C10:C11" si="9">B10*PI()/180</f>
        <v>1.6958912301352633</v>
      </c>
      <c r="D10">
        <f t="shared" ref="D10:D11" si="10">D4</f>
        <v>106.03712</v>
      </c>
      <c r="E10">
        <f t="shared" ref="E10:E11" si="11">D10*PI()/180</f>
        <v>1.8506968733323295</v>
      </c>
      <c r="F10">
        <f>COS(C10/2)</f>
        <v>0.66152517121551768</v>
      </c>
      <c r="G10">
        <f t="shared" ref="G10:G11" si="12">COS(E10/2)</f>
        <v>0.60155628709768438</v>
      </c>
      <c r="H10">
        <f t="shared" ref="H10:H11" si="13">(F10+3*F10^3)/4</f>
        <v>0.38250157010168434</v>
      </c>
      <c r="I10">
        <f t="shared" ref="I10:I11" si="14">(3*F10^2+F10^4)/4</f>
        <v>0.37608850698505369</v>
      </c>
      <c r="J10">
        <f t="shared" ref="J10:J11" si="15">(6*F10^3-3*F10^5+F10^7)/4</f>
        <v>0.35308538909639936</v>
      </c>
      <c r="K10">
        <f t="shared" ref="K10:K11" si="16">(10*F10^4-9*F10^6+3*F10^8)/4</f>
        <v>0.31770987445697019</v>
      </c>
      <c r="L10">
        <f t="shared" ref="L10:L11" si="17">(G10+3*G10^3)/4</f>
        <v>0.31365293689044149</v>
      </c>
      <c r="M10">
        <f t="shared" ref="M10:M11" si="18">(3*G10^2+G10^4)/4</f>
        <v>0.30413994308220055</v>
      </c>
      <c r="N10">
        <f t="shared" ref="N10:N11" si="19">(6*G10^3-3*G10^5+G10^7)/4</f>
        <v>0.2745739016080741</v>
      </c>
      <c r="O10">
        <f t="shared" ref="O10:O11" si="20">(10*G10^4-9*G10^6+3*G10^8)/4</f>
        <v>0.2336152249787396</v>
      </c>
      <c r="P10">
        <f t="shared" ref="P10:P11" si="21">TANH($B$1*H10)</f>
        <v>0.79211485198581977</v>
      </c>
      <c r="Q10">
        <f t="shared" si="7"/>
        <v>0.78529020735464949</v>
      </c>
      <c r="R10">
        <f t="shared" si="7"/>
        <v>0.75916878798045673</v>
      </c>
      <c r="S10">
        <f t="shared" si="7"/>
        <v>0.71367627738385075</v>
      </c>
      <c r="T10">
        <f t="shared" si="7"/>
        <v>0.70802513007148216</v>
      </c>
      <c r="U10">
        <f t="shared" si="7"/>
        <v>0.69441121405149042</v>
      </c>
      <c r="V10">
        <f t="shared" si="7"/>
        <v>0.6487691719624783</v>
      </c>
      <c r="W10">
        <f t="shared" si="7"/>
        <v>0.57692091296100967</v>
      </c>
      <c r="AL10" s="4"/>
    </row>
    <row r="11" spans="1:38" x14ac:dyDescent="0.25">
      <c r="A11" t="s">
        <v>55</v>
      </c>
      <c r="B11">
        <f t="shared" si="8"/>
        <v>117.16741</v>
      </c>
      <c r="C11">
        <f t="shared" si="9"/>
        <v>2.0449570805341293</v>
      </c>
      <c r="D11">
        <f t="shared" si="10"/>
        <v>108.16298</v>
      </c>
      <c r="E11">
        <f t="shared" si="11"/>
        <v>1.8878001297687761</v>
      </c>
      <c r="F11">
        <f>COS(C11/2)</f>
        <v>0.52125236180968415</v>
      </c>
      <c r="G11">
        <f t="shared" si="12"/>
        <v>0.58663401854442931</v>
      </c>
      <c r="H11">
        <f t="shared" si="13"/>
        <v>0.23653286389041531</v>
      </c>
      <c r="I11">
        <f t="shared" si="14"/>
        <v>0.22223378777761177</v>
      </c>
      <c r="J11">
        <f t="shared" si="15"/>
        <v>0.18619303043667434</v>
      </c>
      <c r="K11">
        <f t="shared" si="16"/>
        <v>0.14351451653500588</v>
      </c>
      <c r="L11">
        <f t="shared" si="17"/>
        <v>0.29807144555943066</v>
      </c>
      <c r="M11">
        <f t="shared" si="18"/>
        <v>0.28771259778301589</v>
      </c>
      <c r="N11">
        <f t="shared" si="19"/>
        <v>0.25669609027476187</v>
      </c>
      <c r="O11">
        <f t="shared" si="20"/>
        <v>0.21489602496496957</v>
      </c>
      <c r="P11">
        <f t="shared" si="21"/>
        <v>0.58237617478957804</v>
      </c>
      <c r="Q11">
        <f t="shared" si="7"/>
        <v>0.55514390629600552</v>
      </c>
      <c r="R11">
        <f t="shared" si="7"/>
        <v>0.48101147403390515</v>
      </c>
      <c r="S11">
        <f t="shared" si="7"/>
        <v>0.38346979365738643</v>
      </c>
      <c r="T11">
        <f t="shared" si="7"/>
        <v>0.68545767281993897</v>
      </c>
      <c r="U11">
        <f t="shared" si="7"/>
        <v>0.66968264600321559</v>
      </c>
      <c r="V11">
        <f t="shared" si="7"/>
        <v>0.61865820290018758</v>
      </c>
      <c r="W11">
        <f t="shared" si="7"/>
        <v>0.54068559356961299</v>
      </c>
      <c r="AL11" s="4"/>
    </row>
    <row r="13" spans="1:38" x14ac:dyDescent="0.25">
      <c r="L13" t="s">
        <v>26</v>
      </c>
    </row>
    <row r="14" spans="1:38" x14ac:dyDescent="0.25">
      <c r="B14" t="s">
        <v>57</v>
      </c>
      <c r="D14">
        <v>1</v>
      </c>
      <c r="E14">
        <v>2</v>
      </c>
      <c r="F14">
        <v>3</v>
      </c>
      <c r="G14">
        <v>4</v>
      </c>
      <c r="H14">
        <v>5</v>
      </c>
      <c r="I14">
        <v>6</v>
      </c>
      <c r="J14">
        <v>7</v>
      </c>
      <c r="L14" t="s">
        <v>46</v>
      </c>
      <c r="M14" t="s">
        <v>47</v>
      </c>
      <c r="N14" t="s">
        <v>48</v>
      </c>
      <c r="O14" t="s">
        <v>49</v>
      </c>
      <c r="P14" t="s">
        <v>50</v>
      </c>
      <c r="Q14" t="s">
        <v>51</v>
      </c>
      <c r="R14" t="s">
        <v>52</v>
      </c>
      <c r="S14" t="s">
        <v>53</v>
      </c>
      <c r="U14" t="s">
        <v>58</v>
      </c>
      <c r="V14" t="s">
        <v>27</v>
      </c>
    </row>
    <row r="15" spans="1:38" x14ac:dyDescent="0.25">
      <c r="A15" t="s">
        <v>21</v>
      </c>
      <c r="D15">
        <f>opt_angle_relax!H28</f>
        <v>-2.0302799257790272E-2</v>
      </c>
      <c r="E15">
        <f>opt_angle_relax!I28</f>
        <v>43.37546461417039</v>
      </c>
      <c r="F15">
        <f>opt_angle_relax!J28</f>
        <v>0.59757178178707149</v>
      </c>
      <c r="G15">
        <f>opt_angle_relax!K28</f>
        <v>0.15173570111348419</v>
      </c>
      <c r="H15">
        <f>opt_angle_relax!L28</f>
        <v>-1.814715350969861</v>
      </c>
      <c r="I15">
        <f>opt_angle_relax!M28</f>
        <v>-3.4969434457566018</v>
      </c>
      <c r="J15">
        <f>opt_angle_relax!N28</f>
        <v>4.311045557364765</v>
      </c>
      <c r="K15" t="s">
        <v>56</v>
      </c>
      <c r="L15">
        <f>D$15</f>
        <v>-2.0302799257790272E-2</v>
      </c>
      <c r="M15">
        <f t="shared" ref="M15:O15" si="22">E$15</f>
        <v>43.37546461417039</v>
      </c>
      <c r="N15">
        <f t="shared" si="22"/>
        <v>0.59757178178707149</v>
      </c>
      <c r="O15">
        <f t="shared" si="22"/>
        <v>0.15173570111348419</v>
      </c>
      <c r="P15">
        <f>(3/SQRT(10))*H15+(1/SQRT(15))*J15</f>
        <v>-0.60848296761996967</v>
      </c>
      <c r="Q15">
        <f>(2/SQRT(5))*I15-(1/SQRT(15))*J15</f>
        <v>-4.2408684798346581</v>
      </c>
      <c r="R15">
        <f>(-1/SQRT(10))*H15+(3/SQRT(15))*J15</f>
        <v>3.9131849110767023</v>
      </c>
      <c r="S15">
        <f>(-1/SQRT(5))*I15-(2/SQRT(15))*J15</f>
        <v>-0.66233370148520532</v>
      </c>
      <c r="T15" t="s">
        <v>56</v>
      </c>
      <c r="U15" s="4">
        <f>SQRT(SUM(L15^2+M15^2+N15^2+O15^2+P15^2+Q15^2+R15^2+S15^2))</f>
        <v>43.771204889992759</v>
      </c>
      <c r="V15" s="4">
        <f>U15/$U$15</f>
        <v>1</v>
      </c>
    </row>
    <row r="16" spans="1:38" x14ac:dyDescent="0.25">
      <c r="A16" t="s">
        <v>54</v>
      </c>
      <c r="L16">
        <f>L$15*F4</f>
        <v>-2.3497036269682033E-2</v>
      </c>
      <c r="M16">
        <f t="shared" ref="M16:O17" si="23">M$15*G4</f>
        <v>50.944319984895721</v>
      </c>
      <c r="N16">
        <f t="shared" si="23"/>
        <v>0.73473966930655032</v>
      </c>
      <c r="O16">
        <f t="shared" si="23"/>
        <v>0.20081718882112418</v>
      </c>
      <c r="P16">
        <f>P$15*F4</f>
        <v>-0.70421552112643548</v>
      </c>
      <c r="Q16">
        <f t="shared" ref="Q16:S17" si="24">Q$15*G4</f>
        <v>-4.9808840728814703</v>
      </c>
      <c r="R16">
        <f t="shared" si="24"/>
        <v>4.811425631413714</v>
      </c>
      <c r="S16">
        <f t="shared" si="24"/>
        <v>-0.87657677802714973</v>
      </c>
      <c r="U16" s="4">
        <f t="shared" ref="U16:U17" si="25">SQRT(SUM(L16^2+M16^2+N16^2+O16^2+P16^2+Q16^2+R16^2+S16^2))</f>
        <v>51.43080584495268</v>
      </c>
      <c r="V16" s="4">
        <f>U16/$U$15</f>
        <v>1.1749917776814753</v>
      </c>
    </row>
    <row r="17" spans="1:22" x14ac:dyDescent="0.25">
      <c r="A17" t="s">
        <v>55</v>
      </c>
      <c r="L17">
        <f>L$15*F5</f>
        <v>-1.6724783330465728E-2</v>
      </c>
      <c r="M17">
        <f t="shared" si="23"/>
        <v>34.731495504664679</v>
      </c>
      <c r="N17">
        <f t="shared" si="23"/>
        <v>0.44392658178170846</v>
      </c>
      <c r="O17">
        <f t="shared" si="23"/>
        <v>0.10112517773469974</v>
      </c>
      <c r="P17">
        <f>P$15*F5</f>
        <v>-0.50124840739968035</v>
      </c>
      <c r="Q17">
        <f t="shared" si="24"/>
        <v>-3.3957377944750045</v>
      </c>
      <c r="R17">
        <f t="shared" si="24"/>
        <v>2.9070428932553436</v>
      </c>
      <c r="S17">
        <f t="shared" si="24"/>
        <v>-0.4414163100105174</v>
      </c>
      <c r="U17" s="4">
        <f t="shared" si="25"/>
        <v>35.027309184366715</v>
      </c>
      <c r="V17" s="4">
        <f>U17/$U$15</f>
        <v>0.8002363488142149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n10_inclination_relax</vt:lpstr>
      <vt:lpstr>p10_inclination_relax</vt:lpstr>
      <vt:lpstr>opt_angle_no_relax</vt:lpstr>
      <vt:lpstr>opt_angle_relax</vt:lpstr>
      <vt:lpstr>predict_norms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2025-01-20T22:03:32Z</dcterms:modified>
</cp:coreProperties>
</file>