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65355AE8-588F-400D-9863-CB9D44F9CF9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7" r:id="rId1"/>
    <sheet name="predict_norms" sheetId="8" r:id="rId2"/>
    <sheet name="n10_inclination_relax" sheetId="6" r:id="rId3"/>
    <sheet name="p10_inclination_relax" sheetId="5" r:id="rId4"/>
    <sheet name="opt_angle_no_relax" sheetId="1" r:id="rId5"/>
    <sheet name="opt_angle_relax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2" i="2" l="1"/>
  <c r="U22" i="2"/>
  <c r="V21" i="2"/>
  <c r="U21" i="2"/>
  <c r="V20" i="2"/>
  <c r="U20" i="2"/>
  <c r="V19" i="2"/>
  <c r="U19" i="2"/>
  <c r="V18" i="2"/>
  <c r="U18" i="2"/>
  <c r="V17" i="2"/>
  <c r="U17" i="2"/>
  <c r="V16" i="2"/>
  <c r="U16" i="2"/>
  <c r="V15" i="2"/>
  <c r="U15" i="2"/>
  <c r="V14" i="2"/>
  <c r="U14" i="2"/>
  <c r="V13" i="2"/>
  <c r="U13" i="2"/>
  <c r="V12" i="2"/>
  <c r="U12" i="2"/>
  <c r="V11" i="2"/>
  <c r="U11" i="2"/>
  <c r="V10" i="2"/>
  <c r="U10" i="2"/>
  <c r="V9" i="2"/>
  <c r="V3" i="2" s="1"/>
  <c r="U9" i="2"/>
  <c r="U3" i="2" s="1"/>
  <c r="V8" i="2"/>
  <c r="U8" i="2"/>
  <c r="V7" i="2"/>
  <c r="U7" i="2"/>
  <c r="V6" i="2"/>
  <c r="U6" i="2"/>
  <c r="V5" i="2"/>
  <c r="U5" i="2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V3" i="1" s="1"/>
  <c r="X3" i="1" s="1"/>
  <c r="U5" i="1"/>
  <c r="U3" i="1" s="1"/>
  <c r="X3" i="2" l="1"/>
  <c r="K34" i="1" l="1"/>
  <c r="K35" i="1" s="1"/>
  <c r="L33" i="1"/>
  <c r="I28" i="6"/>
  <c r="K27" i="6"/>
  <c r="K28" i="6" s="1"/>
  <c r="J27" i="6"/>
  <c r="J28" i="6" s="1"/>
  <c r="I27" i="6"/>
  <c r="H27" i="6"/>
  <c r="H28" i="6" s="1"/>
  <c r="J28" i="5"/>
  <c r="K27" i="5"/>
  <c r="K28" i="5" s="1"/>
  <c r="J27" i="5"/>
  <c r="I27" i="5"/>
  <c r="I28" i="5" s="1"/>
  <c r="H27" i="5"/>
  <c r="H28" i="5" s="1"/>
  <c r="H6" i="6"/>
  <c r="I6" i="6"/>
  <c r="J6" i="6"/>
  <c r="K6" i="6"/>
  <c r="H7" i="6"/>
  <c r="I7" i="6"/>
  <c r="J7" i="6"/>
  <c r="K7" i="6"/>
  <c r="H8" i="6"/>
  <c r="I8" i="6"/>
  <c r="J8" i="6"/>
  <c r="K8" i="6"/>
  <c r="H9" i="6"/>
  <c r="I9" i="6"/>
  <c r="J9" i="6"/>
  <c r="K9" i="6"/>
  <c r="H10" i="6"/>
  <c r="I10" i="6"/>
  <c r="J10" i="6"/>
  <c r="K10" i="6"/>
  <c r="H11" i="6"/>
  <c r="I11" i="6"/>
  <c r="J11" i="6"/>
  <c r="K11" i="6"/>
  <c r="H12" i="6"/>
  <c r="I12" i="6"/>
  <c r="J12" i="6"/>
  <c r="K12" i="6"/>
  <c r="H13" i="6"/>
  <c r="I13" i="6"/>
  <c r="J13" i="6"/>
  <c r="K13" i="6"/>
  <c r="H14" i="6"/>
  <c r="I14" i="6"/>
  <c r="J14" i="6"/>
  <c r="K14" i="6"/>
  <c r="H15" i="6"/>
  <c r="I15" i="6"/>
  <c r="J15" i="6"/>
  <c r="K15" i="6"/>
  <c r="H16" i="6"/>
  <c r="I16" i="6"/>
  <c r="J16" i="6"/>
  <c r="K16" i="6"/>
  <c r="H17" i="6"/>
  <c r="I17" i="6"/>
  <c r="J17" i="6"/>
  <c r="K17" i="6"/>
  <c r="H18" i="6"/>
  <c r="I18" i="6"/>
  <c r="J18" i="6"/>
  <c r="K18" i="6"/>
  <c r="H19" i="6"/>
  <c r="I19" i="6"/>
  <c r="J19" i="6"/>
  <c r="K19" i="6"/>
  <c r="H20" i="6"/>
  <c r="I20" i="6"/>
  <c r="J20" i="6"/>
  <c r="K20" i="6"/>
  <c r="H21" i="6"/>
  <c r="I21" i="6"/>
  <c r="J21" i="6"/>
  <c r="K21" i="6"/>
  <c r="H22" i="6"/>
  <c r="I22" i="6"/>
  <c r="J22" i="6"/>
  <c r="K22" i="6"/>
  <c r="K5" i="6"/>
  <c r="J5" i="6"/>
  <c r="I5" i="6"/>
  <c r="H5" i="6"/>
  <c r="H6" i="5"/>
  <c r="I6" i="5"/>
  <c r="J6" i="5"/>
  <c r="K6" i="5"/>
  <c r="H7" i="5"/>
  <c r="I7" i="5"/>
  <c r="J7" i="5"/>
  <c r="K7" i="5"/>
  <c r="H8" i="5"/>
  <c r="I8" i="5"/>
  <c r="J8" i="5"/>
  <c r="K8" i="5"/>
  <c r="H9" i="5"/>
  <c r="I9" i="5"/>
  <c r="J9" i="5"/>
  <c r="K9" i="5"/>
  <c r="H10" i="5"/>
  <c r="I10" i="5"/>
  <c r="J10" i="5"/>
  <c r="K10" i="5"/>
  <c r="H11" i="5"/>
  <c r="I11" i="5"/>
  <c r="J11" i="5"/>
  <c r="K11" i="5"/>
  <c r="H12" i="5"/>
  <c r="I12" i="5"/>
  <c r="J12" i="5"/>
  <c r="K12" i="5"/>
  <c r="H13" i="5"/>
  <c r="I13" i="5"/>
  <c r="J13" i="5"/>
  <c r="K13" i="5"/>
  <c r="H14" i="5"/>
  <c r="I14" i="5"/>
  <c r="J14" i="5"/>
  <c r="K14" i="5"/>
  <c r="H15" i="5"/>
  <c r="I15" i="5"/>
  <c r="J15" i="5"/>
  <c r="K15" i="5"/>
  <c r="H16" i="5"/>
  <c r="I16" i="5"/>
  <c r="J16" i="5"/>
  <c r="K16" i="5"/>
  <c r="H17" i="5"/>
  <c r="I17" i="5"/>
  <c r="J17" i="5"/>
  <c r="K17" i="5"/>
  <c r="H18" i="5"/>
  <c r="I18" i="5"/>
  <c r="J18" i="5"/>
  <c r="K18" i="5"/>
  <c r="H19" i="5"/>
  <c r="I19" i="5"/>
  <c r="J19" i="5"/>
  <c r="K19" i="5"/>
  <c r="H20" i="5"/>
  <c r="I20" i="5"/>
  <c r="J20" i="5"/>
  <c r="K20" i="5"/>
  <c r="H21" i="5"/>
  <c r="I21" i="5"/>
  <c r="J21" i="5"/>
  <c r="K21" i="5"/>
  <c r="H22" i="5"/>
  <c r="I22" i="5"/>
  <c r="J22" i="5"/>
  <c r="K22" i="5"/>
  <c r="K5" i="5"/>
  <c r="J5" i="5"/>
  <c r="I5" i="5"/>
  <c r="H5" i="5"/>
  <c r="Z14" i="1"/>
  <c r="Z5" i="1"/>
  <c r="Z14" i="2"/>
  <c r="Z5" i="2"/>
  <c r="F3" i="6"/>
  <c r="F3" i="5"/>
  <c r="L35" i="1" l="1"/>
  <c r="K36" i="1"/>
  <c r="L34" i="1"/>
  <c r="K37" i="1" l="1"/>
  <c r="L36" i="1"/>
  <c r="L37" i="1" l="1"/>
  <c r="K38" i="1"/>
  <c r="L38" i="1" l="1"/>
  <c r="K39" i="1"/>
  <c r="J11" i="8"/>
  <c r="R11" i="8" s="1"/>
  <c r="D11" i="8"/>
  <c r="E11" i="8" s="1"/>
  <c r="G11" i="8" s="1"/>
  <c r="O11" i="8" s="1"/>
  <c r="W11" i="8" s="1"/>
  <c r="B11" i="8"/>
  <c r="C11" i="8" s="1"/>
  <c r="F11" i="8" s="1"/>
  <c r="K11" i="8" s="1"/>
  <c r="S11" i="8" s="1"/>
  <c r="D10" i="8"/>
  <c r="E10" i="8" s="1"/>
  <c r="G10" i="8" s="1"/>
  <c r="O10" i="8" s="1"/>
  <c r="W10" i="8" s="1"/>
  <c r="B10" i="8"/>
  <c r="C10" i="8" s="1"/>
  <c r="F10" i="8" s="1"/>
  <c r="D9" i="8"/>
  <c r="E9" i="8" s="1"/>
  <c r="G9" i="8" s="1"/>
  <c r="O9" i="8" s="1"/>
  <c r="W9" i="8" s="1"/>
  <c r="B9" i="8"/>
  <c r="C9" i="8" s="1"/>
  <c r="F9" i="8" s="1"/>
  <c r="K40" i="1" l="1"/>
  <c r="L39" i="1"/>
  <c r="M11" i="8"/>
  <c r="U11" i="8" s="1"/>
  <c r="N10" i="8"/>
  <c r="V10" i="8" s="1"/>
  <c r="L11" i="8"/>
  <c r="T11" i="8" s="1"/>
  <c r="M10" i="8"/>
  <c r="U10" i="8" s="1"/>
  <c r="J9" i="8"/>
  <c r="R9" i="8" s="1"/>
  <c r="H9" i="8"/>
  <c r="P9" i="8" s="1"/>
  <c r="K9" i="8"/>
  <c r="S9" i="8" s="1"/>
  <c r="I3" i="8" s="1"/>
  <c r="I9" i="8"/>
  <c r="Q9" i="8" s="1"/>
  <c r="L10" i="8"/>
  <c r="T10" i="8" s="1"/>
  <c r="N9" i="8"/>
  <c r="V9" i="8" s="1"/>
  <c r="K10" i="8"/>
  <c r="S10" i="8" s="1"/>
  <c r="I10" i="8"/>
  <c r="Q10" i="8" s="1"/>
  <c r="G4" i="8" s="1"/>
  <c r="H10" i="8"/>
  <c r="P10" i="8" s="1"/>
  <c r="I11" i="8"/>
  <c r="Q11" i="8" s="1"/>
  <c r="G5" i="8" s="1"/>
  <c r="M9" i="8"/>
  <c r="U9" i="8" s="1"/>
  <c r="J10" i="8"/>
  <c r="R10" i="8" s="1"/>
  <c r="H11" i="8"/>
  <c r="P11" i="8" s="1"/>
  <c r="F5" i="8" s="1"/>
  <c r="N11" i="8"/>
  <c r="V11" i="8" s="1"/>
  <c r="H5" i="8" s="1"/>
  <c r="L9" i="8"/>
  <c r="T9" i="8" s="1"/>
  <c r="E5" i="8"/>
  <c r="C5" i="8"/>
  <c r="E4" i="8"/>
  <c r="C4" i="8"/>
  <c r="E3" i="8"/>
  <c r="C3" i="8"/>
  <c r="B23" i="2"/>
  <c r="C23" i="2" s="1"/>
  <c r="B22" i="2"/>
  <c r="B21" i="2"/>
  <c r="B20" i="2"/>
  <c r="B19" i="2"/>
  <c r="B18" i="2"/>
  <c r="B17" i="2"/>
  <c r="B16" i="2"/>
  <c r="B15" i="2"/>
  <c r="B23" i="1"/>
  <c r="C23" i="1" s="1"/>
  <c r="B22" i="1"/>
  <c r="B21" i="1"/>
  <c r="B20" i="1"/>
  <c r="B19" i="1"/>
  <c r="B18" i="1"/>
  <c r="B17" i="1"/>
  <c r="B16" i="1"/>
  <c r="B15" i="1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C14" i="6"/>
  <c r="C13" i="6"/>
  <c r="C12" i="6"/>
  <c r="C11" i="6"/>
  <c r="C10" i="6"/>
  <c r="C9" i="6"/>
  <c r="C8" i="6"/>
  <c r="C7" i="6"/>
  <c r="C6" i="6"/>
  <c r="C5" i="6"/>
  <c r="C4" i="6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C14" i="5"/>
  <c r="C13" i="5"/>
  <c r="C12" i="5"/>
  <c r="C11" i="5"/>
  <c r="C10" i="5"/>
  <c r="C9" i="5"/>
  <c r="C8" i="5"/>
  <c r="C7" i="5"/>
  <c r="C6" i="5"/>
  <c r="C5" i="5"/>
  <c r="C4" i="5"/>
  <c r="L40" i="1" l="1"/>
  <c r="K41" i="1"/>
  <c r="I5" i="8"/>
  <c r="H4" i="8"/>
  <c r="I4" i="8"/>
  <c r="F4" i="8"/>
  <c r="F3" i="8"/>
  <c r="G3" i="8"/>
  <c r="H3" i="8"/>
  <c r="D25" i="5"/>
  <c r="D26" i="5"/>
  <c r="D24" i="5"/>
  <c r="D24" i="6"/>
  <c r="E5" i="6" s="1"/>
  <c r="F5" i="6" s="1"/>
  <c r="D25" i="6"/>
  <c r="D26" i="6"/>
  <c r="K42" i="1" l="1"/>
  <c r="L41" i="1"/>
  <c r="D27" i="5"/>
  <c r="D28" i="5" s="1"/>
  <c r="E8" i="5"/>
  <c r="F8" i="5" s="1"/>
  <c r="E5" i="5"/>
  <c r="F5" i="5" s="1"/>
  <c r="E17" i="5"/>
  <c r="F17" i="5" s="1"/>
  <c r="E9" i="5"/>
  <c r="F9" i="5" s="1"/>
  <c r="E20" i="5"/>
  <c r="F20" i="5" s="1"/>
  <c r="E10" i="5"/>
  <c r="F10" i="5" s="1"/>
  <c r="E11" i="5"/>
  <c r="F11" i="5" s="1"/>
  <c r="E13" i="5"/>
  <c r="F13" i="5" s="1"/>
  <c r="E16" i="5"/>
  <c r="F16" i="5" s="1"/>
  <c r="E12" i="5"/>
  <c r="F12" i="5" s="1"/>
  <c r="E18" i="5"/>
  <c r="F18" i="5" s="1"/>
  <c r="E22" i="5"/>
  <c r="F22" i="5" s="1"/>
  <c r="E15" i="5"/>
  <c r="F15" i="5" s="1"/>
  <c r="E14" i="5"/>
  <c r="F14" i="5" s="1"/>
  <c r="E7" i="5"/>
  <c r="F7" i="5" s="1"/>
  <c r="E21" i="5"/>
  <c r="F21" i="5" s="1"/>
  <c r="E19" i="5"/>
  <c r="F19" i="5" s="1"/>
  <c r="E4" i="5"/>
  <c r="E6" i="5"/>
  <c r="F6" i="5" s="1"/>
  <c r="E14" i="6"/>
  <c r="F14" i="6" s="1"/>
  <c r="E7" i="6"/>
  <c r="F7" i="6" s="1"/>
  <c r="E15" i="6"/>
  <c r="F15" i="6" s="1"/>
  <c r="E6" i="6"/>
  <c r="F6" i="6" s="1"/>
  <c r="E4" i="6"/>
  <c r="E20" i="6"/>
  <c r="F20" i="6" s="1"/>
  <c r="E19" i="6"/>
  <c r="F19" i="6" s="1"/>
  <c r="E13" i="6"/>
  <c r="F13" i="6" s="1"/>
  <c r="E11" i="6"/>
  <c r="F11" i="6" s="1"/>
  <c r="E18" i="6"/>
  <c r="F18" i="6" s="1"/>
  <c r="E9" i="6"/>
  <c r="F9" i="6" s="1"/>
  <c r="E22" i="6"/>
  <c r="F22" i="6" s="1"/>
  <c r="E10" i="6"/>
  <c r="F10" i="6" s="1"/>
  <c r="E21" i="6"/>
  <c r="F21" i="6" s="1"/>
  <c r="E16" i="6"/>
  <c r="F16" i="6" s="1"/>
  <c r="E8" i="6"/>
  <c r="F8" i="6" s="1"/>
  <c r="E12" i="6"/>
  <c r="F12" i="6" s="1"/>
  <c r="E17" i="6"/>
  <c r="F17" i="6" s="1"/>
  <c r="D27" i="6"/>
  <c r="D28" i="6" s="1"/>
  <c r="L42" i="1" l="1"/>
  <c r="K43" i="1"/>
  <c r="F24" i="5"/>
  <c r="G9" i="5" s="1"/>
  <c r="F24" i="6"/>
  <c r="K44" i="1" l="1"/>
  <c r="L43" i="1"/>
  <c r="G8" i="5"/>
  <c r="G11" i="5"/>
  <c r="G7" i="5"/>
  <c r="G12" i="5"/>
  <c r="F25" i="5"/>
  <c r="G15" i="5"/>
  <c r="G6" i="5"/>
  <c r="G14" i="5"/>
  <c r="G18" i="5"/>
  <c r="G5" i="5"/>
  <c r="G17" i="5"/>
  <c r="G21" i="5"/>
  <c r="G16" i="5"/>
  <c r="G22" i="5"/>
  <c r="G13" i="5"/>
  <c r="G20" i="5"/>
  <c r="G10" i="5"/>
  <c r="G19" i="5"/>
  <c r="F25" i="6"/>
  <c r="G22" i="6"/>
  <c r="G7" i="6"/>
  <c r="G21" i="6"/>
  <c r="G5" i="6"/>
  <c r="G17" i="6"/>
  <c r="G19" i="6"/>
  <c r="G20" i="6"/>
  <c r="G18" i="6"/>
  <c r="G16" i="6"/>
  <c r="G12" i="6"/>
  <c r="G14" i="6"/>
  <c r="G10" i="6"/>
  <c r="G11" i="6"/>
  <c r="G6" i="6"/>
  <c r="G9" i="6"/>
  <c r="G15" i="6"/>
  <c r="G8" i="6"/>
  <c r="G13" i="6"/>
  <c r="K45" i="1" l="1"/>
  <c r="L44" i="1"/>
  <c r="K24" i="5"/>
  <c r="K25" i="5" s="1"/>
  <c r="I24" i="5"/>
  <c r="I25" i="5" s="1"/>
  <c r="H24" i="5"/>
  <c r="H25" i="5" s="1"/>
  <c r="J24" i="5"/>
  <c r="J25" i="5" s="1"/>
  <c r="J24" i="6"/>
  <c r="J25" i="6" s="1"/>
  <c r="H24" i="6"/>
  <c r="H25" i="6" s="1"/>
  <c r="I24" i="6"/>
  <c r="I25" i="6" s="1"/>
  <c r="K24" i="6"/>
  <c r="K25" i="6" s="1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C14" i="2"/>
  <c r="C13" i="2"/>
  <c r="C12" i="2"/>
  <c r="C11" i="2"/>
  <c r="C10" i="2"/>
  <c r="C9" i="2"/>
  <c r="C8" i="2"/>
  <c r="C7" i="2"/>
  <c r="C6" i="2"/>
  <c r="C5" i="2"/>
  <c r="C4" i="2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P43" i="1" s="1"/>
  <c r="D22" i="1"/>
  <c r="D21" i="1"/>
  <c r="D20" i="1"/>
  <c r="D19" i="1"/>
  <c r="D18" i="1"/>
  <c r="D17" i="1"/>
  <c r="D16" i="1"/>
  <c r="D15" i="1"/>
  <c r="Z12" i="2" l="1"/>
  <c r="Z16" i="2"/>
  <c r="Z6" i="2"/>
  <c r="Z22" i="2"/>
  <c r="Z18" i="2"/>
  <c r="Z10" i="2"/>
  <c r="Z20" i="2"/>
  <c r="Z8" i="2"/>
  <c r="Z17" i="2"/>
  <c r="Z11" i="2"/>
  <c r="Z9" i="2"/>
  <c r="Z19" i="2"/>
  <c r="Z15" i="2"/>
  <c r="Z13" i="2"/>
  <c r="Z7" i="2"/>
  <c r="Z21" i="2"/>
  <c r="M43" i="1"/>
  <c r="N43" i="1"/>
  <c r="Z15" i="1"/>
  <c r="Z13" i="1"/>
  <c r="O43" i="1"/>
  <c r="Q43" i="1" s="1"/>
  <c r="Z16" i="1"/>
  <c r="Z12" i="1"/>
  <c r="Z11" i="1"/>
  <c r="Z17" i="1"/>
  <c r="Z18" i="1"/>
  <c r="Z10" i="1"/>
  <c r="Z19" i="1"/>
  <c r="Z9" i="1"/>
  <c r="Z20" i="1"/>
  <c r="Z8" i="1"/>
  <c r="Z21" i="1"/>
  <c r="Z7" i="1"/>
  <c r="Z22" i="1"/>
  <c r="Z6" i="1"/>
  <c r="N33" i="1"/>
  <c r="O33" i="1"/>
  <c r="P33" i="1"/>
  <c r="M33" i="1"/>
  <c r="P34" i="1"/>
  <c r="O34" i="1"/>
  <c r="O35" i="1"/>
  <c r="N34" i="1"/>
  <c r="M34" i="1"/>
  <c r="M35" i="1"/>
  <c r="N35" i="1"/>
  <c r="P35" i="1"/>
  <c r="O36" i="1"/>
  <c r="N36" i="1"/>
  <c r="P36" i="1"/>
  <c r="M36" i="1"/>
  <c r="N37" i="1"/>
  <c r="M37" i="1"/>
  <c r="P37" i="1"/>
  <c r="O37" i="1"/>
  <c r="N38" i="1"/>
  <c r="M38" i="1"/>
  <c r="O38" i="1"/>
  <c r="P38" i="1"/>
  <c r="M39" i="1"/>
  <c r="N39" i="1"/>
  <c r="P39" i="1"/>
  <c r="O39" i="1"/>
  <c r="O40" i="1"/>
  <c r="N40" i="1"/>
  <c r="P40" i="1"/>
  <c r="M40" i="1"/>
  <c r="O41" i="1"/>
  <c r="N41" i="1"/>
  <c r="M41" i="1"/>
  <c r="P41" i="1"/>
  <c r="M42" i="1"/>
  <c r="P42" i="1"/>
  <c r="N42" i="1"/>
  <c r="O42" i="1"/>
  <c r="M44" i="1"/>
  <c r="N44" i="1"/>
  <c r="P44" i="1"/>
  <c r="O44" i="1"/>
  <c r="L45" i="1"/>
  <c r="K46" i="1"/>
  <c r="D25" i="1"/>
  <c r="T20" i="1" s="1"/>
  <c r="G25" i="5"/>
  <c r="G25" i="6"/>
  <c r="D24" i="2"/>
  <c r="E13" i="2" s="1"/>
  <c r="F13" i="2" s="1"/>
  <c r="D26" i="1"/>
  <c r="D25" i="2"/>
  <c r="T20" i="2" s="1"/>
  <c r="D26" i="2"/>
  <c r="D24" i="1"/>
  <c r="E17" i="1" s="1"/>
  <c r="F17" i="1" s="1"/>
  <c r="T21" i="2" l="1"/>
  <c r="Z4" i="2"/>
  <c r="T19" i="2"/>
  <c r="T16" i="2"/>
  <c r="T18" i="2"/>
  <c r="T22" i="2"/>
  <c r="T13" i="2"/>
  <c r="T11" i="2"/>
  <c r="T9" i="2"/>
  <c r="T7" i="2"/>
  <c r="T5" i="2"/>
  <c r="T14" i="2"/>
  <c r="T23" i="2" s="1"/>
  <c r="T12" i="2"/>
  <c r="T10" i="2"/>
  <c r="T8" i="2"/>
  <c r="T6" i="2"/>
  <c r="T15" i="2"/>
  <c r="E22" i="2"/>
  <c r="F22" i="2" s="1"/>
  <c r="T17" i="2"/>
  <c r="Q34" i="1"/>
  <c r="Q40" i="1"/>
  <c r="T17" i="1"/>
  <c r="T16" i="1"/>
  <c r="T22" i="1"/>
  <c r="T19" i="1"/>
  <c r="T18" i="1"/>
  <c r="Q41" i="1"/>
  <c r="Z4" i="1"/>
  <c r="Q42" i="1"/>
  <c r="Q35" i="1"/>
  <c r="T21" i="1"/>
  <c r="Q38" i="1"/>
  <c r="Q37" i="1"/>
  <c r="Q36" i="1"/>
  <c r="Q33" i="1"/>
  <c r="Q39" i="1"/>
  <c r="T13" i="1"/>
  <c r="T11" i="1"/>
  <c r="T9" i="1"/>
  <c r="T7" i="1"/>
  <c r="T5" i="1"/>
  <c r="T14" i="1"/>
  <c r="T23" i="1" s="1"/>
  <c r="T12" i="1"/>
  <c r="T10" i="1"/>
  <c r="T8" i="1"/>
  <c r="T6" i="1"/>
  <c r="T15" i="1"/>
  <c r="L46" i="1"/>
  <c r="K47" i="1"/>
  <c r="P45" i="1"/>
  <c r="O45" i="1"/>
  <c r="N45" i="1"/>
  <c r="M45" i="1"/>
  <c r="Q44" i="1"/>
  <c r="E18" i="2"/>
  <c r="F18" i="2" s="1"/>
  <c r="E10" i="2"/>
  <c r="F10" i="2" s="1"/>
  <c r="D27" i="1"/>
  <c r="D28" i="1" s="1"/>
  <c r="D27" i="2"/>
  <c r="D28" i="2" s="1"/>
  <c r="E19" i="2"/>
  <c r="F19" i="2" s="1"/>
  <c r="E7" i="2"/>
  <c r="F7" i="2" s="1"/>
  <c r="E9" i="2"/>
  <c r="F9" i="2" s="1"/>
  <c r="E17" i="2"/>
  <c r="F17" i="2" s="1"/>
  <c r="E15" i="2"/>
  <c r="F15" i="2" s="1"/>
  <c r="E6" i="2"/>
  <c r="F6" i="2" s="1"/>
  <c r="E11" i="2"/>
  <c r="F11" i="2" s="1"/>
  <c r="E14" i="2"/>
  <c r="F14" i="2" s="1"/>
  <c r="E5" i="2"/>
  <c r="F5" i="2" s="1"/>
  <c r="E4" i="2"/>
  <c r="E20" i="2"/>
  <c r="F20" i="2" s="1"/>
  <c r="E21" i="2"/>
  <c r="F21" i="2" s="1"/>
  <c r="E12" i="2"/>
  <c r="F12" i="2" s="1"/>
  <c r="E8" i="2"/>
  <c r="F8" i="2" s="1"/>
  <c r="E16" i="2"/>
  <c r="F16" i="2" s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3" i="2" l="1"/>
  <c r="AA4" i="2"/>
  <c r="F3" i="1"/>
  <c r="AA4" i="1" s="1"/>
  <c r="L47" i="1"/>
  <c r="K48" i="1"/>
  <c r="Q45" i="1"/>
  <c r="P46" i="1"/>
  <c r="O46" i="1"/>
  <c r="N46" i="1"/>
  <c r="M46" i="1"/>
  <c r="F24" i="1"/>
  <c r="G6" i="1" s="1"/>
  <c r="F24" i="2"/>
  <c r="H6" i="1" l="1"/>
  <c r="J6" i="1"/>
  <c r="I6" i="1"/>
  <c r="K6" i="1"/>
  <c r="L48" i="1"/>
  <c r="K49" i="1"/>
  <c r="Q46" i="1"/>
  <c r="N47" i="1"/>
  <c r="M47" i="1"/>
  <c r="P47" i="1"/>
  <c r="O47" i="1"/>
  <c r="G16" i="1"/>
  <c r="G8" i="1"/>
  <c r="G20" i="1"/>
  <c r="G14" i="1"/>
  <c r="G9" i="1"/>
  <c r="G21" i="1"/>
  <c r="G11" i="1"/>
  <c r="G7" i="1"/>
  <c r="G22" i="1"/>
  <c r="G5" i="1"/>
  <c r="G10" i="1"/>
  <c r="G13" i="1"/>
  <c r="G15" i="1"/>
  <c r="G19" i="1"/>
  <c r="G17" i="1"/>
  <c r="G12" i="1"/>
  <c r="G18" i="1"/>
  <c r="G16" i="2"/>
  <c r="F25" i="2"/>
  <c r="F25" i="1"/>
  <c r="G22" i="2"/>
  <c r="G12" i="2"/>
  <c r="G20" i="2"/>
  <c r="G11" i="2"/>
  <c r="G17" i="2"/>
  <c r="G13" i="2"/>
  <c r="G19" i="2"/>
  <c r="G7" i="2"/>
  <c r="G18" i="2"/>
  <c r="G15" i="2"/>
  <c r="G21" i="2"/>
  <c r="G9" i="2"/>
  <c r="G14" i="2"/>
  <c r="G5" i="2"/>
  <c r="G8" i="2"/>
  <c r="G6" i="2"/>
  <c r="G10" i="2"/>
  <c r="K8" i="2" l="1"/>
  <c r="J8" i="2"/>
  <c r="I8" i="2"/>
  <c r="H8" i="2"/>
  <c r="H14" i="2"/>
  <c r="I14" i="2"/>
  <c r="K14" i="2"/>
  <c r="J14" i="2"/>
  <c r="K17" i="2"/>
  <c r="J17" i="2"/>
  <c r="I17" i="2"/>
  <c r="H17" i="2"/>
  <c r="J11" i="2"/>
  <c r="K11" i="2"/>
  <c r="I11" i="2"/>
  <c r="H11" i="2"/>
  <c r="H5" i="2"/>
  <c r="J5" i="2"/>
  <c r="K5" i="2"/>
  <c r="I5" i="2"/>
  <c r="J22" i="2"/>
  <c r="I22" i="2"/>
  <c r="H22" i="2"/>
  <c r="K22" i="2"/>
  <c r="K19" i="2"/>
  <c r="I19" i="2"/>
  <c r="J19" i="2"/>
  <c r="H19" i="2"/>
  <c r="H10" i="2"/>
  <c r="I10" i="2"/>
  <c r="K10" i="2"/>
  <c r="J10" i="2"/>
  <c r="H6" i="2"/>
  <c r="I6" i="2"/>
  <c r="J6" i="2"/>
  <c r="K6" i="2"/>
  <c r="K20" i="2"/>
  <c r="H20" i="2"/>
  <c r="J20" i="2"/>
  <c r="I20" i="2"/>
  <c r="J12" i="2"/>
  <c r="I12" i="2"/>
  <c r="H12" i="2"/>
  <c r="K12" i="2"/>
  <c r="I9" i="2"/>
  <c r="H9" i="2"/>
  <c r="K9" i="2"/>
  <c r="J9" i="2"/>
  <c r="H21" i="2"/>
  <c r="J21" i="2"/>
  <c r="K21" i="2"/>
  <c r="I21" i="2"/>
  <c r="J15" i="2"/>
  <c r="K15" i="2"/>
  <c r="I15" i="2"/>
  <c r="H15" i="2"/>
  <c r="H16" i="2"/>
  <c r="I16" i="2"/>
  <c r="K16" i="2"/>
  <c r="J16" i="2"/>
  <c r="K18" i="2"/>
  <c r="I18" i="2"/>
  <c r="J18" i="2"/>
  <c r="H18" i="2"/>
  <c r="J7" i="2"/>
  <c r="I7" i="2"/>
  <c r="H7" i="2"/>
  <c r="K7" i="2"/>
  <c r="K13" i="2"/>
  <c r="H13" i="2"/>
  <c r="J13" i="2"/>
  <c r="I13" i="2"/>
  <c r="K15" i="1"/>
  <c r="J15" i="1"/>
  <c r="H15" i="1"/>
  <c r="I15" i="1"/>
  <c r="K9" i="1"/>
  <c r="J9" i="1"/>
  <c r="H9" i="1"/>
  <c r="I9" i="1"/>
  <c r="K16" i="1"/>
  <c r="I16" i="1"/>
  <c r="J16" i="1"/>
  <c r="H16" i="1"/>
  <c r="J13" i="1"/>
  <c r="I13" i="1"/>
  <c r="H13" i="1"/>
  <c r="K13" i="1"/>
  <c r="I10" i="1"/>
  <c r="J10" i="1"/>
  <c r="H10" i="1"/>
  <c r="K10" i="1"/>
  <c r="K5" i="1"/>
  <c r="H5" i="1"/>
  <c r="J5" i="1"/>
  <c r="J24" i="1" s="1"/>
  <c r="I5" i="1"/>
  <c r="I24" i="1" s="1"/>
  <c r="K18" i="1"/>
  <c r="I18" i="1"/>
  <c r="J18" i="1"/>
  <c r="H18" i="1"/>
  <c r="K22" i="1"/>
  <c r="J22" i="1"/>
  <c r="I22" i="1"/>
  <c r="H22" i="1"/>
  <c r="K7" i="1"/>
  <c r="J7" i="1"/>
  <c r="I7" i="1"/>
  <c r="H7" i="1"/>
  <c r="K11" i="1"/>
  <c r="H11" i="1"/>
  <c r="J11" i="1"/>
  <c r="I11" i="1"/>
  <c r="J21" i="1"/>
  <c r="I21" i="1"/>
  <c r="H21" i="1"/>
  <c r="K21" i="1"/>
  <c r="I12" i="1"/>
  <c r="K12" i="1"/>
  <c r="J12" i="1"/>
  <c r="H12" i="1"/>
  <c r="K14" i="1"/>
  <c r="I14" i="1"/>
  <c r="H14" i="1"/>
  <c r="J14" i="1"/>
  <c r="K17" i="1"/>
  <c r="J17" i="1"/>
  <c r="I17" i="1"/>
  <c r="H17" i="1"/>
  <c r="H20" i="1"/>
  <c r="K20" i="1"/>
  <c r="J20" i="1"/>
  <c r="I20" i="1"/>
  <c r="K19" i="1"/>
  <c r="J19" i="1"/>
  <c r="H19" i="1"/>
  <c r="I19" i="1"/>
  <c r="H8" i="1"/>
  <c r="K8" i="1"/>
  <c r="I8" i="1"/>
  <c r="J8" i="1"/>
  <c r="Q47" i="1"/>
  <c r="L49" i="1"/>
  <c r="K50" i="1"/>
  <c r="P48" i="1"/>
  <c r="O48" i="1"/>
  <c r="N48" i="1"/>
  <c r="M48" i="1"/>
  <c r="F31" i="6"/>
  <c r="F31" i="5"/>
  <c r="I24" i="2" l="1"/>
  <c r="K24" i="2"/>
  <c r="J24" i="2"/>
  <c r="H24" i="2"/>
  <c r="K24" i="1"/>
  <c r="K25" i="1" s="1"/>
  <c r="H24" i="1"/>
  <c r="J25" i="1"/>
  <c r="J27" i="1"/>
  <c r="J28" i="1" s="1"/>
  <c r="I25" i="1"/>
  <c r="I27" i="1"/>
  <c r="I28" i="1" s="1"/>
  <c r="L50" i="1"/>
  <c r="K51" i="1"/>
  <c r="Q48" i="1"/>
  <c r="N49" i="1"/>
  <c r="O49" i="1"/>
  <c r="P49" i="1"/>
  <c r="M49" i="1"/>
  <c r="J25" i="2" l="1"/>
  <c r="J27" i="2"/>
  <c r="J28" i="2" s="1"/>
  <c r="K27" i="2"/>
  <c r="K28" i="2" s="1"/>
  <c r="K25" i="2"/>
  <c r="H27" i="2"/>
  <c r="H28" i="2" s="1"/>
  <c r="H25" i="2"/>
  <c r="I27" i="2"/>
  <c r="I28" i="2" s="1"/>
  <c r="I25" i="2"/>
  <c r="K27" i="1"/>
  <c r="K28" i="1" s="1"/>
  <c r="H27" i="1"/>
  <c r="H28" i="1" s="1"/>
  <c r="H25" i="1"/>
  <c r="G25" i="1" s="1"/>
  <c r="N12" i="1"/>
  <c r="N15" i="1"/>
  <c r="N7" i="1"/>
  <c r="N21" i="1"/>
  <c r="N18" i="1"/>
  <c r="N13" i="1"/>
  <c r="N5" i="1"/>
  <c r="N17" i="1"/>
  <c r="N23" i="1"/>
  <c r="N14" i="1"/>
  <c r="N19" i="1"/>
  <c r="N16" i="1"/>
  <c r="N6" i="1"/>
  <c r="N8" i="1"/>
  <c r="N10" i="1"/>
  <c r="N22" i="1"/>
  <c r="N11" i="1"/>
  <c r="N9" i="1"/>
  <c r="N20" i="1"/>
  <c r="P11" i="1"/>
  <c r="P7" i="1"/>
  <c r="P18" i="1"/>
  <c r="P6" i="1"/>
  <c r="P12" i="1"/>
  <c r="P20" i="1"/>
  <c r="P10" i="1"/>
  <c r="P15" i="1"/>
  <c r="P9" i="1"/>
  <c r="P13" i="1"/>
  <c r="P8" i="1"/>
  <c r="P23" i="1"/>
  <c r="P14" i="1"/>
  <c r="P22" i="1"/>
  <c r="P5" i="1"/>
  <c r="P21" i="1"/>
  <c r="P16" i="1"/>
  <c r="P17" i="1"/>
  <c r="P19" i="1"/>
  <c r="O12" i="1"/>
  <c r="O21" i="1"/>
  <c r="O14" i="1"/>
  <c r="O18" i="1"/>
  <c r="O23" i="1"/>
  <c r="O11" i="1"/>
  <c r="O13" i="1"/>
  <c r="O10" i="1"/>
  <c r="O17" i="1"/>
  <c r="O5" i="1"/>
  <c r="O16" i="1"/>
  <c r="O19" i="1"/>
  <c r="O8" i="1"/>
  <c r="O9" i="1"/>
  <c r="O22" i="1"/>
  <c r="O20" i="1"/>
  <c r="O15" i="1"/>
  <c r="O6" i="1"/>
  <c r="O7" i="1"/>
  <c r="K52" i="1"/>
  <c r="L51" i="1"/>
  <c r="Q49" i="1"/>
  <c r="P50" i="1"/>
  <c r="N50" i="1"/>
  <c r="M50" i="1"/>
  <c r="O50" i="1"/>
  <c r="G25" i="2" l="1"/>
  <c r="N15" i="2"/>
  <c r="N17" i="2"/>
  <c r="N21" i="2"/>
  <c r="N16" i="2"/>
  <c r="N5" i="2"/>
  <c r="N12" i="2"/>
  <c r="N18" i="2"/>
  <c r="N6" i="2"/>
  <c r="N19" i="2"/>
  <c r="N13" i="2"/>
  <c r="N20" i="2"/>
  <c r="N9" i="2"/>
  <c r="N10" i="2"/>
  <c r="N14" i="2"/>
  <c r="N8" i="2"/>
  <c r="N22" i="2"/>
  <c r="N7" i="2"/>
  <c r="N11" i="2"/>
  <c r="N23" i="2"/>
  <c r="E15" i="8"/>
  <c r="M15" i="8" s="1"/>
  <c r="P7" i="2"/>
  <c r="P14" i="2"/>
  <c r="P17" i="2"/>
  <c r="P5" i="2"/>
  <c r="P6" i="2"/>
  <c r="P22" i="2"/>
  <c r="P13" i="2"/>
  <c r="P18" i="2"/>
  <c r="P10" i="2"/>
  <c r="P19" i="2"/>
  <c r="P12" i="2"/>
  <c r="P15" i="2"/>
  <c r="P11" i="2"/>
  <c r="P20" i="2"/>
  <c r="P8" i="2"/>
  <c r="P23" i="2"/>
  <c r="P9" i="2"/>
  <c r="P16" i="2"/>
  <c r="P21" i="2"/>
  <c r="G15" i="8"/>
  <c r="O15" i="8" s="1"/>
  <c r="O10" i="2"/>
  <c r="O7" i="2"/>
  <c r="O14" i="2"/>
  <c r="O5" i="2"/>
  <c r="O18" i="2"/>
  <c r="O22" i="2"/>
  <c r="O12" i="2"/>
  <c r="O20" i="2"/>
  <c r="O8" i="2"/>
  <c r="O15" i="2"/>
  <c r="O13" i="2"/>
  <c r="O11" i="2"/>
  <c r="O23" i="2"/>
  <c r="O6" i="2"/>
  <c r="O17" i="2"/>
  <c r="O21" i="2"/>
  <c r="O16" i="2"/>
  <c r="O9" i="2"/>
  <c r="O19" i="2"/>
  <c r="F15" i="8"/>
  <c r="N15" i="8" s="1"/>
  <c r="M7" i="2"/>
  <c r="M17" i="2"/>
  <c r="M5" i="2"/>
  <c r="M21" i="2"/>
  <c r="M16" i="2"/>
  <c r="M20" i="2"/>
  <c r="M8" i="2"/>
  <c r="M22" i="2"/>
  <c r="M10" i="2"/>
  <c r="R10" i="2" s="1"/>
  <c r="M9" i="2"/>
  <c r="R9" i="2" s="1"/>
  <c r="M12" i="2"/>
  <c r="R12" i="2" s="1"/>
  <c r="M13" i="2"/>
  <c r="M18" i="2"/>
  <c r="M6" i="2"/>
  <c r="M19" i="2"/>
  <c r="M11" i="2"/>
  <c r="M15" i="2"/>
  <c r="M14" i="2"/>
  <c r="M23" i="2"/>
  <c r="D15" i="8"/>
  <c r="L15" i="8" s="1"/>
  <c r="M18" i="1"/>
  <c r="R18" i="1" s="1"/>
  <c r="M23" i="1"/>
  <c r="M15" i="1"/>
  <c r="R15" i="1" s="1"/>
  <c r="M8" i="1"/>
  <c r="R8" i="1" s="1"/>
  <c r="M6" i="1"/>
  <c r="R6" i="1" s="1"/>
  <c r="M19" i="1"/>
  <c r="R19" i="1" s="1"/>
  <c r="M13" i="1"/>
  <c r="R13" i="1" s="1"/>
  <c r="M17" i="1"/>
  <c r="R17" i="1" s="1"/>
  <c r="M16" i="1"/>
  <c r="R16" i="1" s="1"/>
  <c r="M20" i="1"/>
  <c r="R20" i="1" s="1"/>
  <c r="M5" i="1"/>
  <c r="R5" i="1" s="1"/>
  <c r="M7" i="1"/>
  <c r="R7" i="1" s="1"/>
  <c r="M10" i="1"/>
  <c r="R10" i="1" s="1"/>
  <c r="M21" i="1"/>
  <c r="R21" i="1" s="1"/>
  <c r="M11" i="1"/>
  <c r="R11" i="1" s="1"/>
  <c r="M9" i="1"/>
  <c r="R9" i="1" s="1"/>
  <c r="M22" i="1"/>
  <c r="R22" i="1" s="1"/>
  <c r="M12" i="1"/>
  <c r="R12" i="1" s="1"/>
  <c r="M14" i="1"/>
  <c r="R14" i="1" s="1"/>
  <c r="R23" i="1" s="1"/>
  <c r="Q50" i="1"/>
  <c r="P51" i="1"/>
  <c r="O51" i="1"/>
  <c r="N51" i="1"/>
  <c r="M51" i="1"/>
  <c r="L52" i="1"/>
  <c r="K53" i="1"/>
  <c r="R13" i="2" l="1"/>
  <c r="R15" i="2"/>
  <c r="N16" i="8"/>
  <c r="N17" i="8"/>
  <c r="M17" i="8"/>
  <c r="M16" i="8"/>
  <c r="R14" i="2"/>
  <c r="R23" i="2" s="1"/>
  <c r="R16" i="2"/>
  <c r="R8" i="2"/>
  <c r="R21" i="2"/>
  <c r="O16" i="8"/>
  <c r="O17" i="8"/>
  <c r="U15" i="8"/>
  <c r="V15" i="8" s="1"/>
  <c r="L16" i="8"/>
  <c r="L17" i="8"/>
  <c r="R19" i="2"/>
  <c r="R5" i="2"/>
  <c r="R17" i="2"/>
  <c r="R22" i="2"/>
  <c r="R20" i="2"/>
  <c r="R11" i="2"/>
  <c r="R6" i="2"/>
  <c r="R18" i="2"/>
  <c r="R7" i="2"/>
  <c r="K54" i="1"/>
  <c r="L53" i="1"/>
  <c r="O52" i="1"/>
  <c r="N52" i="1"/>
  <c r="M52" i="1"/>
  <c r="P52" i="1"/>
  <c r="Q51" i="1"/>
  <c r="U16" i="8" l="1"/>
  <c r="V16" i="8" s="1"/>
  <c r="U17" i="8"/>
  <c r="V17" i="8" s="1"/>
  <c r="Q52" i="1"/>
  <c r="P53" i="1"/>
  <c r="O53" i="1"/>
  <c r="N53" i="1"/>
  <c r="M53" i="1"/>
  <c r="Q53" i="1" s="1"/>
  <c r="K55" i="1"/>
  <c r="L54" i="1"/>
  <c r="M54" i="1" l="1"/>
  <c r="P54" i="1"/>
  <c r="O54" i="1"/>
  <c r="N54" i="1"/>
  <c r="K56" i="1"/>
  <c r="L55" i="1"/>
  <c r="P55" i="1" l="1"/>
  <c r="O55" i="1"/>
  <c r="N55" i="1"/>
  <c r="M55" i="1"/>
  <c r="K57" i="1"/>
  <c r="L56" i="1"/>
  <c r="Q54" i="1"/>
  <c r="M56" i="1" l="1"/>
  <c r="P56" i="1"/>
  <c r="O56" i="1"/>
  <c r="N56" i="1"/>
  <c r="L57" i="1"/>
  <c r="K58" i="1"/>
  <c r="Q55" i="1"/>
  <c r="K59" i="1" l="1"/>
  <c r="L58" i="1"/>
  <c r="P57" i="1"/>
  <c r="N57" i="1"/>
  <c r="O57" i="1"/>
  <c r="M57" i="1"/>
  <c r="Q56" i="1"/>
  <c r="Q57" i="1" l="1"/>
  <c r="P58" i="1"/>
  <c r="O58" i="1"/>
  <c r="M58" i="1"/>
  <c r="N58" i="1"/>
  <c r="L59" i="1"/>
  <c r="K60" i="1"/>
  <c r="Q58" i="1" l="1"/>
  <c r="K61" i="1"/>
  <c r="L60" i="1"/>
  <c r="N59" i="1"/>
  <c r="P59" i="1"/>
  <c r="O59" i="1"/>
  <c r="M59" i="1"/>
  <c r="Q59" i="1" l="1"/>
  <c r="P60" i="1"/>
  <c r="O60" i="1"/>
  <c r="N60" i="1"/>
  <c r="M60" i="1"/>
  <c r="L61" i="1"/>
  <c r="K62" i="1"/>
  <c r="L62" i="1" l="1"/>
  <c r="K63" i="1"/>
  <c r="O61" i="1"/>
  <c r="N61" i="1"/>
  <c r="P61" i="1"/>
  <c r="M61" i="1"/>
  <c r="Q61" i="1" s="1"/>
  <c r="Q60" i="1"/>
  <c r="K64" i="1" l="1"/>
  <c r="L63" i="1"/>
  <c r="P62" i="1"/>
  <c r="O62" i="1"/>
  <c r="N62" i="1"/>
  <c r="M62" i="1"/>
  <c r="P63" i="1" l="1"/>
  <c r="O63" i="1"/>
  <c r="M63" i="1"/>
  <c r="N63" i="1"/>
  <c r="Q62" i="1"/>
  <c r="L64" i="1"/>
  <c r="K65" i="1"/>
  <c r="K66" i="1" l="1"/>
  <c r="L65" i="1"/>
  <c r="O64" i="1"/>
  <c r="M64" i="1"/>
  <c r="N64" i="1"/>
  <c r="P64" i="1"/>
  <c r="Q63" i="1"/>
  <c r="P65" i="1" l="1"/>
  <c r="O65" i="1"/>
  <c r="N65" i="1"/>
  <c r="M65" i="1"/>
  <c r="Q64" i="1"/>
  <c r="L66" i="1"/>
  <c r="K67" i="1"/>
  <c r="M66" i="1" l="1"/>
  <c r="O66" i="1"/>
  <c r="P66" i="1"/>
  <c r="N66" i="1"/>
  <c r="K68" i="1"/>
  <c r="L67" i="1"/>
  <c r="Q65" i="1"/>
  <c r="P67" i="1" l="1"/>
  <c r="O67" i="1"/>
  <c r="N67" i="1"/>
  <c r="M67" i="1"/>
  <c r="K69" i="1"/>
  <c r="L68" i="1"/>
  <c r="Q66" i="1"/>
  <c r="M68" i="1" l="1"/>
  <c r="P68" i="1"/>
  <c r="O68" i="1"/>
  <c r="N68" i="1"/>
  <c r="L69" i="1"/>
  <c r="K70" i="1"/>
  <c r="Q67" i="1"/>
  <c r="P69" i="1" l="1"/>
  <c r="O69" i="1"/>
  <c r="N69" i="1"/>
  <c r="M69" i="1"/>
  <c r="K71" i="1"/>
  <c r="L70" i="1"/>
  <c r="Q68" i="1"/>
  <c r="Q69" i="1" l="1"/>
  <c r="P70" i="1"/>
  <c r="O70" i="1"/>
  <c r="N70" i="1"/>
  <c r="M70" i="1"/>
  <c r="L71" i="1"/>
  <c r="K72" i="1"/>
  <c r="K73" i="1" l="1"/>
  <c r="L72" i="1"/>
  <c r="N71" i="1"/>
  <c r="P71" i="1"/>
  <c r="M71" i="1"/>
  <c r="O71" i="1"/>
  <c r="Q70" i="1"/>
  <c r="Q71" i="1" l="1"/>
  <c r="P72" i="1"/>
  <c r="O72" i="1"/>
  <c r="N72" i="1"/>
  <c r="M72" i="1"/>
  <c r="Q72" i="1" s="1"/>
  <c r="L73" i="1"/>
  <c r="K74" i="1"/>
  <c r="L74" i="1" l="1"/>
  <c r="K75" i="1"/>
  <c r="N73" i="1"/>
  <c r="O73" i="1"/>
  <c r="P73" i="1"/>
  <c r="M73" i="1"/>
  <c r="Q73" i="1" s="1"/>
  <c r="K76" i="1" l="1"/>
  <c r="L75" i="1"/>
  <c r="O74" i="1"/>
  <c r="P74" i="1"/>
  <c r="N74" i="1"/>
  <c r="M74" i="1"/>
  <c r="Q74" i="1" s="1"/>
  <c r="P75" i="1" l="1"/>
  <c r="O75" i="1"/>
  <c r="N75" i="1"/>
  <c r="M75" i="1"/>
  <c r="L76" i="1"/>
  <c r="K77" i="1"/>
  <c r="Q75" i="1" l="1"/>
  <c r="O76" i="1"/>
  <c r="N76" i="1"/>
  <c r="M76" i="1"/>
  <c r="P76" i="1"/>
  <c r="K78" i="1"/>
  <c r="L77" i="1"/>
  <c r="Q76" i="1" l="1"/>
  <c r="L78" i="1"/>
  <c r="K79" i="1"/>
  <c r="P77" i="1"/>
  <c r="O77" i="1"/>
  <c r="N77" i="1"/>
  <c r="M77" i="1"/>
  <c r="Q77" i="1" l="1"/>
  <c r="K80" i="1"/>
  <c r="L79" i="1"/>
  <c r="M78" i="1"/>
  <c r="O78" i="1"/>
  <c r="P78" i="1"/>
  <c r="N78" i="1"/>
  <c r="Q78" i="1" l="1"/>
  <c r="O79" i="1"/>
  <c r="N79" i="1"/>
  <c r="M79" i="1"/>
  <c r="P79" i="1"/>
  <c r="K81" i="1"/>
  <c r="L80" i="1"/>
  <c r="Q79" i="1" l="1"/>
  <c r="M80" i="1"/>
  <c r="P80" i="1"/>
  <c r="O80" i="1"/>
  <c r="N80" i="1"/>
  <c r="K82" i="1"/>
  <c r="L81" i="1"/>
  <c r="P81" i="1" l="1"/>
  <c r="O81" i="1"/>
  <c r="N81" i="1"/>
  <c r="M81" i="1"/>
  <c r="K83" i="1"/>
  <c r="L82" i="1"/>
  <c r="Q80" i="1"/>
  <c r="Q81" i="1" l="1"/>
  <c r="L83" i="1"/>
  <c r="K84" i="1"/>
  <c r="P82" i="1"/>
  <c r="O82" i="1"/>
  <c r="N82" i="1"/>
  <c r="M82" i="1"/>
  <c r="Q82" i="1" s="1"/>
  <c r="K85" i="1" l="1"/>
  <c r="L84" i="1"/>
  <c r="N83" i="1"/>
  <c r="P83" i="1"/>
  <c r="O83" i="1"/>
  <c r="M83" i="1"/>
  <c r="Q83" i="1" l="1"/>
  <c r="P84" i="1"/>
  <c r="O84" i="1"/>
  <c r="N84" i="1"/>
  <c r="M84" i="1"/>
  <c r="Q84" i="1" s="1"/>
  <c r="L85" i="1"/>
  <c r="K86" i="1"/>
  <c r="N85" i="1" l="1"/>
  <c r="P85" i="1"/>
  <c r="O85" i="1"/>
  <c r="M85" i="1"/>
  <c r="L86" i="1"/>
  <c r="K87" i="1"/>
  <c r="Q85" i="1" l="1"/>
  <c r="K88" i="1"/>
  <c r="L87" i="1"/>
  <c r="P86" i="1"/>
  <c r="O86" i="1"/>
  <c r="N86" i="1"/>
  <c r="M86" i="1"/>
  <c r="Q86" i="1" l="1"/>
  <c r="P87" i="1"/>
  <c r="O87" i="1"/>
  <c r="N87" i="1"/>
  <c r="M87" i="1"/>
  <c r="Q87" i="1" s="1"/>
  <c r="L88" i="1"/>
  <c r="K89" i="1"/>
  <c r="K90" i="1" l="1"/>
  <c r="L89" i="1"/>
  <c r="O88" i="1"/>
  <c r="N88" i="1"/>
  <c r="M88" i="1"/>
  <c r="P88" i="1"/>
  <c r="Q88" i="1" l="1"/>
  <c r="P89" i="1"/>
  <c r="O89" i="1"/>
  <c r="N89" i="1"/>
  <c r="M89" i="1"/>
  <c r="L90" i="1"/>
  <c r="K91" i="1"/>
  <c r="Q89" i="1" l="1"/>
  <c r="K92" i="1"/>
  <c r="L91" i="1"/>
  <c r="M90" i="1"/>
  <c r="P90" i="1"/>
  <c r="O90" i="1"/>
  <c r="N90" i="1"/>
  <c r="Q90" i="1" l="1"/>
  <c r="P91" i="1"/>
  <c r="O91" i="1"/>
  <c r="N91" i="1"/>
  <c r="M91" i="1"/>
  <c r="Q91" i="1" s="1"/>
  <c r="K93" i="1"/>
  <c r="L92" i="1"/>
  <c r="P92" i="1" l="1"/>
  <c r="O92" i="1"/>
  <c r="N92" i="1"/>
  <c r="M92" i="1"/>
  <c r="L93" i="1"/>
  <c r="K94" i="1"/>
  <c r="Q92" i="1" l="1"/>
  <c r="P93" i="1"/>
  <c r="O93" i="1"/>
  <c r="N93" i="1"/>
  <c r="M93" i="1"/>
  <c r="Q93" i="1" s="1"/>
  <c r="K95" i="1"/>
  <c r="L94" i="1"/>
  <c r="L95" i="1" l="1"/>
  <c r="K96" i="1"/>
  <c r="P94" i="1"/>
  <c r="O94" i="1"/>
  <c r="N94" i="1"/>
  <c r="M94" i="1"/>
  <c r="Q94" i="1" l="1"/>
  <c r="K97" i="1"/>
  <c r="L96" i="1"/>
  <c r="N95" i="1"/>
  <c r="M95" i="1"/>
  <c r="P95" i="1"/>
  <c r="O95" i="1"/>
  <c r="Q95" i="1" l="1"/>
  <c r="P96" i="1"/>
  <c r="O96" i="1"/>
  <c r="N96" i="1"/>
  <c r="M96" i="1"/>
  <c r="L97" i="1"/>
  <c r="K98" i="1"/>
  <c r="Q96" i="1" l="1"/>
  <c r="L98" i="1"/>
  <c r="K99" i="1"/>
  <c r="N97" i="1"/>
  <c r="P97" i="1"/>
  <c r="O97" i="1"/>
  <c r="M97" i="1"/>
  <c r="Q97" i="1" s="1"/>
  <c r="K100" i="1" l="1"/>
  <c r="L99" i="1"/>
  <c r="P98" i="1"/>
  <c r="O98" i="1"/>
  <c r="N98" i="1"/>
  <c r="M98" i="1"/>
  <c r="Q98" i="1" l="1"/>
  <c r="P99" i="1"/>
  <c r="O99" i="1"/>
  <c r="N99" i="1"/>
  <c r="M99" i="1"/>
  <c r="Q99" i="1" s="1"/>
  <c r="L100" i="1"/>
  <c r="K101" i="1"/>
  <c r="O100" i="1" l="1"/>
  <c r="N100" i="1"/>
  <c r="M100" i="1"/>
  <c r="P100" i="1"/>
  <c r="K102" i="1"/>
  <c r="L101" i="1"/>
  <c r="P101" i="1" l="1"/>
  <c r="O101" i="1"/>
  <c r="N101" i="1"/>
  <c r="M101" i="1"/>
  <c r="Q101" i="1" s="1"/>
  <c r="L102" i="1"/>
  <c r="K103" i="1"/>
  <c r="Q100" i="1"/>
  <c r="K104" i="1" l="1"/>
  <c r="L103" i="1"/>
  <c r="M102" i="1"/>
  <c r="P102" i="1"/>
  <c r="O102" i="1"/>
  <c r="N102" i="1"/>
  <c r="Q102" i="1" l="1"/>
  <c r="P103" i="1"/>
  <c r="O103" i="1"/>
  <c r="N103" i="1"/>
  <c r="M103" i="1"/>
  <c r="Q103" i="1" s="1"/>
  <c r="K105" i="1"/>
  <c r="L104" i="1"/>
  <c r="M104" i="1" l="1"/>
  <c r="P104" i="1"/>
  <c r="O104" i="1"/>
  <c r="N104" i="1"/>
  <c r="L105" i="1"/>
  <c r="K106" i="1"/>
  <c r="Q104" i="1" l="1"/>
  <c r="P105" i="1"/>
  <c r="O105" i="1"/>
  <c r="N105" i="1"/>
  <c r="M105" i="1"/>
  <c r="Q105" i="1" s="1"/>
  <c r="K107" i="1"/>
  <c r="L106" i="1"/>
  <c r="P106" i="1" l="1"/>
  <c r="O106" i="1"/>
  <c r="N106" i="1"/>
  <c r="M106" i="1"/>
  <c r="L107" i="1"/>
  <c r="K108" i="1"/>
  <c r="Q106" i="1" l="1"/>
  <c r="N107" i="1"/>
  <c r="M107" i="1"/>
  <c r="Q107" i="1" s="1"/>
  <c r="P107" i="1"/>
  <c r="O107" i="1"/>
  <c r="K109" i="1"/>
  <c r="L108" i="1"/>
  <c r="L109" i="1" l="1"/>
  <c r="K110" i="1"/>
  <c r="L110" i="1" s="1"/>
  <c r="P108" i="1"/>
  <c r="O108" i="1"/>
  <c r="N108" i="1"/>
  <c r="M108" i="1"/>
  <c r="Q108" i="1" l="1"/>
  <c r="P110" i="1"/>
  <c r="O110" i="1"/>
  <c r="N110" i="1"/>
  <c r="M110" i="1"/>
  <c r="N109" i="1"/>
  <c r="P109" i="1"/>
  <c r="O109" i="1"/>
  <c r="M109" i="1"/>
  <c r="Q109" i="1" s="1"/>
  <c r="Q110" i="1" l="1"/>
</calcChain>
</file>

<file path=xl/sharedStrings.xml><?xml version="1.0" encoding="utf-8"?>
<sst xmlns="http://schemas.openxmlformats.org/spreadsheetml/2006/main" count="152" uniqueCount="69">
  <si>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</si>
  <si>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</si>
  <si>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</si>
  <si>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</si>
  <si>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</si>
  <si>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</si>
  <si>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</si>
  <si>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</si>
  <si>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</si>
  <si>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</si>
  <si>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</si>
  <si>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</si>
  <si>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</si>
  <si>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</si>
  <si>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angle</t>
  </si>
  <si>
    <t>pred (kJ/mol)</t>
  </si>
  <si>
    <t>sum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</si>
  <si>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</si>
  <si>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</si>
  <si>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</si>
  <si>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</si>
  <si>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</si>
  <si>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</si>
  <si>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</si>
  <si>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</si>
  <si>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n10_inclination_relax</t>
  </si>
  <si>
    <t>p10_inclination_relax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</si>
  <si>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</si>
  <si>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</si>
  <si>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</si>
  <si>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</si>
  <si>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</si>
  <si>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</si>
  <si>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</si>
  <si>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</si>
  <si>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</si>
  <si>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</si>
  <si>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</si>
  <si>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</si>
  <si>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</si>
  <si>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</si>
  <si>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</si>
  <si>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</si>
  <si>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</si>
  <si>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</si>
  <si>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mode_1</t>
  </si>
  <si>
    <t>mode_2</t>
  </si>
  <si>
    <t>mode_3</t>
  </si>
  <si>
    <t>mode_4</t>
  </si>
  <si>
    <t>am10</t>
  </si>
  <si>
    <t>ap10</t>
  </si>
  <si>
    <t>kJ/mol</t>
  </si>
  <si>
    <t>mode_1_ratio</t>
  </si>
  <si>
    <t>mode_2_ratio</t>
  </si>
  <si>
    <t>mode_3_ratio</t>
  </si>
  <si>
    <t>mode_4_ratio</t>
  </si>
  <si>
    <t>coefficients</t>
  </si>
  <si>
    <t>predicted_norm</t>
  </si>
  <si>
    <t>QM</t>
  </si>
  <si>
    <t>calculate</t>
  </si>
  <si>
    <t>sym_value</t>
  </si>
  <si>
    <t>full coeffs</t>
  </si>
  <si>
    <t>find the precise minimums of the fitted forcefield</t>
  </si>
  <si>
    <t>phi</t>
  </si>
  <si>
    <t>minimum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</si>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</sst>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0.000"/>
    <numFmt numFmtId="167" formatCode="0.000000000"/>
    <numFmt numFmtId="168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2" fontId="0" fillId="2" borderId="0" xfId="0" applyNumberFormat="1" applyFill="1"/>
    <xf numFmtId="0" fontId="0" fillId="2" borderId="0" xfId="0" applyFill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O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</a:p>
        </c:rich>
      </c:tx>
      <c:layout>
        <c:manualLayout>
          <c:xMode val="edge"/>
          <c:yMode val="edge"/>
          <c:x val="0.49921929575339608"/>
          <c:y val="4.43984463404095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(opt_angle_no_relax!$R$23,opt_angle_no_relax!$R$15:$R$22,opt_angle_no_relax!$R$5:$R$14)</c:f>
              <c:numCache>
                <c:formatCode>General</c:formatCode>
                <c:ptCount val="19"/>
                <c:pt idx="0">
                  <c:v>5.706282637412059</c:v>
                </c:pt>
                <c:pt idx="1">
                  <c:v>4.6722313119192815</c:v>
                </c:pt>
                <c:pt idx="2">
                  <c:v>2.2798805693278341</c:v>
                </c:pt>
                <c:pt idx="3">
                  <c:v>0.25942351592943841</c:v>
                </c:pt>
                <c:pt idx="4">
                  <c:v>0.55398257180349131</c:v>
                </c:pt>
                <c:pt idx="5">
                  <c:v>4.6151361804643418</c:v>
                </c:pt>
                <c:pt idx="6">
                  <c:v>12.698574311008484</c:v>
                </c:pt>
                <c:pt idx="7">
                  <c:v>23.08773344371459</c:v>
                </c:pt>
                <c:pt idx="8">
                  <c:v>32.084577148305279</c:v>
                </c:pt>
                <c:pt idx="9">
                  <c:v>35.671262934246933</c:v>
                </c:pt>
                <c:pt idx="10">
                  <c:v>32.084577148305279</c:v>
                </c:pt>
                <c:pt idx="11">
                  <c:v>23.08773344371459</c:v>
                </c:pt>
                <c:pt idx="12">
                  <c:v>12.698574311008484</c:v>
                </c:pt>
                <c:pt idx="13">
                  <c:v>4.6151361804643418</c:v>
                </c:pt>
                <c:pt idx="14">
                  <c:v>0.55398257180349131</c:v>
                </c:pt>
                <c:pt idx="15">
                  <c:v>0.25942351592943841</c:v>
                </c:pt>
                <c:pt idx="16">
                  <c:v>2.2798805693278341</c:v>
                </c:pt>
                <c:pt idx="17">
                  <c:v>4.6722313119192815</c:v>
                </c:pt>
                <c:pt idx="18">
                  <c:v>5.706282637412059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56-4A46-9311-BC5B5768C481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opt_angle_no_relax!$T$5:$T$23</c:f>
              <c:numCache>
                <c:formatCode>General</c:formatCode>
                <c:ptCount val="19"/>
                <c:pt idx="0">
                  <c:v>35.752588719974298</c:v>
                </c:pt>
                <c:pt idx="1">
                  <c:v>32.075077124982215</c:v>
                </c:pt>
                <c:pt idx="2">
                  <c:v>23.061971919942835</c:v>
                </c:pt>
                <c:pt idx="3">
                  <c:v>12.757330754973466</c:v>
                </c:pt>
                <c:pt idx="4">
                  <c:v>4.6383920849868048</c:v>
                </c:pt>
                <c:pt idx="5">
                  <c:v>0.53604833497188054</c:v>
                </c:pt>
                <c:pt idx="6">
                  <c:v>0.28082347995362511</c:v>
                </c:pt>
                <c:pt idx="7">
                  <c:v>2.3135118349614885</c:v>
                </c:pt>
                <c:pt idx="8">
                  <c:v>4.682264189941705</c:v>
                </c:pt>
                <c:pt idx="9">
                  <c:v>5.7115652099636662</c:v>
                </c:pt>
                <c:pt idx="10">
                  <c:v>4.682264189941705</c:v>
                </c:pt>
                <c:pt idx="11">
                  <c:v>2.3135118349614885</c:v>
                </c:pt>
                <c:pt idx="12">
                  <c:v>0.28082347995362511</c:v>
                </c:pt>
                <c:pt idx="13">
                  <c:v>0.53604833497188054</c:v>
                </c:pt>
                <c:pt idx="14">
                  <c:v>4.6383920849868048</c:v>
                </c:pt>
                <c:pt idx="15">
                  <c:v>12.757330754973466</c:v>
                </c:pt>
                <c:pt idx="16">
                  <c:v>23.061971919942835</c:v>
                </c:pt>
                <c:pt idx="17">
                  <c:v>32.075077124982215</c:v>
                </c:pt>
                <c:pt idx="18">
                  <c:v>5.7115652099636662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F56-4A46-9311-BC5B5768C481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(opt_angle_relax!$R$23,opt_angle_relax!$R$15:$R$22,opt_angle_relax!$R$5:$R$14)</c:f>
              <c:numCache>
                <c:formatCode>General</c:formatCode>
                <c:ptCount val="19"/>
                <c:pt idx="0">
                  <c:v>5.1345415543511495</c:v>
                </c:pt>
                <c:pt idx="1">
                  <c:v>4.2514674767499407</c:v>
                </c:pt>
                <c:pt idx="2">
                  <c:v>2.1374423435914993</c:v>
                </c:pt>
                <c:pt idx="3">
                  <c:v>0.25782365448713668</c:v>
                </c:pt>
                <c:pt idx="4">
                  <c:v>0.51662408245141156</c:v>
                </c:pt>
                <c:pt idx="5">
                  <c:v>4.3711035768923914</c:v>
                </c:pt>
                <c:pt idx="6">
                  <c:v>11.836070054157849</c:v>
                </c:pt>
                <c:pt idx="7">
                  <c:v>21.002378314845995</c:v>
                </c:pt>
                <c:pt idx="8">
                  <c:v>28.607418354088367</c:v>
                </c:pt>
                <c:pt idx="9">
                  <c:v>31.564105176978487</c:v>
                </c:pt>
                <c:pt idx="10">
                  <c:v>28.607418354088367</c:v>
                </c:pt>
                <c:pt idx="11">
                  <c:v>21.002378314845995</c:v>
                </c:pt>
                <c:pt idx="12">
                  <c:v>11.836070054157849</c:v>
                </c:pt>
                <c:pt idx="13">
                  <c:v>4.3711035768923914</c:v>
                </c:pt>
                <c:pt idx="14">
                  <c:v>0.51662408245141156</c:v>
                </c:pt>
                <c:pt idx="15">
                  <c:v>0.25782365448713668</c:v>
                </c:pt>
                <c:pt idx="16">
                  <c:v>2.1374423435914993</c:v>
                </c:pt>
                <c:pt idx="17">
                  <c:v>4.2514674767499407</c:v>
                </c:pt>
                <c:pt idx="18">
                  <c:v>5.1345415543511495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F56-4A46-9311-BC5B5768C481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opt_angle_relax!$T$5:$T$23</c:f>
              <c:numCache>
                <c:formatCode>General</c:formatCode>
                <c:ptCount val="19"/>
                <c:pt idx="0">
                  <c:v>31.55646210996035</c:v>
                </c:pt>
                <c:pt idx="1">
                  <c:v>28.588596909976445</c:v>
                </c:pt>
                <c:pt idx="2">
                  <c:v>20.989270944982266</c:v>
                </c:pt>
                <c:pt idx="3">
                  <c:v>11.831658220000293</c:v>
                </c:pt>
                <c:pt idx="4">
                  <c:v>4.3460164049728007</c:v>
                </c:pt>
                <c:pt idx="5">
                  <c:v>0.5018643249417778</c:v>
                </c:pt>
                <c:pt idx="6">
                  <c:v>0.26065964000154906</c:v>
                </c:pt>
                <c:pt idx="7">
                  <c:v>2.1116108849339668</c:v>
                </c:pt>
                <c:pt idx="8">
                  <c:v>4.2287353199883313</c:v>
                </c:pt>
                <c:pt idx="9">
                  <c:v>5.1429081649427815</c:v>
                </c:pt>
                <c:pt idx="10">
                  <c:v>4.2287353199883313</c:v>
                </c:pt>
                <c:pt idx="11">
                  <c:v>2.1116108849339668</c:v>
                </c:pt>
                <c:pt idx="12">
                  <c:v>0.26065964000154906</c:v>
                </c:pt>
                <c:pt idx="13">
                  <c:v>0.5018643249417778</c:v>
                </c:pt>
                <c:pt idx="14">
                  <c:v>4.3460164049728007</c:v>
                </c:pt>
                <c:pt idx="15">
                  <c:v>11.831658220000293</c:v>
                </c:pt>
                <c:pt idx="16">
                  <c:v>20.989270944982266</c:v>
                </c:pt>
                <c:pt idx="17">
                  <c:v>28.588596909976445</c:v>
                </c:pt>
                <c:pt idx="18">
                  <c:v>5.1429081649427815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F56-4A46-9311-BC5B5768C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195168"/>
        <c:axId val="453425224"/>
      </c:scatterChart>
      <c:valAx>
        <c:axId val="455195168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425224"/>
        <c:crosses val="autoZero"/>
        <c:crossBetween val="midCat"/>
        <c:majorUnit val="90"/>
      </c:valAx>
      <c:valAx>
        <c:axId val="45342522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195168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800770-E802-937D-9DB1-BF4ECE2F473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0.14955</cdr:x>
      <cdr:y>0.1276</cdr:y>
    </cdr:from>
    <cdr:to>
      <cdr:x>0.68622</cdr:x>
      <cdr:y>0.3313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5E4682F-F0DF-A24C-A69F-EA7949747E9D}"/>
            </a:ext>
          </a:extLst>
        </cdr:cNvPr>
        <cdr:cNvSpPr txBox="1"/>
      </cdr:nvSpPr>
      <cdr:spPr>
        <a:xfrm xmlns:a="http://schemas.openxmlformats.org/drawingml/2006/main">
          <a:off x="1295734" y="802773"/>
          <a:ext cx="4649960" cy="1281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</a:p>
        <a:p xmlns:a="http://schemas.openxmlformats.org/drawingml/2006/main">
          <a:r>
            <a:rPr lang="en-US" sz="2400" baseline="0">
              <a:solidFill>
                <a:schemeClr val="accent1"/>
              </a:solidFill>
            </a:rPr>
            <a:t>    </a:t>
          </a:r>
          <a:r>
            <a:rPr lang="en-US" sz="2400">
              <a:solidFill>
                <a:schemeClr val="accent1"/>
              </a:solidFill>
            </a:rPr>
            <a:t>R-squared = 1.0000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</a:t>
          </a:r>
        </a:p>
        <a:p xmlns:a="http://schemas.openxmlformats.org/drawingml/2006/main">
          <a:r>
            <a:rPr lang="en-US" sz="2400" baseline="0">
              <a:solidFill>
                <a:schemeClr val="accent2"/>
              </a:solidFill>
            </a:rPr>
            <a:t>    </a:t>
          </a:r>
          <a:r>
            <a:rPr lang="en-US" sz="2400">
              <a:solidFill>
                <a:schemeClr val="accent2"/>
              </a:solidFill>
            </a:rPr>
            <a:t>R-squared = 1.0000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17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4.42578125" customWidth="1"/>
    <col min="7" max="7" width="14.140625" customWidth="1"/>
    <col min="8" max="8" width="14.28515625" customWidth="1"/>
    <col min="9" max="9" width="14.5703125" customWidth="1"/>
    <col min="10" max="10" width="10.140625" customWidth="1"/>
    <col min="11" max="11" width="14.140625" customWidth="1"/>
    <col min="12" max="12" width="11.140625" customWidth="1"/>
    <col min="13" max="13" width="12" customWidth="1"/>
    <col min="15" max="16" width="10.42578125" customWidth="1"/>
    <col min="17" max="17" width="10.5703125" customWidth="1"/>
    <col min="18" max="18" width="12.28515625" customWidth="1"/>
    <col min="19" max="19" width="11.140625" customWidth="1"/>
    <col min="20" max="20" width="13.85546875" customWidth="1"/>
    <col min="21" max="21" width="15.42578125" customWidth="1"/>
    <col min="22" max="22" width="16" customWidth="1"/>
    <col min="23" max="23" width="11.85546875" customWidth="1"/>
    <col min="24" max="24" width="13" customWidth="1"/>
    <col min="25" max="25" width="13.28515625" customWidth="1"/>
    <col min="26" max="26" width="16.140625" customWidth="1"/>
  </cols>
  <sheetData>
    <row r="1" spans="1:38" x14ac:dyDescent="0.25">
      <c r="A1" t="s">
        <v>17</v>
      </c>
      <c r="B1">
        <v>2.8158916161173799</v>
      </c>
    </row>
    <row r="2" spans="1:38" x14ac:dyDescent="0.25">
      <c r="B2" t="s">
        <v>19</v>
      </c>
      <c r="C2" t="s">
        <v>8</v>
      </c>
      <c r="D2" t="s">
        <v>20</v>
      </c>
      <c r="E2" t="s">
        <v>8</v>
      </c>
      <c r="F2" t="s">
        <v>52</v>
      </c>
      <c r="G2" t="s">
        <v>53</v>
      </c>
      <c r="H2" t="s">
        <v>54</v>
      </c>
      <c r="I2" t="s">
        <v>55</v>
      </c>
    </row>
    <row r="3" spans="1:38" x14ac:dyDescent="0.25">
      <c r="A3" t="s">
        <v>24</v>
      </c>
      <c r="B3">
        <v>100.82147000000001</v>
      </c>
      <c r="C3">
        <f>B3*PI()/180</f>
        <v>1.7596666082006875</v>
      </c>
      <c r="D3">
        <v>100.82147000000001</v>
      </c>
      <c r="E3">
        <f>D3*PI()/180</f>
        <v>1.7596666082006875</v>
      </c>
      <c r="F3">
        <f>P9*T9/(P$9*T$9)</f>
        <v>1</v>
      </c>
      <c r="G3">
        <f t="shared" ref="G3:I3" si="0">Q9*U9/(Q$9*U$9)</f>
        <v>1</v>
      </c>
      <c r="H3">
        <f t="shared" si="0"/>
        <v>1</v>
      </c>
      <c r="I3">
        <f t="shared" si="0"/>
        <v>1</v>
      </c>
      <c r="Y3" s="5"/>
      <c r="Z3" s="3"/>
    </row>
    <row r="4" spans="1:38" x14ac:dyDescent="0.25">
      <c r="A4" t="s">
        <v>25</v>
      </c>
      <c r="B4">
        <v>90.821470000000005</v>
      </c>
      <c r="C4">
        <f t="shared" ref="C4:C5" si="1">B4*PI()/180</f>
        <v>1.5851336830012546</v>
      </c>
      <c r="D4">
        <v>100.62148999999999</v>
      </c>
      <c r="E4">
        <f t="shared" ref="E4:E5" si="2">D4*PI()/180</f>
        <v>1.7561762987625489</v>
      </c>
      <c r="F4">
        <f t="shared" ref="F4:F5" si="3">P10*T10/(P$9*T$9)</f>
        <v>1.1100154791526697</v>
      </c>
      <c r="G4">
        <f t="shared" ref="G4:G5" si="4">Q10*U10/(Q$9*U$9)</f>
        <v>1.1187139168304283</v>
      </c>
      <c r="H4">
        <f t="shared" ref="H4:H5" si="5">R10*V10/(R$9*V$9)</f>
        <v>1.1493228213266928</v>
      </c>
      <c r="I4">
        <f t="shared" ref="I4:I5" si="6">S10*W10/(S$9*W$9)</f>
        <v>1.2036904296835449</v>
      </c>
      <c r="Y4" s="5"/>
      <c r="Z4" s="3"/>
    </row>
    <row r="5" spans="1:38" x14ac:dyDescent="0.25">
      <c r="A5" t="s">
        <v>26</v>
      </c>
      <c r="B5">
        <v>110.82147000000001</v>
      </c>
      <c r="C5">
        <f t="shared" si="1"/>
        <v>1.9341995334001205</v>
      </c>
      <c r="D5">
        <v>101.03409000000001</v>
      </c>
      <c r="E5">
        <f t="shared" si="2"/>
        <v>1.7633775272562777</v>
      </c>
      <c r="F5">
        <f t="shared" si="3"/>
        <v>0.86156434026646056</v>
      </c>
      <c r="G5">
        <f t="shared" si="4"/>
        <v>0.8469692429589244</v>
      </c>
      <c r="H5">
        <f t="shared" si="5"/>
        <v>0.80530259480863997</v>
      </c>
      <c r="I5">
        <f t="shared" si="6"/>
        <v>0.74454232596660364</v>
      </c>
      <c r="Y5" s="5"/>
      <c r="Z5" s="3"/>
    </row>
    <row r="7" spans="1:38" x14ac:dyDescent="0.25">
      <c r="F7" t="s">
        <v>27</v>
      </c>
      <c r="G7" t="s">
        <v>28</v>
      </c>
      <c r="AK7" s="3"/>
      <c r="AL7" s="3"/>
    </row>
    <row r="8" spans="1:38" x14ac:dyDescent="0.25">
      <c r="B8" t="s">
        <v>19</v>
      </c>
      <c r="C8" t="s">
        <v>8</v>
      </c>
      <c r="D8" t="s">
        <v>20</v>
      </c>
      <c r="E8" t="s">
        <v>8</v>
      </c>
      <c r="F8" t="s">
        <v>21</v>
      </c>
      <c r="G8" t="s">
        <v>22</v>
      </c>
      <c r="H8" t="s">
        <v>29</v>
      </c>
      <c r="I8" t="s">
        <v>30</v>
      </c>
      <c r="J8" t="s">
        <v>31</v>
      </c>
      <c r="K8" t="s">
        <v>32</v>
      </c>
      <c r="L8" t="s">
        <v>33</v>
      </c>
      <c r="M8" t="s">
        <v>34</v>
      </c>
      <c r="N8" t="s">
        <v>35</v>
      </c>
      <c r="O8" t="s">
        <v>36</v>
      </c>
      <c r="P8" t="s">
        <v>37</v>
      </c>
      <c r="Q8" t="s">
        <v>38</v>
      </c>
      <c r="R8" t="s">
        <v>39</v>
      </c>
      <c r="S8" t="s">
        <v>40</v>
      </c>
      <c r="T8" t="s">
        <v>41</v>
      </c>
      <c r="U8" t="s">
        <v>42</v>
      </c>
      <c r="V8" t="s">
        <v>43</v>
      </c>
      <c r="W8" t="s">
        <v>44</v>
      </c>
      <c r="AK8" s="3"/>
      <c r="AL8" s="3"/>
    </row>
    <row r="9" spans="1:38" x14ac:dyDescent="0.25">
      <c r="A9" t="s">
        <v>24</v>
      </c>
      <c r="B9">
        <f>B3</f>
        <v>100.82147000000001</v>
      </c>
      <c r="C9">
        <f>B9*PI()/180</f>
        <v>1.7596666082006875</v>
      </c>
      <c r="D9">
        <f>D3</f>
        <v>100.82147000000001</v>
      </c>
      <c r="E9">
        <f>D9*PI()/180</f>
        <v>1.7596666082006875</v>
      </c>
      <c r="F9">
        <f>COS(C9/2)</f>
        <v>0.63727961435637726</v>
      </c>
      <c r="G9">
        <f>COS(E9/2)</f>
        <v>0.63727961435637726</v>
      </c>
      <c r="H9">
        <f>(F9+3*F9^3)/4</f>
        <v>0.35343143779796715</v>
      </c>
      <c r="I9">
        <f>(3*F9^2+F9^4)/4</f>
        <v>0.34582842137657804</v>
      </c>
      <c r="J9">
        <f>(6*F9^3-3*F9^5+F9^7)/4</f>
        <v>0.32006156954952703</v>
      </c>
      <c r="K9">
        <f>(10*F9^4-9*F9^6+3*F9^8)/4</f>
        <v>0.28203061107111088</v>
      </c>
      <c r="L9">
        <f>(G9+3*G9^3)/4</f>
        <v>0.35343143779796715</v>
      </c>
      <c r="M9">
        <f>(3*G9^2+G9^4)/4</f>
        <v>0.34582842137657804</v>
      </c>
      <c r="N9">
        <f>(6*G9^3-3*G9^5+G9^7)/4</f>
        <v>0.32006156954952703</v>
      </c>
      <c r="O9">
        <f>(10*G9^4-9*G9^6+3*G9^8)/4</f>
        <v>0.28203061107111088</v>
      </c>
      <c r="P9">
        <f>TANH($B$1*H9)</f>
        <v>0.75958131476182222</v>
      </c>
      <c r="Q9">
        <f t="shared" ref="Q9:W11" si="7">TANH($B$1*I9)</f>
        <v>0.75037612878153859</v>
      </c>
      <c r="R9">
        <f t="shared" si="7"/>
        <v>0.71691019598129102</v>
      </c>
      <c r="S9">
        <f t="shared" si="7"/>
        <v>0.66076351557725577</v>
      </c>
      <c r="T9">
        <f t="shared" si="7"/>
        <v>0.75958131476182222</v>
      </c>
      <c r="U9">
        <f t="shared" si="7"/>
        <v>0.75037612878153859</v>
      </c>
      <c r="V9">
        <f t="shared" si="7"/>
        <v>0.71691019598129102</v>
      </c>
      <c r="W9">
        <f t="shared" si="7"/>
        <v>0.66076351557725577</v>
      </c>
      <c r="AK9" s="5"/>
      <c r="AL9" s="3"/>
    </row>
    <row r="10" spans="1:38" x14ac:dyDescent="0.25">
      <c r="A10" t="s">
        <v>49</v>
      </c>
      <c r="B10">
        <f t="shared" ref="B10:B11" si="8">B4</f>
        <v>90.821470000000005</v>
      </c>
      <c r="C10">
        <f t="shared" ref="C10:C11" si="9">B10*PI()/180</f>
        <v>1.5851336830012546</v>
      </c>
      <c r="D10">
        <f t="shared" ref="D10:D11" si="10">D4</f>
        <v>100.62148999999999</v>
      </c>
      <c r="E10">
        <f t="shared" ref="E10:E11" si="11">D10*PI()/180</f>
        <v>1.7561762987625489</v>
      </c>
      <c r="F10">
        <f>COS(C10/2)</f>
        <v>0.70201963469190043</v>
      </c>
      <c r="G10">
        <f t="shared" ref="G10:G11" si="12">COS(E10/2)</f>
        <v>0.63862351645499926</v>
      </c>
      <c r="H10">
        <f t="shared" ref="H10:H11" si="13">(F10+3*F10^3)/4</f>
        <v>0.4349879864050028</v>
      </c>
      <c r="I10">
        <f t="shared" ref="I10:I11" si="14">(3*F10^2+F10^4)/4</f>
        <v>0.43034441409910135</v>
      </c>
      <c r="J10">
        <f t="shared" ref="J10:J11" si="15">(6*F10^3-3*F10^5+F10^7)/4</f>
        <v>0.41209270899787676</v>
      </c>
      <c r="K10">
        <f t="shared" ref="K10:K11" si="16">(10*F10^4-9*F10^6+3*F10^8)/4</f>
        <v>0.38212561125454031</v>
      </c>
      <c r="L10">
        <f t="shared" ref="L10:L11" si="17">(G10+3*G10^3)/4</f>
        <v>0.3549980383006599</v>
      </c>
      <c r="M10">
        <f t="shared" ref="M10:M11" si="18">(3*G10^2+G10^4)/4</f>
        <v>0.34746336236429709</v>
      </c>
      <c r="N10">
        <f t="shared" ref="N10:N11" si="19">(6*G10^3-3*G10^5+G10^7)/4</f>
        <v>0.32184661887787125</v>
      </c>
      <c r="O10">
        <f t="shared" ref="O10:O11" si="20">(10*G10^4-9*G10^6+3*G10^8)/4</f>
        <v>0.2839495342225295</v>
      </c>
      <c r="P10">
        <f t="shared" ref="P10:P11" si="21">TANH($B$1*H10)</f>
        <v>0.8410875110760011</v>
      </c>
      <c r="Q10">
        <f t="shared" si="7"/>
        <v>0.83721958322347956</v>
      </c>
      <c r="R10">
        <f t="shared" si="7"/>
        <v>0.82117293303309014</v>
      </c>
      <c r="S10">
        <f t="shared" si="7"/>
        <v>0.79172011326719249</v>
      </c>
      <c r="T10">
        <f t="shared" si="7"/>
        <v>0.76144124282288805</v>
      </c>
      <c r="U10">
        <f t="shared" si="7"/>
        <v>0.75238076110586305</v>
      </c>
      <c r="V10">
        <f t="shared" si="7"/>
        <v>0.71934448494217951</v>
      </c>
      <c r="W10">
        <f t="shared" si="7"/>
        <v>0.66379693038124477</v>
      </c>
      <c r="AK10" s="5"/>
      <c r="AL10" s="3"/>
    </row>
    <row r="11" spans="1:38" x14ac:dyDescent="0.25">
      <c r="A11" t="s">
        <v>50</v>
      </c>
      <c r="B11">
        <f t="shared" si="8"/>
        <v>110.82147000000001</v>
      </c>
      <c r="C11">
        <f t="shared" si="9"/>
        <v>1.9341995334001205</v>
      </c>
      <c r="D11">
        <f t="shared" si="10"/>
        <v>101.03409000000001</v>
      </c>
      <c r="E11">
        <f t="shared" si="11"/>
        <v>1.7633775272562777</v>
      </c>
      <c r="F11">
        <f>COS(C11/2)</f>
        <v>0.56768951135565016</v>
      </c>
      <c r="G11">
        <f t="shared" si="12"/>
        <v>0.63584864047912282</v>
      </c>
      <c r="H11">
        <f t="shared" si="13"/>
        <v>0.2791349400708627</v>
      </c>
      <c r="I11">
        <f t="shared" si="14"/>
        <v>0.26766824677918349</v>
      </c>
      <c r="J11">
        <f t="shared" si="15"/>
        <v>0.23495568849688628</v>
      </c>
      <c r="K11">
        <f t="shared" si="16"/>
        <v>0.19242795356491643</v>
      </c>
      <c r="L11">
        <f t="shared" si="17"/>
        <v>0.35176903017926459</v>
      </c>
      <c r="M11">
        <f t="shared" si="18"/>
        <v>0.34409294893348086</v>
      </c>
      <c r="N11">
        <f t="shared" si="19"/>
        <v>0.31816673713357124</v>
      </c>
      <c r="O11">
        <f t="shared" si="20"/>
        <v>0.27999503188322511</v>
      </c>
      <c r="P11">
        <f t="shared" si="21"/>
        <v>0.65614489761087091</v>
      </c>
      <c r="Q11">
        <f t="shared" si="7"/>
        <v>0.63736584356505621</v>
      </c>
      <c r="R11">
        <f t="shared" si="7"/>
        <v>0.57943369972368641</v>
      </c>
      <c r="S11">
        <f t="shared" si="7"/>
        <v>0.49439180115158132</v>
      </c>
      <c r="T11">
        <f t="shared" si="7"/>
        <v>0.75759396268398893</v>
      </c>
      <c r="U11">
        <f t="shared" si="7"/>
        <v>0.74823302513999768</v>
      </c>
      <c r="V11">
        <f t="shared" si="7"/>
        <v>0.71430692816383046</v>
      </c>
      <c r="W11">
        <f t="shared" si="7"/>
        <v>0.6575219298247349</v>
      </c>
      <c r="AK11" s="3"/>
      <c r="AL11" s="3"/>
    </row>
    <row r="13" spans="1:38" x14ac:dyDescent="0.25">
      <c r="L13" t="s">
        <v>18</v>
      </c>
    </row>
    <row r="14" spans="1:38" x14ac:dyDescent="0.25">
      <c r="B14" t="s">
        <v>56</v>
      </c>
      <c r="D14">
        <v>1</v>
      </c>
      <c r="E14">
        <v>2</v>
      </c>
      <c r="F14">
        <v>3</v>
      </c>
      <c r="G14">
        <v>4</v>
      </c>
      <c r="L14" t="s">
        <v>45</v>
      </c>
      <c r="M14" t="s">
        <v>46</v>
      </c>
      <c r="N14" t="s">
        <v>47</v>
      </c>
      <c r="O14" t="s">
        <v>48</v>
      </c>
      <c r="U14" t="s">
        <v>57</v>
      </c>
      <c r="V14" t="s">
        <v>23</v>
      </c>
    </row>
    <row r="15" spans="1:38" x14ac:dyDescent="0.25">
      <c r="A15" t="s">
        <v>24</v>
      </c>
      <c r="D15">
        <f>opt_angle_relax!H28</f>
        <v>8.9585267349389905</v>
      </c>
      <c r="E15">
        <f>opt_angle_relax!I28</f>
        <v>5.7981136757811269</v>
      </c>
      <c r="F15">
        <f>opt_angle_relax!J28</f>
        <v>0.38573509574155135</v>
      </c>
      <c r="G15">
        <f>opt_angle_relax!K28</f>
        <v>1.2822281390464949E-3</v>
      </c>
      <c r="K15" t="s">
        <v>51</v>
      </c>
      <c r="L15">
        <f>D$15</f>
        <v>8.9585267349389905</v>
      </c>
      <c r="M15">
        <f t="shared" ref="M15:O15" si="22">E$15</f>
        <v>5.7981136757811269</v>
      </c>
      <c r="N15">
        <f t="shared" si="22"/>
        <v>0.38573509574155135</v>
      </c>
      <c r="O15">
        <f t="shared" si="22"/>
        <v>1.2822281390464949E-3</v>
      </c>
      <c r="T15" t="s">
        <v>51</v>
      </c>
      <c r="U15" s="3">
        <f>SQRT(SUM(L15^2+M15^2+N15^2+O15^2))</f>
        <v>10.67811390958593</v>
      </c>
      <c r="V15" s="3">
        <f>U15/$U$15</f>
        <v>1</v>
      </c>
    </row>
    <row r="16" spans="1:38" x14ac:dyDescent="0.25">
      <c r="A16" t="s">
        <v>49</v>
      </c>
      <c r="L16">
        <f>L$15*F4</f>
        <v>9.9441033461853063</v>
      </c>
      <c r="M16">
        <f t="shared" ref="M16:O17" si="23">M$15*G4</f>
        <v>6.4864304604611762</v>
      </c>
      <c r="N16">
        <f t="shared" si="23"/>
        <v>0.44333414852240177</v>
      </c>
      <c r="O16">
        <f t="shared" si="23"/>
        <v>1.5434057396412075E-3</v>
      </c>
      <c r="U16" s="3">
        <f t="shared" ref="U16:U17" si="24">SQRT(SUM(L16^2+M16^2+N16^2+O16^2))</f>
        <v>11.880888814704049</v>
      </c>
      <c r="V16" s="3">
        <f>U16/$U$15</f>
        <v>1.1126392652581059</v>
      </c>
    </row>
    <row r="17" spans="1:22" x14ac:dyDescent="0.25">
      <c r="A17" t="s">
        <v>50</v>
      </c>
      <c r="L17">
        <f>L$15*F5</f>
        <v>7.7183471761471605</v>
      </c>
      <c r="M17">
        <f t="shared" si="23"/>
        <v>4.9108239505661277</v>
      </c>
      <c r="N17">
        <f t="shared" si="23"/>
        <v>0.31063347350943049</v>
      </c>
      <c r="O17">
        <f t="shared" si="23"/>
        <v>9.5467312106550697E-4</v>
      </c>
      <c r="U17" s="3">
        <f t="shared" si="24"/>
        <v>9.1534457485286964</v>
      </c>
      <c r="V17" s="3">
        <f>U17/$U$15</f>
        <v>0.85721559313124462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1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8" max="8" width="14.140625" customWidth="1"/>
    <col min="9" max="9" width="12.42578125" customWidth="1"/>
    <col min="10" max="10" width="12.140625" customWidth="1"/>
    <col min="11" max="11" width="11.7109375" customWidth="1"/>
  </cols>
  <sheetData>
    <row r="1" spans="1:11" ht="18.75" x14ac:dyDescent="0.3">
      <c r="A1" s="2">
        <v>2625.5</v>
      </c>
      <c r="F1" t="s">
        <v>14</v>
      </c>
      <c r="G1">
        <v>90.8</v>
      </c>
    </row>
    <row r="2" spans="1:11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</row>
    <row r="3" spans="1:11" x14ac:dyDescent="0.25">
      <c r="F3">
        <f>SUM(F4:F22)</f>
        <v>5.4509881775919797E-4</v>
      </c>
    </row>
    <row r="4" spans="1:11" x14ac:dyDescent="0.25">
      <c r="A4" t="s">
        <v>2</v>
      </c>
      <c r="B4">
        <v>120.83686</v>
      </c>
      <c r="C4">
        <f>B4*PI()/180</f>
        <v>2.1090010647714355</v>
      </c>
      <c r="D4">
        <v>-151.37883712999999</v>
      </c>
      <c r="E4">
        <f>D4-$D$24</f>
        <v>-4.8896299999512394E-3</v>
      </c>
    </row>
    <row r="5" spans="1:11" x14ac:dyDescent="0.25">
      <c r="B5">
        <v>0</v>
      </c>
      <c r="C5">
        <f t="shared" ref="C5:C22" si="0">B5*PI()/180</f>
        <v>0</v>
      </c>
      <c r="D5">
        <v>-151.36313645000001</v>
      </c>
      <c r="E5">
        <f t="shared" ref="E5:E22" si="1">D5-$D$24</f>
        <v>1.0811050000029354E-2</v>
      </c>
      <c r="F5">
        <f t="shared" ref="F5:F22" si="2">E5^2</f>
        <v>1.168788021031347E-4</v>
      </c>
      <c r="G5">
        <f t="shared" ref="G5:G22" si="3">E5/$F$24</f>
        <v>1.964565478947055</v>
      </c>
      <c r="H5">
        <f>COS(C5)*SQRT(2)*G5</f>
        <v>2.7783151444969207</v>
      </c>
      <c r="I5">
        <f>SQRT(2)*COS(2*C5)*G5</f>
        <v>2.7783151444969207</v>
      </c>
      <c r="J5">
        <f>COS(3*C5)*SQRT(2)*G5</f>
        <v>2.7783151444969207</v>
      </c>
      <c r="K5">
        <f>COS(4*C5)*SQRT(2)*G5</f>
        <v>2.7783151444969207</v>
      </c>
    </row>
    <row r="6" spans="1:11" x14ac:dyDescent="0.25">
      <c r="B6">
        <v>20</v>
      </c>
      <c r="C6">
        <f t="shared" si="0"/>
        <v>0.3490658503988659</v>
      </c>
      <c r="D6">
        <v>-151.36457912</v>
      </c>
      <c r="E6">
        <f t="shared" si="1"/>
        <v>9.3683800000405881E-3</v>
      </c>
      <c r="F6">
        <f t="shared" si="2"/>
        <v>8.7766543825160495E-5</v>
      </c>
      <c r="G6">
        <f t="shared" si="3"/>
        <v>1.7024059588742793</v>
      </c>
      <c r="H6">
        <f t="shared" ref="H6:H22" si="4">COS(C6)*SQRT(2)*G6</f>
        <v>2.262371624341811</v>
      </c>
      <c r="I6">
        <f t="shared" ref="I6:I22" si="5">SQRT(2)*COS(2*C6)*G6</f>
        <v>1.8443022460340781</v>
      </c>
      <c r="J6">
        <f t="shared" ref="J6:J22" si="6">COS(3*C6)*SQRT(2)*G6</f>
        <v>1.2037827978523898</v>
      </c>
      <c r="K6">
        <f t="shared" ref="K6:K22" si="7">COS(4*C6)*SQRT(2)*G6</f>
        <v>0.41806937830773272</v>
      </c>
    </row>
    <row r="7" spans="1:11" x14ac:dyDescent="0.25">
      <c r="B7">
        <v>40</v>
      </c>
      <c r="C7">
        <f t="shared" si="0"/>
        <v>0.69813170079773179</v>
      </c>
      <c r="D7">
        <v>-151.36822161000001</v>
      </c>
      <c r="E7">
        <f t="shared" si="1"/>
        <v>5.7258900000363155E-3</v>
      </c>
      <c r="F7">
        <f t="shared" si="2"/>
        <v>3.278581629251588E-5</v>
      </c>
      <c r="G7">
        <f t="shared" si="3"/>
        <v>1.0404989182631617</v>
      </c>
      <c r="H7">
        <f t="shared" si="4"/>
        <v>1.1272249617933188</v>
      </c>
      <c r="I7">
        <f t="shared" si="5"/>
        <v>0.25552115441125089</v>
      </c>
      <c r="J7">
        <f t="shared" si="6"/>
        <v>-0.73574384092114853</v>
      </c>
      <c r="K7">
        <f t="shared" si="7"/>
        <v>-1.3827461162045696</v>
      </c>
    </row>
    <row r="8" spans="1:11" x14ac:dyDescent="0.25">
      <c r="B8">
        <v>60</v>
      </c>
      <c r="C8">
        <f t="shared" si="0"/>
        <v>1.0471975511965976</v>
      </c>
      <c r="D8">
        <v>-151.37255325999999</v>
      </c>
      <c r="E8">
        <f t="shared" si="1"/>
        <v>1.3942400000530597E-3</v>
      </c>
      <c r="F8">
        <f t="shared" si="2"/>
        <v>1.9439051777479561E-6</v>
      </c>
      <c r="G8">
        <f t="shared" si="3"/>
        <v>0.25335890347967532</v>
      </c>
      <c r="H8">
        <f t="shared" si="4"/>
        <v>0.17915179872446643</v>
      </c>
      <c r="I8">
        <f t="shared" si="5"/>
        <v>-0.17915179872446632</v>
      </c>
      <c r="J8">
        <f t="shared" si="6"/>
        <v>-0.35830359744893281</v>
      </c>
      <c r="K8">
        <f t="shared" si="7"/>
        <v>-0.17915179872446657</v>
      </c>
    </row>
    <row r="9" spans="1:11" x14ac:dyDescent="0.25">
      <c r="B9">
        <v>80</v>
      </c>
      <c r="C9">
        <f t="shared" si="0"/>
        <v>1.3962634015954636</v>
      </c>
      <c r="D9">
        <v>-151.37615403000001</v>
      </c>
      <c r="E9">
        <f t="shared" si="1"/>
        <v>-2.2065299999667332E-3</v>
      </c>
      <c r="F9">
        <f t="shared" si="2"/>
        <v>4.8687746407531912E-6</v>
      </c>
      <c r="G9">
        <f t="shared" si="3"/>
        <v>-0.40096685023045125</v>
      </c>
      <c r="H9">
        <f t="shared" si="4"/>
        <v>-9.8467678008306331E-2</v>
      </c>
      <c r="I9">
        <f t="shared" si="5"/>
        <v>0.53285529196745274</v>
      </c>
      <c r="J9">
        <f t="shared" si="6"/>
        <v>0.28352637882896314</v>
      </c>
      <c r="K9">
        <f t="shared" si="7"/>
        <v>-0.43438761395914643</v>
      </c>
    </row>
    <row r="10" spans="1:11" x14ac:dyDescent="0.25">
      <c r="B10">
        <v>100</v>
      </c>
      <c r="C10">
        <f t="shared" si="0"/>
        <v>1.7453292519943295</v>
      </c>
      <c r="D10">
        <v>-151.37823645</v>
      </c>
      <c r="E10">
        <f t="shared" si="1"/>
        <v>-4.2889499999603231E-3</v>
      </c>
      <c r="F10">
        <f t="shared" si="2"/>
        <v>1.8395092102159655E-5</v>
      </c>
      <c r="G10">
        <f t="shared" si="3"/>
        <v>-0.77938064395494844</v>
      </c>
      <c r="H10">
        <f t="shared" si="4"/>
        <v>0.19139687545430403</v>
      </c>
      <c r="I10">
        <f t="shared" si="5"/>
        <v>1.0357392396645959</v>
      </c>
      <c r="J10">
        <f t="shared" si="6"/>
        <v>-0.55110533846608234</v>
      </c>
      <c r="K10">
        <f t="shared" si="7"/>
        <v>-0.84434236421029185</v>
      </c>
    </row>
    <row r="11" spans="1:11" x14ac:dyDescent="0.25">
      <c r="B11">
        <v>120</v>
      </c>
      <c r="C11">
        <f t="shared" si="0"/>
        <v>2.0943951023931953</v>
      </c>
      <c r="D11">
        <v>-151.37883631</v>
      </c>
      <c r="E11">
        <f t="shared" si="1"/>
        <v>-4.8888099999544465E-3</v>
      </c>
      <c r="F11">
        <f t="shared" si="2"/>
        <v>2.3900463215654597E-5</v>
      </c>
      <c r="G11">
        <f t="shared" si="3"/>
        <v>-0.88838617516481577</v>
      </c>
      <c r="H11">
        <f t="shared" si="4"/>
        <v>0.62818388877142106</v>
      </c>
      <c r="I11">
        <f t="shared" si="5"/>
        <v>0.62818388877142195</v>
      </c>
      <c r="J11">
        <f t="shared" si="6"/>
        <v>-1.2563677775428426</v>
      </c>
      <c r="K11">
        <f t="shared" si="7"/>
        <v>0.62818388877142028</v>
      </c>
    </row>
    <row r="12" spans="1:11" x14ac:dyDescent="0.25">
      <c r="B12">
        <v>140</v>
      </c>
      <c r="C12">
        <f t="shared" si="0"/>
        <v>2.4434609527920612</v>
      </c>
      <c r="D12">
        <v>-151.37853433999999</v>
      </c>
      <c r="E12">
        <f t="shared" si="1"/>
        <v>-4.5868399999449139E-3</v>
      </c>
      <c r="F12">
        <f t="shared" si="2"/>
        <v>2.1039101185094659E-5</v>
      </c>
      <c r="G12">
        <f t="shared" si="3"/>
        <v>-0.83351270425359447</v>
      </c>
      <c r="H12">
        <f t="shared" si="4"/>
        <v>0.90298635559837503</v>
      </c>
      <c r="I12">
        <f t="shared" si="5"/>
        <v>-0.20469038907107714</v>
      </c>
      <c r="J12">
        <f t="shared" si="6"/>
        <v>-0.58938248538285465</v>
      </c>
      <c r="K12">
        <f t="shared" si="7"/>
        <v>1.1076767446694531</v>
      </c>
    </row>
    <row r="13" spans="1:11" x14ac:dyDescent="0.25">
      <c r="B13">
        <v>160</v>
      </c>
      <c r="C13">
        <f t="shared" si="0"/>
        <v>2.7925268031909272</v>
      </c>
      <c r="D13">
        <v>-151.37798387000001</v>
      </c>
      <c r="E13">
        <f t="shared" si="1"/>
        <v>-4.0363699999659275E-3</v>
      </c>
      <c r="F13">
        <f t="shared" si="2"/>
        <v>1.629228277662494E-5</v>
      </c>
      <c r="G13">
        <f t="shared" si="3"/>
        <v>-0.73348223920609523</v>
      </c>
      <c r="H13">
        <f t="shared" si="4"/>
        <v>0.97474365399651874</v>
      </c>
      <c r="I13">
        <f t="shared" si="5"/>
        <v>-0.79461830719179605</v>
      </c>
      <c r="J13">
        <f t="shared" si="6"/>
        <v>0.51865026522252256</v>
      </c>
      <c r="K13">
        <f t="shared" si="7"/>
        <v>-0.18012534680472192</v>
      </c>
    </row>
    <row r="14" spans="1:11" x14ac:dyDescent="0.25">
      <c r="B14">
        <v>180</v>
      </c>
      <c r="C14">
        <f t="shared" si="0"/>
        <v>3.1415926535897931</v>
      </c>
      <c r="D14">
        <v>-151.37772057000001</v>
      </c>
      <c r="E14">
        <f t="shared" si="1"/>
        <v>-3.7730699999656281E-3</v>
      </c>
      <c r="F14">
        <f t="shared" si="2"/>
        <v>1.4236057224640625E-5</v>
      </c>
      <c r="G14">
        <f t="shared" si="3"/>
        <v>-0.68563581442719368</v>
      </c>
      <c r="H14">
        <f t="shared" si="4"/>
        <v>0.96963546761165997</v>
      </c>
      <c r="I14">
        <f t="shared" si="5"/>
        <v>-0.96963546761165997</v>
      </c>
      <c r="J14">
        <f t="shared" si="6"/>
        <v>0.96963546761165997</v>
      </c>
      <c r="K14">
        <f t="shared" si="7"/>
        <v>-0.96963546761165997</v>
      </c>
    </row>
    <row r="15" spans="1:11" x14ac:dyDescent="0.25">
      <c r="B15">
        <v>200</v>
      </c>
      <c r="C15">
        <f t="shared" si="0"/>
        <v>3.4906585039886591</v>
      </c>
      <c r="D15">
        <f>D13</f>
        <v>-151.37798387000001</v>
      </c>
      <c r="E15">
        <f t="shared" si="1"/>
        <v>-4.0363699999659275E-3</v>
      </c>
      <c r="F15">
        <f t="shared" si="2"/>
        <v>1.629228277662494E-5</v>
      </c>
      <c r="G15">
        <f t="shared" si="3"/>
        <v>-0.73348223920609523</v>
      </c>
      <c r="H15">
        <f t="shared" si="4"/>
        <v>0.97474365399651886</v>
      </c>
      <c r="I15">
        <f t="shared" si="5"/>
        <v>-0.79461830719179638</v>
      </c>
      <c r="J15">
        <f t="shared" si="6"/>
        <v>0.51865026522252311</v>
      </c>
      <c r="K15">
        <f t="shared" si="7"/>
        <v>-0.18012534680472292</v>
      </c>
    </row>
    <row r="16" spans="1:11" x14ac:dyDescent="0.25">
      <c r="B16">
        <v>220</v>
      </c>
      <c r="C16">
        <f t="shared" si="0"/>
        <v>3.839724354387525</v>
      </c>
      <c r="D16">
        <f>D12</f>
        <v>-151.37853433999999</v>
      </c>
      <c r="E16">
        <f t="shared" si="1"/>
        <v>-4.5868399999449139E-3</v>
      </c>
      <c r="F16">
        <f t="shared" si="2"/>
        <v>2.1039101185094659E-5</v>
      </c>
      <c r="G16">
        <f t="shared" si="3"/>
        <v>-0.83351270425359447</v>
      </c>
      <c r="H16">
        <f t="shared" si="4"/>
        <v>0.90298635559837503</v>
      </c>
      <c r="I16">
        <f t="shared" si="5"/>
        <v>-0.2046903890710777</v>
      </c>
      <c r="J16">
        <f t="shared" si="6"/>
        <v>-0.58938248538285476</v>
      </c>
      <c r="K16">
        <f t="shared" si="7"/>
        <v>1.1076767446694527</v>
      </c>
    </row>
    <row r="17" spans="2:12" x14ac:dyDescent="0.25">
      <c r="B17">
        <v>240</v>
      </c>
      <c r="C17">
        <f t="shared" si="0"/>
        <v>4.1887902047863905</v>
      </c>
      <c r="D17">
        <f>D11</f>
        <v>-151.37883631</v>
      </c>
      <c r="E17">
        <f t="shared" si="1"/>
        <v>-4.8888099999544465E-3</v>
      </c>
      <c r="F17">
        <f t="shared" si="2"/>
        <v>2.3900463215654597E-5</v>
      </c>
      <c r="G17">
        <f t="shared" si="3"/>
        <v>-0.88838617516481577</v>
      </c>
      <c r="H17">
        <f t="shared" si="4"/>
        <v>0.62818388877142195</v>
      </c>
      <c r="I17">
        <f t="shared" si="5"/>
        <v>0.62818388877142028</v>
      </c>
      <c r="J17">
        <f t="shared" si="6"/>
        <v>-1.2563677775428426</v>
      </c>
      <c r="K17">
        <f t="shared" si="7"/>
        <v>0.62818388877142328</v>
      </c>
    </row>
    <row r="18" spans="2:12" x14ac:dyDescent="0.25">
      <c r="B18">
        <v>260</v>
      </c>
      <c r="C18">
        <f t="shared" si="0"/>
        <v>4.5378560551852569</v>
      </c>
      <c r="D18">
        <f>D10</f>
        <v>-151.37823645</v>
      </c>
      <c r="E18">
        <f t="shared" si="1"/>
        <v>-4.2889499999603231E-3</v>
      </c>
      <c r="F18">
        <f t="shared" si="2"/>
        <v>1.8395092102159655E-5</v>
      </c>
      <c r="G18">
        <f t="shared" si="3"/>
        <v>-0.77938064395494844</v>
      </c>
      <c r="H18">
        <f t="shared" si="4"/>
        <v>0.19139687545430406</v>
      </c>
      <c r="I18">
        <f t="shared" si="5"/>
        <v>1.0357392396645959</v>
      </c>
      <c r="J18">
        <f t="shared" si="6"/>
        <v>-0.55110533846608223</v>
      </c>
      <c r="K18">
        <f t="shared" si="7"/>
        <v>-0.84434236421029185</v>
      </c>
    </row>
    <row r="19" spans="2:12" x14ac:dyDescent="0.25">
      <c r="B19">
        <v>280</v>
      </c>
      <c r="C19">
        <f t="shared" si="0"/>
        <v>4.8869219055841224</v>
      </c>
      <c r="D19">
        <f>D9</f>
        <v>-151.37615403000001</v>
      </c>
      <c r="E19">
        <f t="shared" si="1"/>
        <v>-2.2065299999667332E-3</v>
      </c>
      <c r="F19">
        <f t="shared" si="2"/>
        <v>4.8687746407531912E-6</v>
      </c>
      <c r="G19">
        <f t="shared" si="3"/>
        <v>-0.40096685023045125</v>
      </c>
      <c r="H19">
        <f t="shared" si="4"/>
        <v>-9.8467678008306081E-2</v>
      </c>
      <c r="I19">
        <f t="shared" si="5"/>
        <v>0.53285529196745296</v>
      </c>
      <c r="J19">
        <f t="shared" si="6"/>
        <v>0.28352637882896231</v>
      </c>
      <c r="K19">
        <f t="shared" si="7"/>
        <v>-0.43438761395914716</v>
      </c>
    </row>
    <row r="20" spans="2:12" x14ac:dyDescent="0.25">
      <c r="B20">
        <v>300</v>
      </c>
      <c r="C20">
        <f t="shared" si="0"/>
        <v>5.2359877559829888</v>
      </c>
      <c r="D20">
        <f>D8</f>
        <v>-151.37255325999999</v>
      </c>
      <c r="E20">
        <f t="shared" si="1"/>
        <v>1.3942400000530597E-3</v>
      </c>
      <c r="F20">
        <f t="shared" si="2"/>
        <v>1.9439051777479561E-6</v>
      </c>
      <c r="G20">
        <f t="shared" si="3"/>
        <v>0.25335890347967532</v>
      </c>
      <c r="H20">
        <f t="shared" si="4"/>
        <v>0.17915179872446643</v>
      </c>
      <c r="I20">
        <f t="shared" si="5"/>
        <v>-0.17915179872446635</v>
      </c>
      <c r="J20">
        <f t="shared" si="6"/>
        <v>-0.35830359744893281</v>
      </c>
      <c r="K20">
        <f t="shared" si="7"/>
        <v>-0.17915179872446652</v>
      </c>
    </row>
    <row r="21" spans="2:12" x14ac:dyDescent="0.25">
      <c r="B21">
        <v>320</v>
      </c>
      <c r="C21">
        <f t="shared" si="0"/>
        <v>5.5850536063818543</v>
      </c>
      <c r="D21">
        <f>D7</f>
        <v>-151.36822161000001</v>
      </c>
      <c r="E21">
        <f t="shared" si="1"/>
        <v>5.7258900000363155E-3</v>
      </c>
      <c r="F21">
        <f t="shared" si="2"/>
        <v>3.278581629251588E-5</v>
      </c>
      <c r="G21">
        <f t="shared" si="3"/>
        <v>1.0404989182631617</v>
      </c>
      <c r="H21">
        <f t="shared" si="4"/>
        <v>1.1272249617933185</v>
      </c>
      <c r="I21">
        <f t="shared" si="5"/>
        <v>0.2555211544112499</v>
      </c>
      <c r="J21">
        <f t="shared" si="6"/>
        <v>-0.73574384092115119</v>
      </c>
      <c r="K21">
        <f t="shared" si="7"/>
        <v>-1.3827461162045704</v>
      </c>
    </row>
    <row r="22" spans="2:12" x14ac:dyDescent="0.25">
      <c r="B22">
        <v>340</v>
      </c>
      <c r="C22">
        <f t="shared" si="0"/>
        <v>5.9341194567807207</v>
      </c>
      <c r="D22">
        <f>D6</f>
        <v>-151.36457912</v>
      </c>
      <c r="E22">
        <f t="shared" si="1"/>
        <v>9.3683800000405881E-3</v>
      </c>
      <c r="F22">
        <f t="shared" si="2"/>
        <v>8.7766543825160495E-5</v>
      </c>
      <c r="G22">
        <f t="shared" si="3"/>
        <v>1.7024059588742793</v>
      </c>
      <c r="H22">
        <f t="shared" si="4"/>
        <v>2.262371624341811</v>
      </c>
      <c r="I22">
        <f t="shared" si="5"/>
        <v>1.844302246034079</v>
      </c>
      <c r="J22">
        <f t="shared" si="6"/>
        <v>1.2037827978523907</v>
      </c>
      <c r="K22">
        <f t="shared" si="7"/>
        <v>0.41806937830773411</v>
      </c>
    </row>
    <row r="24" spans="2:12" x14ac:dyDescent="0.25">
      <c r="B24" t="s">
        <v>4</v>
      </c>
      <c r="D24">
        <f>AVERAGE(D5:D22)</f>
        <v>-151.37394750000004</v>
      </c>
      <c r="F24">
        <f>SQRT(AVERAGE(F5:F22))</f>
        <v>5.5030235010663708E-3</v>
      </c>
      <c r="G24" t="s">
        <v>10</v>
      </c>
      <c r="H24" s="4">
        <f t="shared" ref="H24:K24" si="8">AVERAGE(H5:H22)</f>
        <v>0.89350742074735556</v>
      </c>
      <c r="I24" s="4">
        <f t="shared" si="8"/>
        <v>0.44694235158934315</v>
      </c>
      <c r="J24" s="4">
        <f t="shared" si="8"/>
        <v>4.3225745355144861E-2</v>
      </c>
      <c r="K24" s="4">
        <f t="shared" si="8"/>
        <v>4.1685122542267422E-3</v>
      </c>
    </row>
    <row r="25" spans="2:12" x14ac:dyDescent="0.25">
      <c r="B25" t="s">
        <v>5</v>
      </c>
      <c r="D25">
        <f>MIN(D4:D22)</f>
        <v>-151.37883712999999</v>
      </c>
      <c r="F25" s="3">
        <f>F24*$A$1</f>
        <v>14.448188202049757</v>
      </c>
      <c r="G25" s="4">
        <f>SUM(H25:K25)</f>
        <v>0.99999881813072544</v>
      </c>
      <c r="H25">
        <f t="shared" ref="H25:K25" si="9">H24^2</f>
        <v>0.79835551093059187</v>
      </c>
      <c r="I25">
        <f t="shared" si="9"/>
        <v>0.19975746564421201</v>
      </c>
      <c r="J25">
        <f t="shared" si="9"/>
        <v>1.8684650615078276E-3</v>
      </c>
      <c r="K25">
        <f t="shared" si="9"/>
        <v>1.7376494413638517E-5</v>
      </c>
    </row>
    <row r="26" spans="2:12" x14ac:dyDescent="0.25">
      <c r="B26" t="s">
        <v>6</v>
      </c>
      <c r="D26">
        <f>MAX(D5:D22)</f>
        <v>-151.36313645000001</v>
      </c>
    </row>
    <row r="27" spans="2:12" x14ac:dyDescent="0.25">
      <c r="B27" t="s">
        <v>68</v>
      </c>
      <c r="D27" s="1">
        <f>D26-D25</f>
        <v>1.5700679999980593E-2</v>
      </c>
      <c r="G27" t="s">
        <v>61</v>
      </c>
      <c r="H27">
        <f>H24*$F$24</f>
        <v>4.9169923347498956E-3</v>
      </c>
      <c r="I27">
        <f t="shared" ref="I27:K27" si="10">I24*$F$24</f>
        <v>2.4595342644180241E-3</v>
      </c>
      <c r="J27">
        <f t="shared" si="10"/>
        <v>2.378722925404727E-4</v>
      </c>
      <c r="K27">
        <f t="shared" si="10"/>
        <v>2.2939420899492917E-5</v>
      </c>
    </row>
    <row r="28" spans="2:12" x14ac:dyDescent="0.25">
      <c r="D28" s="3">
        <f>D27*$A$1</f>
        <v>41.222135339949048</v>
      </c>
      <c r="H28" s="7">
        <f>$A$1*H27</f>
        <v>12.909563374885851</v>
      </c>
      <c r="I28" s="7">
        <f t="shared" ref="I28:K28" si="11">$A$1*I27</f>
        <v>6.4575072112295224</v>
      </c>
      <c r="J28" s="7">
        <f t="shared" si="11"/>
        <v>0.62453370406501107</v>
      </c>
      <c r="K28" s="7">
        <f t="shared" si="11"/>
        <v>6.0227449571618651E-2</v>
      </c>
      <c r="L28" t="s">
        <v>51</v>
      </c>
    </row>
    <row r="31" spans="2:12" x14ac:dyDescent="0.25">
      <c r="F31">
        <f>F25/opt_angle_relax!F25</f>
        <v>1.3530648982873894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1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8" max="8" width="12.5703125" customWidth="1"/>
    <col min="9" max="9" width="11.5703125" customWidth="1"/>
    <col min="10" max="10" width="15.28515625" customWidth="1"/>
    <col min="11" max="11" width="12.140625" customWidth="1"/>
  </cols>
  <sheetData>
    <row r="1" spans="1:11" ht="18.75" x14ac:dyDescent="0.3">
      <c r="A1" s="2">
        <v>2625.5</v>
      </c>
      <c r="F1" t="s">
        <v>14</v>
      </c>
      <c r="G1">
        <v>110.8</v>
      </c>
    </row>
    <row r="2" spans="1:11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</row>
    <row r="3" spans="1:11" x14ac:dyDescent="0.25">
      <c r="F3">
        <f>SUM(F4:F22)</f>
        <v>1.8484326092267641E-4</v>
      </c>
    </row>
    <row r="4" spans="1:11" x14ac:dyDescent="0.25">
      <c r="A4" t="s">
        <v>2</v>
      </c>
      <c r="B4">
        <v>103.48293</v>
      </c>
      <c r="C4">
        <f>B4*PI()/180</f>
        <v>1.8061178481108155</v>
      </c>
      <c r="D4">
        <v>-151.37883864</v>
      </c>
      <c r="E4">
        <f>D4-$D$24</f>
        <v>-3.4326022222046504E-3</v>
      </c>
    </row>
    <row r="5" spans="1:11" x14ac:dyDescent="0.25">
      <c r="B5">
        <v>0</v>
      </c>
      <c r="C5">
        <f t="shared" ref="C5:C22" si="0">B5*PI()/180</f>
        <v>0</v>
      </c>
      <c r="D5">
        <v>-151.36883401</v>
      </c>
      <c r="E5">
        <f t="shared" ref="E5:E22" si="1">D5-$D$24</f>
        <v>6.5720277777927549E-3</v>
      </c>
      <c r="F5">
        <f t="shared" ref="F5:F22" si="2">E5^2</f>
        <v>4.3191549112079578E-5</v>
      </c>
      <c r="G5">
        <f t="shared" ref="G5:G22" si="3">E5/$F$24</f>
        <v>2.0508496935737197</v>
      </c>
      <c r="H5">
        <f>COS(C5)*SQRT(2)*G5</f>
        <v>2.9003394510406606</v>
      </c>
      <c r="I5">
        <f>SQRT(2)*COS(2*C5)*G5</f>
        <v>2.9003394510406606</v>
      </c>
      <c r="J5">
        <f>COS(3*C5)*SQRT(2)*G5</f>
        <v>2.9003394510406606</v>
      </c>
      <c r="K5">
        <f>COS(4*C5)*SQRT(2)*G5</f>
        <v>2.9003394510406606</v>
      </c>
    </row>
    <row r="6" spans="1:11" x14ac:dyDescent="0.25">
      <c r="B6">
        <v>20</v>
      </c>
      <c r="C6">
        <f t="shared" si="0"/>
        <v>0.3490658503988659</v>
      </c>
      <c r="D6">
        <v>-151.36984921999999</v>
      </c>
      <c r="E6">
        <f t="shared" si="1"/>
        <v>5.5568177778013705E-3</v>
      </c>
      <c r="F6">
        <f t="shared" si="2"/>
        <v>3.0878223815689362E-5</v>
      </c>
      <c r="G6">
        <f t="shared" si="3"/>
        <v>1.7340459325746191</v>
      </c>
      <c r="H6">
        <f t="shared" ref="H6:H22" si="4">COS(C6)*SQRT(2)*G6</f>
        <v>2.3044188095748228</v>
      </c>
      <c r="I6">
        <f t="shared" ref="I6:I22" si="5">SQRT(2)*COS(2*C6)*G6</f>
        <v>1.8785794254904886</v>
      </c>
      <c r="J6">
        <f t="shared" ref="J6:J22" si="6">COS(3*C6)*SQRT(2)*G6</f>
        <v>1.2261556378124643</v>
      </c>
      <c r="K6">
        <f t="shared" ref="K6:K22" si="7">COS(4*C6)*SQRT(2)*G6</f>
        <v>0.4258393840843343</v>
      </c>
    </row>
    <row r="7" spans="1:11" x14ac:dyDescent="0.25">
      <c r="B7">
        <v>40</v>
      </c>
      <c r="C7">
        <f t="shared" si="0"/>
        <v>0.69813170079773179</v>
      </c>
      <c r="D7">
        <v>-151.37242959</v>
      </c>
      <c r="E7">
        <f t="shared" si="1"/>
        <v>2.9764477777973752E-3</v>
      </c>
      <c r="F7">
        <f t="shared" si="2"/>
        <v>8.859241373954933E-6</v>
      </c>
      <c r="G7">
        <f t="shared" si="3"/>
        <v>0.92882246080281561</v>
      </c>
      <c r="H7">
        <f t="shared" si="4"/>
        <v>1.00624022237227</v>
      </c>
      <c r="I7">
        <f t="shared" si="5"/>
        <v>0.22809614047807028</v>
      </c>
      <c r="J7">
        <f t="shared" si="6"/>
        <v>-0.65677666055204686</v>
      </c>
      <c r="K7">
        <f t="shared" si="7"/>
        <v>-1.2343363628503401</v>
      </c>
    </row>
    <row r="8" spans="1:11" x14ac:dyDescent="0.25">
      <c r="B8">
        <v>60</v>
      </c>
      <c r="C8">
        <f t="shared" si="0"/>
        <v>1.0471975511965976</v>
      </c>
      <c r="D8">
        <v>-151.37547787</v>
      </c>
      <c r="E8">
        <f t="shared" si="1"/>
        <v>-7.1832222204193386E-5</v>
      </c>
      <c r="F8">
        <f t="shared" si="2"/>
        <v>5.1598681467926135E-9</v>
      </c>
      <c r="G8">
        <f t="shared" si="3"/>
        <v>-2.2415774229375893E-2</v>
      </c>
      <c r="H8">
        <f t="shared" si="4"/>
        <v>-1.5850345963138356E-2</v>
      </c>
      <c r="I8">
        <f t="shared" si="5"/>
        <v>1.5850345963138345E-2</v>
      </c>
      <c r="J8">
        <f t="shared" si="6"/>
        <v>3.1700691926276704E-2</v>
      </c>
      <c r="K8">
        <f t="shared" si="7"/>
        <v>1.5850345963138366E-2</v>
      </c>
    </row>
    <row r="9" spans="1:11" x14ac:dyDescent="0.25">
      <c r="B9">
        <v>80</v>
      </c>
      <c r="C9">
        <f t="shared" si="0"/>
        <v>1.3962634015954636</v>
      </c>
      <c r="D9">
        <v>-151.37784017999999</v>
      </c>
      <c r="E9">
        <f t="shared" si="1"/>
        <v>-2.434142222199398E-3</v>
      </c>
      <c r="F9">
        <f t="shared" si="2"/>
        <v>5.9250483578938239E-6</v>
      </c>
      <c r="G9">
        <f t="shared" si="3"/>
        <v>-0.75959201623902672</v>
      </c>
      <c r="H9">
        <f t="shared" si="4"/>
        <v>-0.18653727117270899</v>
      </c>
      <c r="I9">
        <f t="shared" si="5"/>
        <v>1.00944161682335</v>
      </c>
      <c r="J9">
        <f t="shared" si="6"/>
        <v>0.53711266561777848</v>
      </c>
      <c r="K9">
        <f t="shared" si="7"/>
        <v>-0.82290434565064097</v>
      </c>
    </row>
    <row r="10" spans="1:11" x14ac:dyDescent="0.25">
      <c r="B10">
        <v>100</v>
      </c>
      <c r="C10">
        <f t="shared" si="0"/>
        <v>1.7453292519943295</v>
      </c>
      <c r="D10">
        <v>-151.37881858</v>
      </c>
      <c r="E10">
        <f t="shared" si="1"/>
        <v>-3.4125422222075485E-3</v>
      </c>
      <c r="F10">
        <f t="shared" si="2"/>
        <v>1.1645444418349233E-5</v>
      </c>
      <c r="G10">
        <f t="shared" si="3"/>
        <v>-1.0649089455115248</v>
      </c>
      <c r="H10">
        <f t="shared" si="4"/>
        <v>0.26151566169254936</v>
      </c>
      <c r="I10">
        <f t="shared" si="5"/>
        <v>1.4151852372662845</v>
      </c>
      <c r="J10">
        <f t="shared" si="6"/>
        <v>-0.75300433671741496</v>
      </c>
      <c r="K10">
        <f t="shared" si="7"/>
        <v>-1.1536695755737352</v>
      </c>
    </row>
    <row r="11" spans="1:11" x14ac:dyDescent="0.25">
      <c r="B11">
        <v>120</v>
      </c>
      <c r="C11">
        <f t="shared" si="0"/>
        <v>2.0943951023931953</v>
      </c>
      <c r="D11">
        <v>-151.37843971999999</v>
      </c>
      <c r="E11">
        <f t="shared" si="1"/>
        <v>-3.0336822221954662E-3</v>
      </c>
      <c r="F11">
        <f t="shared" si="2"/>
        <v>9.203227825264823E-6</v>
      </c>
      <c r="G11">
        <f t="shared" si="3"/>
        <v>-0.94668289090512248</v>
      </c>
      <c r="H11">
        <f t="shared" si="4"/>
        <v>0.66940589179229637</v>
      </c>
      <c r="I11">
        <f t="shared" si="5"/>
        <v>0.66940589179229737</v>
      </c>
      <c r="J11">
        <f t="shared" si="6"/>
        <v>-1.3388117835845934</v>
      </c>
      <c r="K11">
        <f t="shared" si="7"/>
        <v>0.6694058917922957</v>
      </c>
    </row>
    <row r="12" spans="1:11" x14ac:dyDescent="0.25">
      <c r="B12">
        <v>140</v>
      </c>
      <c r="C12">
        <f t="shared" si="0"/>
        <v>2.4434609527920612</v>
      </c>
      <c r="D12">
        <v>-151.37730877000001</v>
      </c>
      <c r="E12">
        <f t="shared" si="1"/>
        <v>-1.9027322222200382E-3</v>
      </c>
      <c r="F12">
        <f t="shared" si="2"/>
        <v>3.6203899094744052E-6</v>
      </c>
      <c r="G12">
        <f t="shared" si="3"/>
        <v>-0.59376161008914452</v>
      </c>
      <c r="H12">
        <f t="shared" si="4"/>
        <v>0.64325190204358884</v>
      </c>
      <c r="I12">
        <f t="shared" si="5"/>
        <v>-0.14581336836785483</v>
      </c>
      <c r="J12">
        <f t="shared" si="6"/>
        <v>-0.41985286090227736</v>
      </c>
      <c r="K12">
        <f t="shared" si="7"/>
        <v>0.78906527041144425</v>
      </c>
    </row>
    <row r="13" spans="1:11" x14ac:dyDescent="0.25">
      <c r="B13">
        <v>160</v>
      </c>
      <c r="C13">
        <f t="shared" si="0"/>
        <v>2.7925268031909272</v>
      </c>
      <c r="D13">
        <v>-151.37620075000001</v>
      </c>
      <c r="E13">
        <f t="shared" si="1"/>
        <v>-7.9471222221627613E-4</v>
      </c>
      <c r="F13">
        <f t="shared" si="2"/>
        <v>6.3156751613993188E-7</v>
      </c>
      <c r="G13">
        <f t="shared" si="3"/>
        <v>-0.24799580472237859</v>
      </c>
      <c r="H13">
        <f t="shared" si="4"/>
        <v>0.32956808488306971</v>
      </c>
      <c r="I13">
        <f t="shared" si="5"/>
        <v>-0.26866636437231145</v>
      </c>
      <c r="J13">
        <f t="shared" si="6"/>
        <v>0.17535951522500845</v>
      </c>
      <c r="K13">
        <f t="shared" si="7"/>
        <v>-6.090172051075797E-2</v>
      </c>
    </row>
    <row r="14" spans="1:11" x14ac:dyDescent="0.25">
      <c r="B14">
        <v>180</v>
      </c>
      <c r="C14">
        <f t="shared" si="0"/>
        <v>3.1415926535897931</v>
      </c>
      <c r="D14">
        <v>-151.37574531000001</v>
      </c>
      <c r="E14">
        <f t="shared" si="1"/>
        <v>-3.3927222222018827E-4</v>
      </c>
      <c r="F14">
        <f t="shared" si="2"/>
        <v>1.1510564077022481E-7</v>
      </c>
      <c r="G14">
        <f t="shared" si="3"/>
        <v>-0.10587239684675137</v>
      </c>
      <c r="H14">
        <f t="shared" si="4"/>
        <v>0.14972617950162231</v>
      </c>
      <c r="I14">
        <f t="shared" si="5"/>
        <v>-0.14972617950162231</v>
      </c>
      <c r="J14">
        <f t="shared" si="6"/>
        <v>0.14972617950162231</v>
      </c>
      <c r="K14">
        <f t="shared" si="7"/>
        <v>-0.14972617950162231</v>
      </c>
    </row>
    <row r="15" spans="1:11" x14ac:dyDescent="0.25">
      <c r="B15">
        <v>200</v>
      </c>
      <c r="C15">
        <f t="shared" si="0"/>
        <v>3.4906585039886591</v>
      </c>
      <c r="D15">
        <f>D13</f>
        <v>-151.37620075000001</v>
      </c>
      <c r="E15">
        <f t="shared" si="1"/>
        <v>-7.9471222221627613E-4</v>
      </c>
      <c r="F15">
        <f t="shared" si="2"/>
        <v>6.3156751613993188E-7</v>
      </c>
      <c r="G15">
        <f t="shared" si="3"/>
        <v>-0.24799580472237859</v>
      </c>
      <c r="H15">
        <f t="shared" si="4"/>
        <v>0.32956808488306977</v>
      </c>
      <c r="I15">
        <f t="shared" si="5"/>
        <v>-0.26866636437231156</v>
      </c>
      <c r="J15">
        <f t="shared" si="6"/>
        <v>0.17535951522500867</v>
      </c>
      <c r="K15">
        <f t="shared" si="7"/>
        <v>-6.090172051075831E-2</v>
      </c>
    </row>
    <row r="16" spans="1:11" x14ac:dyDescent="0.25">
      <c r="B16">
        <v>220</v>
      </c>
      <c r="C16">
        <f t="shared" si="0"/>
        <v>3.839724354387525</v>
      </c>
      <c r="D16">
        <f>D12</f>
        <v>-151.37730877000001</v>
      </c>
      <c r="E16">
        <f t="shared" si="1"/>
        <v>-1.9027322222200382E-3</v>
      </c>
      <c r="F16">
        <f t="shared" si="2"/>
        <v>3.6203899094744052E-6</v>
      </c>
      <c r="G16">
        <f t="shared" si="3"/>
        <v>-0.59376161008914452</v>
      </c>
      <c r="H16">
        <f t="shared" si="4"/>
        <v>0.64325190204358884</v>
      </c>
      <c r="I16">
        <f t="shared" si="5"/>
        <v>-0.14581336836785522</v>
      </c>
      <c r="J16">
        <f t="shared" si="6"/>
        <v>-0.41985286090227741</v>
      </c>
      <c r="K16">
        <f t="shared" si="7"/>
        <v>0.78906527041144392</v>
      </c>
    </row>
    <row r="17" spans="2:12" x14ac:dyDescent="0.25">
      <c r="B17">
        <v>240</v>
      </c>
      <c r="C17">
        <f t="shared" si="0"/>
        <v>4.1887902047863905</v>
      </c>
      <c r="D17">
        <f>D11</f>
        <v>-151.37843971999999</v>
      </c>
      <c r="E17">
        <f t="shared" si="1"/>
        <v>-3.0336822221954662E-3</v>
      </c>
      <c r="F17">
        <f t="shared" si="2"/>
        <v>9.203227825264823E-6</v>
      </c>
      <c r="G17">
        <f t="shared" si="3"/>
        <v>-0.94668289090512248</v>
      </c>
      <c r="H17">
        <f t="shared" si="4"/>
        <v>0.66940589179229737</v>
      </c>
      <c r="I17">
        <f t="shared" si="5"/>
        <v>0.6694058917922957</v>
      </c>
      <c r="J17">
        <f t="shared" si="6"/>
        <v>-1.3388117835845934</v>
      </c>
      <c r="K17">
        <f t="shared" si="7"/>
        <v>0.66940589179229881</v>
      </c>
    </row>
    <row r="18" spans="2:12" x14ac:dyDescent="0.25">
      <c r="B18">
        <v>260</v>
      </c>
      <c r="C18">
        <f t="shared" si="0"/>
        <v>4.5378560551852569</v>
      </c>
      <c r="D18">
        <f>D10</f>
        <v>-151.37881858</v>
      </c>
      <c r="E18">
        <f t="shared" si="1"/>
        <v>-3.4125422222075485E-3</v>
      </c>
      <c r="F18">
        <f t="shared" si="2"/>
        <v>1.1645444418349233E-5</v>
      </c>
      <c r="G18">
        <f t="shared" si="3"/>
        <v>-1.0649089455115248</v>
      </c>
      <c r="H18">
        <f t="shared" si="4"/>
        <v>0.26151566169254942</v>
      </c>
      <c r="I18">
        <f t="shared" si="5"/>
        <v>1.4151852372662845</v>
      </c>
      <c r="J18">
        <f t="shared" si="6"/>
        <v>-0.75300433671741474</v>
      </c>
      <c r="K18">
        <f t="shared" si="7"/>
        <v>-1.1536695755737352</v>
      </c>
    </row>
    <row r="19" spans="2:12" x14ac:dyDescent="0.25">
      <c r="B19">
        <v>280</v>
      </c>
      <c r="C19">
        <f t="shared" si="0"/>
        <v>4.8869219055841224</v>
      </c>
      <c r="D19">
        <f>D9</f>
        <v>-151.37784017999999</v>
      </c>
      <c r="E19">
        <f t="shared" si="1"/>
        <v>-2.434142222199398E-3</v>
      </c>
      <c r="F19">
        <f t="shared" si="2"/>
        <v>5.9250483578938239E-6</v>
      </c>
      <c r="G19">
        <f t="shared" si="3"/>
        <v>-0.75959201623902672</v>
      </c>
      <c r="H19">
        <f t="shared" si="4"/>
        <v>-0.18653727117270852</v>
      </c>
      <c r="I19">
        <f t="shared" si="5"/>
        <v>1.0094416168233502</v>
      </c>
      <c r="J19">
        <f t="shared" si="6"/>
        <v>0.53711266561777682</v>
      </c>
      <c r="K19">
        <f t="shared" si="7"/>
        <v>-0.8229043456506423</v>
      </c>
    </row>
    <row r="20" spans="2:12" x14ac:dyDescent="0.25">
      <c r="B20">
        <v>300</v>
      </c>
      <c r="C20">
        <f t="shared" si="0"/>
        <v>5.2359877559829888</v>
      </c>
      <c r="D20">
        <f>D8</f>
        <v>-151.37547787</v>
      </c>
      <c r="E20">
        <f t="shared" si="1"/>
        <v>-7.1832222204193386E-5</v>
      </c>
      <c r="F20">
        <f t="shared" si="2"/>
        <v>5.1598681467926135E-9</v>
      </c>
      <c r="G20">
        <f t="shared" si="3"/>
        <v>-2.2415774229375893E-2</v>
      </c>
      <c r="H20">
        <f t="shared" si="4"/>
        <v>-1.5850345963138356E-2</v>
      </c>
      <c r="I20">
        <f t="shared" si="5"/>
        <v>1.5850345963138345E-2</v>
      </c>
      <c r="J20">
        <f t="shared" si="6"/>
        <v>3.1700691926276704E-2</v>
      </c>
      <c r="K20">
        <f t="shared" si="7"/>
        <v>1.5850345963138363E-2</v>
      </c>
    </row>
    <row r="21" spans="2:12" x14ac:dyDescent="0.25">
      <c r="B21">
        <v>320</v>
      </c>
      <c r="C21">
        <f t="shared" si="0"/>
        <v>5.5850536063818543</v>
      </c>
      <c r="D21">
        <f>D7</f>
        <v>-151.37242959</v>
      </c>
      <c r="E21">
        <f t="shared" si="1"/>
        <v>2.9764477777973752E-3</v>
      </c>
      <c r="F21">
        <f t="shared" si="2"/>
        <v>8.859241373954933E-6</v>
      </c>
      <c r="G21">
        <f t="shared" si="3"/>
        <v>0.92882246080281561</v>
      </c>
      <c r="H21">
        <f t="shared" si="4"/>
        <v>1.0062402223722697</v>
      </c>
      <c r="I21">
        <f t="shared" si="5"/>
        <v>0.22809614047806939</v>
      </c>
      <c r="J21">
        <f t="shared" si="6"/>
        <v>-0.65677666055204931</v>
      </c>
      <c r="K21">
        <f t="shared" si="7"/>
        <v>-1.234336362850341</v>
      </c>
    </row>
    <row r="22" spans="2:12" x14ac:dyDescent="0.25">
      <c r="B22">
        <v>340</v>
      </c>
      <c r="C22">
        <f t="shared" si="0"/>
        <v>5.9341194567807207</v>
      </c>
      <c r="D22">
        <f>D6</f>
        <v>-151.36984921999999</v>
      </c>
      <c r="E22">
        <f t="shared" si="1"/>
        <v>5.5568177778013705E-3</v>
      </c>
      <c r="F22">
        <f t="shared" si="2"/>
        <v>3.0878223815689362E-5</v>
      </c>
      <c r="G22">
        <f t="shared" si="3"/>
        <v>1.7340459325746191</v>
      </c>
      <c r="H22">
        <f t="shared" si="4"/>
        <v>2.3044188095748228</v>
      </c>
      <c r="I22">
        <f t="shared" si="5"/>
        <v>1.8785794254904893</v>
      </c>
      <c r="J22">
        <f t="shared" si="6"/>
        <v>1.2261556378124652</v>
      </c>
      <c r="K22">
        <f t="shared" si="7"/>
        <v>0.42583938408433575</v>
      </c>
    </row>
    <row r="24" spans="2:12" x14ac:dyDescent="0.25">
      <c r="B24" t="s">
        <v>4</v>
      </c>
      <c r="D24">
        <f>AVERAGE(D5:D22)</f>
        <v>-151.37540603777779</v>
      </c>
      <c r="F24">
        <f>SQRT(AVERAGE(F5:F22))</f>
        <v>3.2045389763989142E-3</v>
      </c>
      <c r="G24" t="s">
        <v>10</v>
      </c>
      <c r="H24" s="4">
        <f t="shared" ref="H24:K24" si="8">AVERAGE(H5:H22)</f>
        <v>0.72633841894376583</v>
      </c>
      <c r="I24" s="4">
        <f t="shared" si="8"/>
        <v>0.68637617342699775</v>
      </c>
      <c r="J24" s="4">
        <f t="shared" si="8"/>
        <v>3.6323964899592845E-2</v>
      </c>
      <c r="K24" s="4">
        <f t="shared" si="8"/>
        <v>4.0616927058429516E-4</v>
      </c>
    </row>
    <row r="25" spans="2:12" x14ac:dyDescent="0.25">
      <c r="B25" t="s">
        <v>5</v>
      </c>
      <c r="D25">
        <f>MIN(D4:D22)</f>
        <v>-151.37883864</v>
      </c>
      <c r="F25" s="3">
        <f>F24*$A$1</f>
        <v>8.4135170825353498</v>
      </c>
      <c r="G25" s="4">
        <f>SUM(H25:K25)</f>
        <v>0.99999934568152071</v>
      </c>
      <c r="H25">
        <f t="shared" ref="H25:K25" si="9">H24^2</f>
        <v>0.52756749883372944</v>
      </c>
      <c r="I25">
        <f t="shared" si="9"/>
        <v>0.47111225144828811</v>
      </c>
      <c r="J25">
        <f t="shared" si="9"/>
        <v>1.319430426026853E-3</v>
      </c>
      <c r="K25">
        <f t="shared" si="9"/>
        <v>1.6497347636697838E-7</v>
      </c>
    </row>
    <row r="26" spans="2:12" x14ac:dyDescent="0.25">
      <c r="B26" t="s">
        <v>6</v>
      </c>
      <c r="D26">
        <f>MAX(D5:D22)</f>
        <v>-151.36883401</v>
      </c>
    </row>
    <row r="27" spans="2:12" x14ac:dyDescent="0.25">
      <c r="B27" t="s">
        <v>68</v>
      </c>
      <c r="D27" s="1">
        <f>D26-D25</f>
        <v>1.0004629999997405E-2</v>
      </c>
      <c r="G27" t="s">
        <v>61</v>
      </c>
      <c r="H27">
        <f>H24*$F$24</f>
        <v>2.3275797735612612E-3</v>
      </c>
      <c r="I27">
        <f t="shared" ref="I27:K27" si="10">I24*$F$24</f>
        <v>2.199519200218355E-3</v>
      </c>
      <c r="J27">
        <f t="shared" si="10"/>
        <v>1.1640156129809134E-4</v>
      </c>
      <c r="K27">
        <f t="shared" si="10"/>
        <v>1.3015852586028908E-6</v>
      </c>
    </row>
    <row r="28" spans="2:12" x14ac:dyDescent="0.25">
      <c r="D28" s="3">
        <f>D27*$A$1</f>
        <v>26.267156064993188</v>
      </c>
      <c r="H28" s="7">
        <f>$A$1*H27</f>
        <v>6.111060695485091</v>
      </c>
      <c r="I28" s="7">
        <f t="shared" ref="I28:K28" si="11">$A$1*I27</f>
        <v>5.7748376601732909</v>
      </c>
      <c r="J28" s="7">
        <f t="shared" si="11"/>
        <v>0.30561229918813881</v>
      </c>
      <c r="K28" s="7">
        <f t="shared" si="11"/>
        <v>3.4173120964618897E-3</v>
      </c>
      <c r="L28" t="s">
        <v>51</v>
      </c>
    </row>
    <row r="31" spans="2:12" x14ac:dyDescent="0.25">
      <c r="F31">
        <f>F25/opt_angle_relax!F25</f>
        <v>0.78792125879872321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11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7" max="17" width="13.140625" bestFit="1" customWidth="1"/>
  </cols>
  <sheetData>
    <row r="1" spans="1:27" ht="18.75" x14ac:dyDescent="0.3">
      <c r="A1" s="2">
        <v>2625.5</v>
      </c>
      <c r="R1" t="s">
        <v>15</v>
      </c>
      <c r="T1" t="s">
        <v>58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16</v>
      </c>
      <c r="T2" t="s">
        <v>51</v>
      </c>
      <c r="U2" s="1" t="s">
        <v>65</v>
      </c>
      <c r="V2" s="1" t="s">
        <v>66</v>
      </c>
      <c r="X2" s="1" t="s">
        <v>67</v>
      </c>
      <c r="AA2" s="1" t="s">
        <v>59</v>
      </c>
    </row>
    <row r="3" spans="1:27" x14ac:dyDescent="0.25">
      <c r="F3">
        <f>SUM(F4:F22)</f>
        <v>3.7509786965989582E-4</v>
      </c>
      <c r="U3">
        <f>SUM(U5:U22)</f>
        <v>2585.6434838075443</v>
      </c>
      <c r="V3">
        <f>SUM(V5:V22)</f>
        <v>2.0158547663441582E-2</v>
      </c>
      <c r="X3" s="11">
        <f>1-V3/U3</f>
        <v>0.99999220366311536</v>
      </c>
      <c r="AA3" s="1" t="s">
        <v>60</v>
      </c>
    </row>
    <row r="4" spans="1:27" x14ac:dyDescent="0.25">
      <c r="A4" t="s">
        <v>2</v>
      </c>
      <c r="B4" s="3">
        <v>111.05676</v>
      </c>
      <c r="C4">
        <f>B4*PI()/180</f>
        <v>1.9383061185971378</v>
      </c>
      <c r="D4">
        <v>-151.38193752999999</v>
      </c>
      <c r="E4">
        <f>D4-$D$24</f>
        <v>-4.2775977777864682E-3</v>
      </c>
      <c r="Z4">
        <f>SUM(Z5:Z22)</f>
        <v>0</v>
      </c>
      <c r="AA4" s="6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-151.36832009</v>
      </c>
      <c r="E5">
        <f t="shared" ref="E5:E22" si="1">D5-$D$24</f>
        <v>9.3398422222037425E-3</v>
      </c>
      <c r="F5">
        <f t="shared" ref="F5:F22" si="2">E5^2</f>
        <v>8.7232652735659747E-5</v>
      </c>
      <c r="G5">
        <f t="shared" ref="G5:G22" si="3">E5/$F$24</f>
        <v>2.0459899377546091</v>
      </c>
      <c r="H5">
        <f>COS(C5)*SQRT(2)*G5</f>
        <v>2.8934667184514531</v>
      </c>
      <c r="I5">
        <f>SQRT(2)*COS(2*C5)*G5</f>
        <v>2.8934667184514531</v>
      </c>
      <c r="J5">
        <f>COS(3*C5)*SQRT(2)*G5</f>
        <v>2.8934667184514531</v>
      </c>
      <c r="K5">
        <f>COS(4*C5)*SQRT(2)*G5</f>
        <v>2.8934667184514531</v>
      </c>
      <c r="M5">
        <f>H$28*(COS($C5)-COS($C$4))</f>
        <v>13.585789339491836</v>
      </c>
      <c r="N5">
        <f>I$28*(COS(2*$C5)-COS(2*$C$4))</f>
        <v>11.472085060442717</v>
      </c>
      <c r="O5">
        <f>J$28*(COS(3*$C5)-COS(3*$C$4))</f>
        <v>6.4531942587913227E-2</v>
      </c>
      <c r="P5">
        <f>K$28*(COS(4*$C5)-COS(4*$C$4))</f>
        <v>0.10098557177187978</v>
      </c>
      <c r="R5">
        <f t="shared" ref="R5:R22" si="4">SUM(M5:P5)*SQRT(2)</f>
        <v>35.671262934246933</v>
      </c>
      <c r="T5">
        <f t="shared" ref="T5:T22" si="5">(D5-$D$25)*$A$1</f>
        <v>35.752588719974298</v>
      </c>
      <c r="U5">
        <f>(E5*$A$1)^2</f>
        <v>601.31650527824968</v>
      </c>
      <c r="V5">
        <f>(R5-T5)^2</f>
        <v>6.6138834241733632E-3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-151.36972077999999</v>
      </c>
      <c r="E6">
        <f t="shared" si="1"/>
        <v>7.9391522222067579E-3</v>
      </c>
      <c r="F6">
        <f t="shared" si="2"/>
        <v>6.3030138007370503E-5</v>
      </c>
      <c r="G6">
        <f t="shared" si="3"/>
        <v>1.7391541713971828</v>
      </c>
      <c r="H6">
        <f t="shared" ref="H6:H22" si="6">COS(C6)*SQRT(2)*G6</f>
        <v>2.3112072812095033</v>
      </c>
      <c r="I6">
        <f t="shared" ref="I6:I22" si="7">SQRT(2)*COS(2*C6)*G6</f>
        <v>1.8841134382708258</v>
      </c>
      <c r="J6">
        <f t="shared" ref="J6:J22" si="8">COS(3*C6)*SQRT(2)*G6</f>
        <v>1.2297677081238194</v>
      </c>
      <c r="K6">
        <f t="shared" ref="K6:K22" si="9">COS(4*C6)*SQRT(2)*G6</f>
        <v>0.42709384293867758</v>
      </c>
      <c r="M6">
        <f t="shared" ref="M6:M23" si="10">H$28*(COS($C6)-COS($C$4))</f>
        <v>12.983032188322271</v>
      </c>
      <c r="N6">
        <f t="shared" ref="N6:N23" si="11">I$28*(COS(2*$C6)-COS(2*$C$4))</f>
        <v>9.9311900683756775</v>
      </c>
      <c r="O6">
        <f t="shared" ref="O6:O23" si="12">J$28*(COS(3*$C6)-COS(3*$C$4))</f>
        <v>-0.23520347467945163</v>
      </c>
      <c r="P6">
        <f t="shared" ref="P6:P23" si="13">K$28*(COS(4*$C6)-COS(4*$C$4))</f>
        <v>8.203291051108107E-3</v>
      </c>
      <c r="R6">
        <f t="shared" si="4"/>
        <v>32.084577148305279</v>
      </c>
      <c r="T6">
        <f t="shared" si="5"/>
        <v>32.075077124982215</v>
      </c>
      <c r="U6">
        <f t="shared" ref="U6:U22" si="14">(E6*$A$1)^2</f>
        <v>434.4825145768412</v>
      </c>
      <c r="V6">
        <f t="shared" ref="V6:V22" si="15">(R6-T6)^2</f>
        <v>9.0250443138751305E-5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-151.37315369000001</v>
      </c>
      <c r="E7">
        <f t="shared" si="1"/>
        <v>4.5062422221917586E-3</v>
      </c>
      <c r="F7">
        <f t="shared" si="2"/>
        <v>2.030621896506372E-5</v>
      </c>
      <c r="G7">
        <f t="shared" si="3"/>
        <v>0.98713939961117525</v>
      </c>
      <c r="H7">
        <f t="shared" si="6"/>
        <v>1.069417903738711</v>
      </c>
      <c r="I7">
        <f t="shared" si="7"/>
        <v>0.24241735817901319</v>
      </c>
      <c r="J7">
        <f t="shared" si="8"/>
        <v>-0.6980129634414789</v>
      </c>
      <c r="K7">
        <f t="shared" si="9"/>
        <v>-1.311835261917724</v>
      </c>
      <c r="M7">
        <f t="shared" si="10"/>
        <v>11.247462142992752</v>
      </c>
      <c r="N7">
        <f t="shared" si="11"/>
        <v>6.0295069841030076</v>
      </c>
      <c r="O7">
        <f t="shared" si="12"/>
        <v>-0.83467430921418129</v>
      </c>
      <c r="P7">
        <f t="shared" si="13"/>
        <v>-0.1168019376035507</v>
      </c>
      <c r="R7">
        <f t="shared" si="4"/>
        <v>23.08773344371459</v>
      </c>
      <c r="T7">
        <f t="shared" si="5"/>
        <v>23.061971919942835</v>
      </c>
      <c r="U7">
        <f t="shared" si="14"/>
        <v>139.97584895748022</v>
      </c>
      <c r="V7">
        <f t="shared" si="15"/>
        <v>6.636561070427438E-4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-151.37707852</v>
      </c>
      <c r="E8">
        <f t="shared" si="1"/>
        <v>5.814122222034257E-4</v>
      </c>
      <c r="F8">
        <f t="shared" si="2"/>
        <v>3.3804017212752564E-7</v>
      </c>
      <c r="G8">
        <f t="shared" si="3"/>
        <v>0.12736441665875139</v>
      </c>
      <c r="H8">
        <f t="shared" si="6"/>
        <v>9.0060242701272011E-2</v>
      </c>
      <c r="I8">
        <f t="shared" si="7"/>
        <v>-9.0060242701271956E-2</v>
      </c>
      <c r="J8">
        <f t="shared" si="8"/>
        <v>-0.18012048540254399</v>
      </c>
      <c r="K8">
        <f t="shared" si="9"/>
        <v>-9.0060242701272081E-2</v>
      </c>
      <c r="M8">
        <f t="shared" si="10"/>
        <v>8.5884145652558974</v>
      </c>
      <c r="N8">
        <f t="shared" si="11"/>
        <v>1.5926766851332554</v>
      </c>
      <c r="O8">
        <f t="shared" si="12"/>
        <v>-1.1344097264815465</v>
      </c>
      <c r="P8">
        <f t="shared" si="13"/>
        <v>-6.7433517192217976E-2</v>
      </c>
      <c r="R8">
        <f t="shared" si="4"/>
        <v>12.698574311008484</v>
      </c>
      <c r="T8">
        <f t="shared" si="5"/>
        <v>12.757330754973466</v>
      </c>
      <c r="U8">
        <f t="shared" si="14"/>
        <v>2.3301955010281095</v>
      </c>
      <c r="V8">
        <f t="shared" si="15"/>
        <v>3.4523197074101644E-3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-151.38017085999999</v>
      </c>
      <c r="E9">
        <f t="shared" si="1"/>
        <v>-2.510927777791494E-3</v>
      </c>
      <c r="F9">
        <f t="shared" si="2"/>
        <v>6.30475830528493E-6</v>
      </c>
      <c r="G9">
        <f t="shared" si="3"/>
        <v>-0.55004494139921134</v>
      </c>
      <c r="H9">
        <f t="shared" si="6"/>
        <v>-0.1350776208773031</v>
      </c>
      <c r="I9">
        <f t="shared" si="7"/>
        <v>0.73096905062362261</v>
      </c>
      <c r="J9">
        <f t="shared" si="8"/>
        <v>0.38894050802073987</v>
      </c>
      <c r="K9">
        <f t="shared" si="9"/>
        <v>-0.59589142974631948</v>
      </c>
      <c r="M9">
        <f t="shared" si="10"/>
        <v>5.3266098363494727</v>
      </c>
      <c r="N9">
        <f t="shared" si="11"/>
        <v>-1.3032586217694597</v>
      </c>
      <c r="O9">
        <f t="shared" si="12"/>
        <v>-0.83467430921418184</v>
      </c>
      <c r="P9">
        <f t="shared" si="13"/>
        <v>7.4717183939886508E-2</v>
      </c>
      <c r="R9">
        <f t="shared" si="4"/>
        <v>4.6151361804643418</v>
      </c>
      <c r="T9">
        <f t="shared" si="5"/>
        <v>4.6383920849868048</v>
      </c>
      <c r="U9">
        <f t="shared" si="14"/>
        <v>43.460276764094921</v>
      </c>
      <c r="V9">
        <f t="shared" si="15"/>
        <v>5.4083709515791297E-4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-151.38173336</v>
      </c>
      <c r="E10">
        <f t="shared" si="1"/>
        <v>-4.0734277777971784E-3</v>
      </c>
      <c r="F10">
        <f t="shared" si="2"/>
        <v>1.6592813860929658E-5</v>
      </c>
      <c r="G10">
        <f t="shared" si="3"/>
        <v>-0.89232687739950767</v>
      </c>
      <c r="H10">
        <f t="shared" si="6"/>
        <v>0.21913371539675278</v>
      </c>
      <c r="I10">
        <f t="shared" si="7"/>
        <v>1.1858364314003582</v>
      </c>
      <c r="J10">
        <f t="shared" si="8"/>
        <v>-0.63097038604420908</v>
      </c>
      <c r="K10">
        <f t="shared" si="9"/>
        <v>-0.96670271600360536</v>
      </c>
      <c r="M10">
        <f t="shared" si="10"/>
        <v>1.8554697456904379</v>
      </c>
      <c r="N10">
        <f t="shared" si="11"/>
        <v>-1.3032586217694606</v>
      </c>
      <c r="O10">
        <f t="shared" si="12"/>
        <v>-0.23520347467945163</v>
      </c>
      <c r="P10">
        <f t="shared" si="13"/>
        <v>7.471718393988655E-2</v>
      </c>
      <c r="R10">
        <f t="shared" si="4"/>
        <v>0.55398257180349131</v>
      </c>
      <c r="T10">
        <f t="shared" si="5"/>
        <v>0.53604833497188054</v>
      </c>
      <c r="U10">
        <f t="shared" si="14"/>
        <v>114.37841829505683</v>
      </c>
      <c r="V10">
        <f t="shared" si="15"/>
        <v>3.2163685073230441E-4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-151.38183057000001</v>
      </c>
      <c r="E11">
        <f t="shared" si="1"/>
        <v>-4.1706377778041315E-3</v>
      </c>
      <c r="F11">
        <f t="shared" si="2"/>
        <v>1.7394219473646982E-5</v>
      </c>
      <c r="G11">
        <f t="shared" si="3"/>
        <v>-0.91362174268005025</v>
      </c>
      <c r="H11">
        <f t="shared" si="6"/>
        <v>0.64602812968853429</v>
      </c>
      <c r="I11">
        <f t="shared" si="7"/>
        <v>0.64602812968853518</v>
      </c>
      <c r="J11">
        <f t="shared" si="8"/>
        <v>-1.292056259377069</v>
      </c>
      <c r="K11">
        <f t="shared" si="9"/>
        <v>0.64602812968853351</v>
      </c>
      <c r="M11">
        <f t="shared" si="10"/>
        <v>-1.4063349832159842</v>
      </c>
      <c r="N11">
        <f t="shared" si="11"/>
        <v>1.592676685133251</v>
      </c>
      <c r="O11">
        <f t="shared" si="12"/>
        <v>6.4531942587913227E-2</v>
      </c>
      <c r="P11">
        <f t="shared" si="13"/>
        <v>-6.7433517192217837E-2</v>
      </c>
      <c r="R11">
        <f t="shared" si="4"/>
        <v>0.25942351592943841</v>
      </c>
      <c r="T11">
        <f t="shared" si="5"/>
        <v>0.28082347995362511</v>
      </c>
      <c r="U11">
        <f t="shared" si="14"/>
        <v>119.90270773527195</v>
      </c>
      <c r="V11">
        <f t="shared" si="15"/>
        <v>4.5795846023648511E-4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-151.38105636</v>
      </c>
      <c r="E12">
        <f t="shared" si="1"/>
        <v>-3.3964277778011365E-3</v>
      </c>
      <c r="F12">
        <f t="shared" si="2"/>
        <v>1.1535721649819167E-5</v>
      </c>
      <c r="G12">
        <f t="shared" si="3"/>
        <v>-0.7440229601707059</v>
      </c>
      <c r="H12">
        <f t="shared" si="6"/>
        <v>0.80603760189557228</v>
      </c>
      <c r="I12">
        <f t="shared" si="7"/>
        <v>-0.18271389076371067</v>
      </c>
      <c r="J12">
        <f t="shared" si="8"/>
        <v>-0.52610368049519529</v>
      </c>
      <c r="K12">
        <f t="shared" si="9"/>
        <v>0.98875149265928364</v>
      </c>
      <c r="M12">
        <f t="shared" si="10"/>
        <v>-4.0653825609528438</v>
      </c>
      <c r="N12">
        <f t="shared" si="11"/>
        <v>6.029506984103004</v>
      </c>
      <c r="O12">
        <f t="shared" si="12"/>
        <v>-0.23520347467945135</v>
      </c>
      <c r="P12">
        <f t="shared" si="13"/>
        <v>-0.11680193760355076</v>
      </c>
      <c r="R12">
        <f t="shared" si="4"/>
        <v>2.2798805693278341</v>
      </c>
      <c r="T12">
        <f t="shared" si="5"/>
        <v>2.3135118349614885</v>
      </c>
      <c r="U12">
        <f t="shared" si="14"/>
        <v>79.518616146546378</v>
      </c>
      <c r="V12">
        <f t="shared" si="15"/>
        <v>1.1310620281214216E-3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-151.38015415000001</v>
      </c>
      <c r="E13">
        <f t="shared" si="1"/>
        <v>-2.4942177778086716E-3</v>
      </c>
      <c r="F13">
        <f t="shared" si="2"/>
        <v>6.2211223231368282E-6</v>
      </c>
      <c r="G13">
        <f t="shared" si="3"/>
        <v>-0.54638444146662601</v>
      </c>
      <c r="H13">
        <f t="shared" si="6"/>
        <v>0.72610451691166222</v>
      </c>
      <c r="I13">
        <f t="shared" si="7"/>
        <v>-0.59192582553066053</v>
      </c>
      <c r="J13">
        <f t="shared" si="8"/>
        <v>0.38635214369587495</v>
      </c>
      <c r="K13">
        <f t="shared" si="9"/>
        <v>-0.13417869138100111</v>
      </c>
      <c r="M13">
        <f t="shared" si="10"/>
        <v>-5.8009526062823618</v>
      </c>
      <c r="N13">
        <f t="shared" si="11"/>
        <v>9.9311900683756775</v>
      </c>
      <c r="O13">
        <f t="shared" si="12"/>
        <v>-0.83467430921418106</v>
      </c>
      <c r="P13">
        <f t="shared" si="13"/>
        <v>8.203291051108029E-3</v>
      </c>
      <c r="R13">
        <f t="shared" si="4"/>
        <v>4.6722313119192815</v>
      </c>
      <c r="T13">
        <f t="shared" si="5"/>
        <v>4.682264189941705</v>
      </c>
      <c r="U13">
        <f t="shared" si="14"/>
        <v>42.88375300924352</v>
      </c>
      <c r="V13">
        <f t="shared" si="15"/>
        <v>1.0065864141282797E-4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v>-151.37976211</v>
      </c>
      <c r="E14">
        <f t="shared" si="1"/>
        <v>-2.102177777800307E-3</v>
      </c>
      <c r="F14">
        <f t="shared" si="2"/>
        <v>4.4191514094774371E-6</v>
      </c>
      <c r="G14">
        <f t="shared" si="3"/>
        <v>-0.46050398694379019</v>
      </c>
      <c r="H14">
        <f t="shared" si="6"/>
        <v>0.65125098386279079</v>
      </c>
      <c r="I14">
        <f t="shared" si="7"/>
        <v>-0.65125098386279079</v>
      </c>
      <c r="J14">
        <f t="shared" si="8"/>
        <v>0.65125098386279079</v>
      </c>
      <c r="K14">
        <f t="shared" si="9"/>
        <v>-0.65125098386279079</v>
      </c>
      <c r="M14">
        <f t="shared" si="10"/>
        <v>-6.4037097574519271</v>
      </c>
      <c r="N14">
        <f t="shared" si="11"/>
        <v>11.472085060442717</v>
      </c>
      <c r="O14">
        <f t="shared" si="12"/>
        <v>-1.1344097264815465</v>
      </c>
      <c r="P14">
        <f t="shared" si="13"/>
        <v>0.10098557177187978</v>
      </c>
      <c r="R14">
        <f t="shared" si="4"/>
        <v>5.706282637412059</v>
      </c>
      <c r="T14">
        <f t="shared" si="5"/>
        <v>5.7115652099636662</v>
      </c>
      <c r="U14">
        <f t="shared" si="14"/>
        <v>30.462316558168194</v>
      </c>
      <c r="V14">
        <f t="shared" si="15"/>
        <v>2.7905572762994281E-5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-151.38015415000001</v>
      </c>
      <c r="E15">
        <f t="shared" si="1"/>
        <v>-2.4942177778086716E-3</v>
      </c>
      <c r="F15">
        <f t="shared" si="2"/>
        <v>6.2211223231368282E-6</v>
      </c>
      <c r="G15">
        <f t="shared" si="3"/>
        <v>-0.54638444146662601</v>
      </c>
      <c r="H15">
        <f t="shared" si="6"/>
        <v>0.72610451691166222</v>
      </c>
      <c r="I15">
        <f t="shared" si="7"/>
        <v>-0.59192582553066053</v>
      </c>
      <c r="J15">
        <f t="shared" si="8"/>
        <v>0.38635214369587495</v>
      </c>
      <c r="K15">
        <f t="shared" si="9"/>
        <v>-0.13417869138100111</v>
      </c>
      <c r="M15">
        <f t="shared" si="10"/>
        <v>-5.8009526062823618</v>
      </c>
      <c r="N15">
        <f t="shared" si="11"/>
        <v>9.9311900683756775</v>
      </c>
      <c r="O15">
        <f t="shared" si="12"/>
        <v>-0.83467430921418106</v>
      </c>
      <c r="P15">
        <f t="shared" si="13"/>
        <v>8.203291051108029E-3</v>
      </c>
      <c r="R15">
        <f t="shared" si="4"/>
        <v>4.6722313119192815</v>
      </c>
      <c r="T15">
        <f t="shared" si="5"/>
        <v>4.682264189941705</v>
      </c>
      <c r="U15">
        <f t="shared" si="14"/>
        <v>42.88375300924352</v>
      </c>
      <c r="V15">
        <f t="shared" si="15"/>
        <v>1.0065864141282797E-4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-151.38105636</v>
      </c>
      <c r="E16">
        <f t="shared" si="1"/>
        <v>-3.3964277778011365E-3</v>
      </c>
      <c r="F16">
        <f t="shared" si="2"/>
        <v>1.1535721649819167E-5</v>
      </c>
      <c r="G16">
        <f t="shared" si="3"/>
        <v>-0.7440229601707059</v>
      </c>
      <c r="H16">
        <f t="shared" si="6"/>
        <v>0.80603760189557228</v>
      </c>
      <c r="I16">
        <f t="shared" si="7"/>
        <v>-0.18271389076371067</v>
      </c>
      <c r="J16">
        <f t="shared" si="8"/>
        <v>-0.52610368049519529</v>
      </c>
      <c r="K16">
        <f t="shared" si="9"/>
        <v>0.98875149265928364</v>
      </c>
      <c r="M16">
        <f t="shared" si="10"/>
        <v>-4.0653825609528438</v>
      </c>
      <c r="N16">
        <f t="shared" si="11"/>
        <v>6.029506984103004</v>
      </c>
      <c r="O16">
        <f t="shared" si="12"/>
        <v>-0.23520347467945135</v>
      </c>
      <c r="P16">
        <f t="shared" si="13"/>
        <v>-0.11680193760355076</v>
      </c>
      <c r="R16">
        <f t="shared" si="4"/>
        <v>2.2798805693278341</v>
      </c>
      <c r="T16">
        <f t="shared" si="5"/>
        <v>2.3135118349614885</v>
      </c>
      <c r="U16">
        <f t="shared" si="14"/>
        <v>79.518616146546378</v>
      </c>
      <c r="V16">
        <f t="shared" si="15"/>
        <v>1.1310620281214216E-3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-151.38183057000001</v>
      </c>
      <c r="E17">
        <f t="shared" si="1"/>
        <v>-4.1706377778041315E-3</v>
      </c>
      <c r="F17">
        <f t="shared" si="2"/>
        <v>1.7394219473646982E-5</v>
      </c>
      <c r="G17">
        <f t="shared" si="3"/>
        <v>-0.91362174268005025</v>
      </c>
      <c r="H17">
        <f t="shared" si="6"/>
        <v>0.64602812968853429</v>
      </c>
      <c r="I17">
        <f t="shared" si="7"/>
        <v>0.64602812968853518</v>
      </c>
      <c r="J17">
        <f t="shared" si="8"/>
        <v>-1.292056259377069</v>
      </c>
      <c r="K17">
        <f t="shared" si="9"/>
        <v>0.64602812968853351</v>
      </c>
      <c r="M17">
        <f t="shared" si="10"/>
        <v>-1.4063349832159842</v>
      </c>
      <c r="N17">
        <f t="shared" si="11"/>
        <v>1.592676685133251</v>
      </c>
      <c r="O17">
        <f t="shared" si="12"/>
        <v>6.4531942587913227E-2</v>
      </c>
      <c r="P17">
        <f t="shared" si="13"/>
        <v>-6.7433517192217837E-2</v>
      </c>
      <c r="R17">
        <f t="shared" si="4"/>
        <v>0.25942351592943841</v>
      </c>
      <c r="T17">
        <f t="shared" si="5"/>
        <v>0.28082347995362511</v>
      </c>
      <c r="U17">
        <f t="shared" si="14"/>
        <v>119.90270773527195</v>
      </c>
      <c r="V17">
        <f t="shared" si="15"/>
        <v>4.5795846023648511E-4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-151.38173336</v>
      </c>
      <c r="E18">
        <f t="shared" si="1"/>
        <v>-4.0734277777971784E-3</v>
      </c>
      <c r="F18">
        <f t="shared" si="2"/>
        <v>1.6592813860929658E-5</v>
      </c>
      <c r="G18">
        <f t="shared" si="3"/>
        <v>-0.89232687739950767</v>
      </c>
      <c r="H18">
        <f t="shared" si="6"/>
        <v>0.21913371539675278</v>
      </c>
      <c r="I18">
        <f t="shared" si="7"/>
        <v>1.1858364314003582</v>
      </c>
      <c r="J18">
        <f t="shared" si="8"/>
        <v>-0.63097038604420908</v>
      </c>
      <c r="K18">
        <f t="shared" si="9"/>
        <v>-0.96670271600360536</v>
      </c>
      <c r="M18">
        <f t="shared" si="10"/>
        <v>1.8554697456904379</v>
      </c>
      <c r="N18">
        <f t="shared" si="11"/>
        <v>-1.3032586217694606</v>
      </c>
      <c r="O18">
        <f t="shared" si="12"/>
        <v>-0.23520347467945163</v>
      </c>
      <c r="P18">
        <f t="shared" si="13"/>
        <v>7.471718393988655E-2</v>
      </c>
      <c r="R18">
        <f t="shared" si="4"/>
        <v>0.55398257180349131</v>
      </c>
      <c r="T18">
        <f t="shared" si="5"/>
        <v>0.53604833497188054</v>
      </c>
      <c r="U18">
        <f t="shared" si="14"/>
        <v>114.37841829505683</v>
      </c>
      <c r="V18">
        <f t="shared" si="15"/>
        <v>3.2163685073230441E-4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-151.38017085999999</v>
      </c>
      <c r="E19">
        <f t="shared" si="1"/>
        <v>-2.510927777791494E-3</v>
      </c>
      <c r="F19">
        <f t="shared" si="2"/>
        <v>6.30475830528493E-6</v>
      </c>
      <c r="G19">
        <f t="shared" si="3"/>
        <v>-0.55004494139921134</v>
      </c>
      <c r="H19">
        <f t="shared" si="6"/>
        <v>-0.1350776208773031</v>
      </c>
      <c r="I19">
        <f t="shared" si="7"/>
        <v>0.73096905062362261</v>
      </c>
      <c r="J19">
        <f t="shared" si="8"/>
        <v>0.38894050802073987</v>
      </c>
      <c r="K19">
        <f t="shared" si="9"/>
        <v>-0.59589142974631948</v>
      </c>
      <c r="M19">
        <f t="shared" si="10"/>
        <v>5.3266098363494727</v>
      </c>
      <c r="N19">
        <f t="shared" si="11"/>
        <v>-1.3032586217694597</v>
      </c>
      <c r="O19">
        <f t="shared" si="12"/>
        <v>-0.83467430921418184</v>
      </c>
      <c r="P19">
        <f t="shared" si="13"/>
        <v>7.4717183939886508E-2</v>
      </c>
      <c r="R19">
        <f t="shared" si="4"/>
        <v>4.6151361804643418</v>
      </c>
      <c r="T19">
        <f t="shared" si="5"/>
        <v>4.6383920849868048</v>
      </c>
      <c r="U19">
        <f t="shared" si="14"/>
        <v>43.460276764094921</v>
      </c>
      <c r="V19">
        <f t="shared" si="15"/>
        <v>5.4083709515791297E-4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-151.37707852</v>
      </c>
      <c r="E20">
        <f t="shared" si="1"/>
        <v>5.814122222034257E-4</v>
      </c>
      <c r="F20">
        <f t="shared" si="2"/>
        <v>3.3804017212752564E-7</v>
      </c>
      <c r="G20">
        <f t="shared" si="3"/>
        <v>0.12736441665875139</v>
      </c>
      <c r="H20">
        <f t="shared" si="6"/>
        <v>9.0060242701272011E-2</v>
      </c>
      <c r="I20">
        <f t="shared" si="7"/>
        <v>-9.0060242701271956E-2</v>
      </c>
      <c r="J20">
        <f t="shared" si="8"/>
        <v>-0.18012048540254399</v>
      </c>
      <c r="K20">
        <f t="shared" si="9"/>
        <v>-9.0060242701272081E-2</v>
      </c>
      <c r="M20">
        <f t="shared" si="10"/>
        <v>8.5884145652558974</v>
      </c>
      <c r="N20">
        <f t="shared" si="11"/>
        <v>1.5926766851332554</v>
      </c>
      <c r="O20">
        <f t="shared" si="12"/>
        <v>-1.1344097264815465</v>
      </c>
      <c r="P20">
        <f t="shared" si="13"/>
        <v>-6.7433517192217976E-2</v>
      </c>
      <c r="R20">
        <f t="shared" si="4"/>
        <v>12.698574311008484</v>
      </c>
      <c r="T20">
        <f t="shared" si="5"/>
        <v>12.757330754973466</v>
      </c>
      <c r="U20">
        <f t="shared" si="14"/>
        <v>2.3301955010281095</v>
      </c>
      <c r="V20">
        <f t="shared" si="15"/>
        <v>3.4523197074101644E-3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-151.37315369000001</v>
      </c>
      <c r="E21">
        <f t="shared" si="1"/>
        <v>4.5062422221917586E-3</v>
      </c>
      <c r="F21">
        <f t="shared" si="2"/>
        <v>2.030621896506372E-5</v>
      </c>
      <c r="G21">
        <f t="shared" si="3"/>
        <v>0.98713939961117525</v>
      </c>
      <c r="H21">
        <f t="shared" si="6"/>
        <v>1.069417903738711</v>
      </c>
      <c r="I21">
        <f t="shared" si="7"/>
        <v>0.24241735817901319</v>
      </c>
      <c r="J21">
        <f t="shared" si="8"/>
        <v>-0.6980129634414789</v>
      </c>
      <c r="K21">
        <f t="shared" si="9"/>
        <v>-1.311835261917724</v>
      </c>
      <c r="M21">
        <f t="shared" si="10"/>
        <v>11.247462142992752</v>
      </c>
      <c r="N21">
        <f t="shared" si="11"/>
        <v>6.0295069841030076</v>
      </c>
      <c r="O21">
        <f t="shared" si="12"/>
        <v>-0.83467430921418129</v>
      </c>
      <c r="P21">
        <f t="shared" si="13"/>
        <v>-0.1168019376035507</v>
      </c>
      <c r="R21">
        <f t="shared" si="4"/>
        <v>23.08773344371459</v>
      </c>
      <c r="T21">
        <f t="shared" si="5"/>
        <v>23.061971919942835</v>
      </c>
      <c r="U21">
        <f t="shared" si="14"/>
        <v>139.97584895748022</v>
      </c>
      <c r="V21">
        <f t="shared" si="15"/>
        <v>6.636561070427438E-4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-151.36972077999999</v>
      </c>
      <c r="E22">
        <f t="shared" si="1"/>
        <v>7.9391522222067579E-3</v>
      </c>
      <c r="F22">
        <f t="shared" si="2"/>
        <v>6.3030138007370503E-5</v>
      </c>
      <c r="G22">
        <f t="shared" si="3"/>
        <v>1.7391541713971828</v>
      </c>
      <c r="H22">
        <f t="shared" si="6"/>
        <v>2.3112072812095033</v>
      </c>
      <c r="I22">
        <f t="shared" si="7"/>
        <v>1.8841134382708258</v>
      </c>
      <c r="J22">
        <f t="shared" si="8"/>
        <v>1.2297677081238194</v>
      </c>
      <c r="K22">
        <f t="shared" si="9"/>
        <v>0.42709384293867758</v>
      </c>
      <c r="M22">
        <f t="shared" si="10"/>
        <v>12.983032188322271</v>
      </c>
      <c r="N22">
        <f t="shared" si="11"/>
        <v>9.9311900683756775</v>
      </c>
      <c r="O22">
        <f t="shared" si="12"/>
        <v>-0.23520347467945163</v>
      </c>
      <c r="P22">
        <f t="shared" si="13"/>
        <v>8.203291051108107E-3</v>
      </c>
      <c r="R22">
        <f t="shared" si="4"/>
        <v>32.084577148305279</v>
      </c>
      <c r="T22">
        <f t="shared" si="5"/>
        <v>32.075077124982215</v>
      </c>
      <c r="U22">
        <f t="shared" si="14"/>
        <v>434.4825145768412</v>
      </c>
      <c r="V22">
        <f t="shared" si="15"/>
        <v>9.0250443138751305E-5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-6.4037097574519271</v>
      </c>
      <c r="N23">
        <f t="shared" si="11"/>
        <v>11.472085060442717</v>
      </c>
      <c r="O23">
        <f t="shared" si="12"/>
        <v>-1.1344097264815465</v>
      </c>
      <c r="P23">
        <f t="shared" si="13"/>
        <v>0.10098557177187978</v>
      </c>
      <c r="R23">
        <f t="shared" ref="R23:T23" si="16">R14</f>
        <v>5.706282637412059</v>
      </c>
      <c r="T23">
        <f t="shared" si="16"/>
        <v>5.7115652099636662</v>
      </c>
    </row>
    <row r="24" spans="2:26" x14ac:dyDescent="0.25">
      <c r="B24" t="s">
        <v>4</v>
      </c>
      <c r="D24">
        <f>AVERAGE(D5:D22)</f>
        <v>-151.3776599322222</v>
      </c>
      <c r="F24">
        <f>SQRT(AVERAGE(F5:F22))</f>
        <v>4.5649502228020927E-3</v>
      </c>
      <c r="G24" t="s">
        <v>10</v>
      </c>
      <c r="H24" s="4">
        <f t="shared" ref="H24:K24" si="17">AVERAGE(H5:H22)</f>
        <v>0.83391895798020288</v>
      </c>
      <c r="I24" s="4">
        <f t="shared" si="17"/>
        <v>0.54953025738456029</v>
      </c>
      <c r="J24" s="4">
        <f t="shared" si="17"/>
        <v>5.0017270693006682E-2</v>
      </c>
      <c r="K24" s="4">
        <f t="shared" si="17"/>
        <v>9.368110092322678E-3</v>
      </c>
    </row>
    <row r="25" spans="2:26" x14ac:dyDescent="0.25">
      <c r="B25" t="s">
        <v>5</v>
      </c>
      <c r="D25">
        <f>MIN(D4:D22)</f>
        <v>-151.38193752999999</v>
      </c>
      <c r="F25" s="3">
        <f>F24*$A$1</f>
        <v>11.985276809966894</v>
      </c>
      <c r="G25" s="4">
        <f>SUM(H25:K25)</f>
        <v>0.99999382111420776</v>
      </c>
      <c r="H25">
        <f t="shared" ref="H25:K25" si="18">H24^2</f>
        <v>0.69542082847878739</v>
      </c>
      <c r="I25">
        <f t="shared" si="18"/>
        <v>0.30198350378114108</v>
      </c>
      <c r="J25">
        <f t="shared" si="18"/>
        <v>2.5017273675775054E-3</v>
      </c>
      <c r="K25">
        <f t="shared" si="18"/>
        <v>8.7761486701878007E-5</v>
      </c>
    </row>
    <row r="26" spans="2:26" x14ac:dyDescent="0.25">
      <c r="B26" t="s">
        <v>6</v>
      </c>
      <c r="D26">
        <f>MAX(D5:D22)</f>
        <v>-151.36832009</v>
      </c>
    </row>
    <row r="27" spans="2:26" x14ac:dyDescent="0.25">
      <c r="B27" t="s">
        <v>68</v>
      </c>
      <c r="D27" s="1">
        <f>D26-D25</f>
        <v>1.3617439999990211E-2</v>
      </c>
      <c r="G27" t="s">
        <v>61</v>
      </c>
      <c r="H27">
        <f>H24*$F$24</f>
        <v>3.8067985330306159E-3</v>
      </c>
      <c r="I27">
        <f t="shared" ref="I27:K27" si="19">I24*$F$24</f>
        <v>2.5085782708841398E-3</v>
      </c>
      <c r="J27">
        <f t="shared" si="19"/>
        <v>2.2832635099399344E-4</v>
      </c>
      <c r="K27">
        <f t="shared" si="19"/>
        <v>4.276495625318294E-5</v>
      </c>
    </row>
    <row r="28" spans="2:26" x14ac:dyDescent="0.25">
      <c r="D28" s="3">
        <f>D27*$A$1</f>
        <v>35.752588719974298</v>
      </c>
      <c r="H28">
        <f>$A$1*H27</f>
        <v>9.9947495484718818</v>
      </c>
      <c r="I28">
        <f t="shared" ref="I28:K28" si="20">$A$1*I27</f>
        <v>6.5862722502063091</v>
      </c>
      <c r="J28">
        <f t="shared" si="20"/>
        <v>0.59947083453472982</v>
      </c>
      <c r="K28">
        <f t="shared" si="20"/>
        <v>0.1122793926427318</v>
      </c>
      <c r="L28" t="s">
        <v>51</v>
      </c>
    </row>
    <row r="30" spans="2:26" x14ac:dyDescent="0.25">
      <c r="K30" s="1" t="s">
        <v>62</v>
      </c>
    </row>
    <row r="31" spans="2:26" x14ac:dyDescent="0.25">
      <c r="M31">
        <v>1</v>
      </c>
      <c r="N31">
        <v>2</v>
      </c>
      <c r="O31">
        <v>3</v>
      </c>
      <c r="P31">
        <v>4</v>
      </c>
    </row>
    <row r="32" spans="2:26" x14ac:dyDescent="0.25">
      <c r="K32" t="s">
        <v>63</v>
      </c>
      <c r="M32" s="8">
        <v>0.83391899999999997</v>
      </c>
      <c r="N32" s="8">
        <v>0.54952999999999996</v>
      </c>
      <c r="O32" s="8">
        <v>5.0016999999999999E-2</v>
      </c>
      <c r="P32" s="8">
        <v>9.3679999999999996E-3</v>
      </c>
      <c r="Q32" t="s">
        <v>16</v>
      </c>
    </row>
    <row r="33" spans="11:17" x14ac:dyDescent="0.25">
      <c r="K33" s="3">
        <v>111</v>
      </c>
      <c r="L33">
        <f>K33*PI()/180</f>
        <v>1.9373154697137058</v>
      </c>
      <c r="M33">
        <f>M$32*(COS(M$31*$L33)-COS(M$31*$C$4))</f>
        <v>7.7110355709670262E-4</v>
      </c>
      <c r="N33">
        <f>N$32*(COS(N$31*$L33)-COS(N$31*$C$4))</f>
        <v>-7.2933881579605186E-4</v>
      </c>
      <c r="O33">
        <f>O$32*(COS(O$31*$L33)-COS(O$31*$C$4))</f>
        <v>-6.7287803520943462E-5</v>
      </c>
      <c r="P33">
        <f>P$32*(COS(P$31*$L33)-COS(P$31*$C$4))</f>
        <v>3.6925830309615201E-5</v>
      </c>
      <c r="Q33">
        <f>SUM(M33:P33)</f>
        <v>1.1402768089322502E-5</v>
      </c>
    </row>
    <row r="34" spans="11:17" x14ac:dyDescent="0.25">
      <c r="K34" s="3">
        <f>K33+0.01</f>
        <v>111.01</v>
      </c>
      <c r="L34">
        <f t="shared" ref="L34:L97" si="21">K34*PI()/180</f>
        <v>1.9374900026389053</v>
      </c>
      <c r="M34">
        <f t="shared" ref="M34:P65" si="22">M$32*(COS(M$31*$L34)-COS(M$31*$C$4))</f>
        <v>6.3522891174252365E-4</v>
      </c>
      <c r="N34">
        <f t="shared" si="22"/>
        <v>-6.0095986237524031E-4</v>
      </c>
      <c r="O34">
        <f t="shared" si="22"/>
        <v>-5.5404428462210956E-5</v>
      </c>
      <c r="P34">
        <f t="shared" si="22"/>
        <v>3.0421321774185099E-5</v>
      </c>
      <c r="Q34">
        <f t="shared" ref="Q34:Q38" si="23">SUM(M34:P34)</f>
        <v>9.2859426792574826E-6</v>
      </c>
    </row>
    <row r="35" spans="11:17" x14ac:dyDescent="0.25">
      <c r="K35" s="3">
        <f t="shared" ref="K35:K98" si="24">K34+0.01</f>
        <v>111.02000000000001</v>
      </c>
      <c r="L35">
        <f t="shared" si="21"/>
        <v>1.9376645355641049</v>
      </c>
      <c r="M35">
        <f t="shared" si="22"/>
        <v>4.9936337401394965E-4</v>
      </c>
      <c r="N35">
        <f t="shared" si="22"/>
        <v>-4.7253116468681745E-4</v>
      </c>
      <c r="O35">
        <f t="shared" si="22"/>
        <v>-4.3533274538612009E-5</v>
      </c>
      <c r="P35">
        <f t="shared" si="22"/>
        <v>2.3916339147744179E-5</v>
      </c>
      <c r="Q35">
        <f t="shared" si="23"/>
        <v>7.2152739362643663E-6</v>
      </c>
    </row>
    <row r="36" spans="11:17" x14ac:dyDescent="0.25">
      <c r="K36" s="3">
        <f t="shared" si="24"/>
        <v>111.03000000000002</v>
      </c>
      <c r="L36">
        <f t="shared" si="21"/>
        <v>1.9378390684893043</v>
      </c>
      <c r="M36">
        <f t="shared" si="22"/>
        <v>3.6350694804997705E-4</v>
      </c>
      <c r="N36">
        <f t="shared" si="22"/>
        <v>-3.440527383797482E-4</v>
      </c>
      <c r="O36">
        <f t="shared" si="22"/>
        <v>-3.1674345004744718E-5</v>
      </c>
      <c r="P36">
        <f t="shared" si="22"/>
        <v>1.7410885600758557E-5</v>
      </c>
      <c r="Q36">
        <f t="shared" si="23"/>
        <v>5.1907502662426836E-6</v>
      </c>
    </row>
    <row r="37" spans="11:17" x14ac:dyDescent="0.25">
      <c r="K37" s="3">
        <f t="shared" si="24"/>
        <v>111.04000000000002</v>
      </c>
      <c r="L37">
        <f t="shared" si="21"/>
        <v>1.938013601414504</v>
      </c>
      <c r="M37">
        <f t="shared" si="22"/>
        <v>2.2765963798867638E-4</v>
      </c>
      <c r="N37">
        <f t="shared" si="22"/>
        <v>-2.1552459910836652E-4</v>
      </c>
      <c r="O37">
        <f t="shared" si="22"/>
        <v>-1.9827643111753232E-5</v>
      </c>
      <c r="P37">
        <f t="shared" si="22"/>
        <v>1.0904964303890798E-5</v>
      </c>
      <c r="Q37">
        <f t="shared" si="23"/>
        <v>3.2123600724474315E-6</v>
      </c>
    </row>
    <row r="38" spans="11:17" x14ac:dyDescent="0.25">
      <c r="K38" s="3">
        <f t="shared" si="24"/>
        <v>111.05000000000003</v>
      </c>
      <c r="L38">
        <f t="shared" si="21"/>
        <v>1.9381881343397032</v>
      </c>
      <c r="M38">
        <f t="shared" si="22"/>
        <v>9.1821447968720157E-5</v>
      </c>
      <c r="N38">
        <f t="shared" si="22"/>
        <v>-8.6946762533961447E-5</v>
      </c>
      <c r="O38">
        <f t="shared" si="22"/>
        <v>-7.9931721075331773E-6</v>
      </c>
      <c r="P38">
        <f t="shared" si="22"/>
        <v>4.3985784280727066E-6</v>
      </c>
      <c r="Q38">
        <f t="shared" si="23"/>
        <v>1.2800917552982391E-6</v>
      </c>
    </row>
    <row r="39" spans="11:17" x14ac:dyDescent="0.25">
      <c r="K39" s="3">
        <f t="shared" si="24"/>
        <v>111.06000000000003</v>
      </c>
      <c r="L39">
        <f t="shared" si="21"/>
        <v>1.938362667264903</v>
      </c>
      <c r="M39">
        <f t="shared" si="22"/>
        <v>-4.4007617872839475E-5</v>
      </c>
      <c r="N39">
        <f t="shared" si="22"/>
        <v>4.1680755677480234E-5</v>
      </c>
      <c r="O39">
        <f t="shared" si="22"/>
        <v>3.8290647635126452E-6</v>
      </c>
      <c r="P39">
        <f t="shared" si="22"/>
        <v>-2.1082688556037397E-6</v>
      </c>
      <c r="Q39">
        <f t="shared" ref="Q39:Q102" si="25">SUM(M39:P39)</f>
        <v>-6.0606628745033545E-7</v>
      </c>
    </row>
    <row r="40" spans="11:17" x14ac:dyDescent="0.25">
      <c r="K40" s="3">
        <f t="shared" si="24"/>
        <v>111.07000000000004</v>
      </c>
      <c r="L40">
        <f t="shared" si="21"/>
        <v>1.9385372001901022</v>
      </c>
      <c r="M40">
        <f t="shared" si="22"/>
        <v>-1.7982755539746895E-4</v>
      </c>
      <c r="N40">
        <f t="shared" si="22"/>
        <v>1.7035793985210139E-4</v>
      </c>
      <c r="O40">
        <f t="shared" si="22"/>
        <v>1.5639064260146653E-5</v>
      </c>
      <c r="P40">
        <f t="shared" si="22"/>
        <v>-8.6155743757305185E-6</v>
      </c>
      <c r="Q40">
        <f t="shared" si="25"/>
        <v>-2.446125660951432E-6</v>
      </c>
    </row>
    <row r="41" spans="11:17" x14ac:dyDescent="0.25">
      <c r="K41" s="3">
        <f t="shared" si="24"/>
        <v>111.08000000000004</v>
      </c>
      <c r="L41">
        <f t="shared" si="21"/>
        <v>1.9387117331153019</v>
      </c>
      <c r="M41">
        <f t="shared" si="22"/>
        <v>-3.1563836046862525E-4</v>
      </c>
      <c r="N41">
        <f t="shared" si="22"/>
        <v>2.9908477431177417E-4</v>
      </c>
      <c r="O41">
        <f t="shared" si="22"/>
        <v>2.7436823144679635E-5</v>
      </c>
      <c r="P41">
        <f t="shared" si="22"/>
        <v>-1.5123334960767389E-5</v>
      </c>
      <c r="Q41">
        <f t="shared" si="25"/>
        <v>-4.2400979729388269E-6</v>
      </c>
    </row>
    <row r="42" spans="11:17" x14ac:dyDescent="0.25">
      <c r="K42" s="3">
        <f t="shared" si="24"/>
        <v>111.09000000000005</v>
      </c>
      <c r="L42">
        <f t="shared" si="21"/>
        <v>1.9388862660405013</v>
      </c>
      <c r="M42">
        <f t="shared" si="22"/>
        <v>-4.5144002894883958E-4</v>
      </c>
      <c r="N42">
        <f t="shared" si="22"/>
        <v>4.2786124337104952E-4</v>
      </c>
      <c r="O42">
        <f t="shared" si="22"/>
        <v>3.9222338182615346E-5</v>
      </c>
      <c r="P42">
        <f t="shared" si="22"/>
        <v>-2.1631547438886015E-5</v>
      </c>
      <c r="Q42">
        <f t="shared" si="25"/>
        <v>-5.987994834060727E-6</v>
      </c>
    </row>
    <row r="43" spans="11:17" x14ac:dyDescent="0.25">
      <c r="K43" s="3">
        <f t="shared" si="24"/>
        <v>111.10000000000005</v>
      </c>
      <c r="L43">
        <f t="shared" si="21"/>
        <v>1.9390607989657009</v>
      </c>
      <c r="M43">
        <f t="shared" si="22"/>
        <v>-5.8723255670161518E-4</v>
      </c>
      <c r="N43">
        <f t="shared" si="22"/>
        <v>5.566873313392316E-4</v>
      </c>
      <c r="O43">
        <f t="shared" si="22"/>
        <v>5.0995606142961502E-5</v>
      </c>
      <c r="P43">
        <f t="shared" si="22"/>
        <v>-2.8140208638079305E-5</v>
      </c>
      <c r="Q43">
        <f t="shared" si="25"/>
        <v>-7.6898278575013827E-6</v>
      </c>
    </row>
    <row r="44" spans="11:17" x14ac:dyDescent="0.25">
      <c r="K44" s="3">
        <f t="shared" si="24"/>
        <v>111.11000000000006</v>
      </c>
      <c r="L44">
        <f t="shared" si="21"/>
        <v>1.9392353318909004</v>
      </c>
      <c r="M44">
        <f t="shared" si="22"/>
        <v>-7.2301593959022401E-4</v>
      </c>
      <c r="N44">
        <f t="shared" si="22"/>
        <v>6.8556302251891342E-4</v>
      </c>
      <c r="O44">
        <f t="shared" si="22"/>
        <v>6.2756623797957645E-5</v>
      </c>
      <c r="P44">
        <f t="shared" si="22"/>
        <v>-3.4649315386088203E-5</v>
      </c>
      <c r="Q44">
        <f t="shared" si="25"/>
        <v>-9.3456086594411527E-6</v>
      </c>
    </row>
    <row r="45" spans="11:17" x14ac:dyDescent="0.25">
      <c r="K45" s="3">
        <f t="shared" si="24"/>
        <v>111.12000000000006</v>
      </c>
      <c r="L45">
        <f t="shared" si="21"/>
        <v>1.9394098648161</v>
      </c>
      <c r="M45">
        <f t="shared" si="22"/>
        <v>-8.5879017347872467E-4</v>
      </c>
      <c r="N45">
        <f t="shared" si="22"/>
        <v>8.1448830120731889E-4</v>
      </c>
      <c r="O45">
        <f t="shared" si="22"/>
        <v>7.4505387923291748E-5</v>
      </c>
      <c r="P45">
        <f t="shared" si="22"/>
        <v>-4.1158864510469832E-5</v>
      </c>
      <c r="Q45">
        <f t="shared" si="25"/>
        <v>-1.0955348858583859E-5</v>
      </c>
    </row>
    <row r="46" spans="11:17" x14ac:dyDescent="0.25">
      <c r="K46" s="3">
        <f t="shared" si="24"/>
        <v>111.13000000000007</v>
      </c>
      <c r="L46">
        <f t="shared" si="21"/>
        <v>1.9395843977412994</v>
      </c>
      <c r="M46">
        <f t="shared" si="22"/>
        <v>-9.9455525423094472E-4</v>
      </c>
      <c r="N46">
        <f t="shared" si="22"/>
        <v>9.4346315169496124E-4</v>
      </c>
      <c r="O46">
        <f t="shared" si="22"/>
        <v>8.6241895297928055E-5</v>
      </c>
      <c r="P46">
        <f t="shared" si="22"/>
        <v>-4.7668852838532351E-5</v>
      </c>
      <c r="Q46">
        <f t="shared" si="25"/>
        <v>-1.2519060076587775E-5</v>
      </c>
    </row>
    <row r="47" spans="11:17" x14ac:dyDescent="0.25">
      <c r="K47" s="3">
        <f t="shared" si="24"/>
        <v>111.14000000000007</v>
      </c>
      <c r="L47">
        <f t="shared" si="21"/>
        <v>1.9397589306664991</v>
      </c>
      <c r="M47">
        <f t="shared" si="22"/>
        <v>-1.1303111777114982E-3</v>
      </c>
      <c r="N47">
        <f t="shared" si="22"/>
        <v>1.0724875582670454E-3</v>
      </c>
      <c r="O47">
        <f t="shared" si="22"/>
        <v>9.7966142704284767E-5</v>
      </c>
      <c r="P47">
        <f t="shared" si="22"/>
        <v>-5.4179277197403077E-5</v>
      </c>
      <c r="Q47">
        <f t="shared" si="25"/>
        <v>-1.4036753937571105E-5</v>
      </c>
    </row>
    <row r="48" spans="11:17" x14ac:dyDescent="0.25">
      <c r="K48" s="3">
        <f t="shared" si="24"/>
        <v>111.15000000000008</v>
      </c>
      <c r="L48">
        <f t="shared" si="21"/>
        <v>1.9399334635916985</v>
      </c>
      <c r="M48">
        <f t="shared" si="22"/>
        <v>-1.266057939784722E-3</v>
      </c>
      <c r="N48">
        <f t="shared" si="22"/>
        <v>1.2015615052018824E-3</v>
      </c>
      <c r="O48">
        <f t="shared" si="22"/>
        <v>1.0967812692805082E-4</v>
      </c>
      <c r="P48">
        <f t="shared" si="22"/>
        <v>-6.0690134413963998E-5</v>
      </c>
      <c r="Q48">
        <f t="shared" si="25"/>
        <v>-1.5508442068752767E-5</v>
      </c>
    </row>
    <row r="49" spans="11:17" x14ac:dyDescent="0.25">
      <c r="K49" s="3">
        <f t="shared" si="24"/>
        <v>111.16000000000008</v>
      </c>
      <c r="L49">
        <f t="shared" si="21"/>
        <v>1.9401079965168981</v>
      </c>
      <c r="M49">
        <f t="shared" si="22"/>
        <v>-1.4017955363158782E-3</v>
      </c>
      <c r="N49">
        <f t="shared" si="22"/>
        <v>1.3306849767725974E-3</v>
      </c>
      <c r="O49">
        <f t="shared" si="22"/>
        <v>1.2137784475833022E-4</v>
      </c>
      <c r="P49">
        <f t="shared" si="22"/>
        <v>-6.7201421314918604E-5</v>
      </c>
      <c r="Q49">
        <f t="shared" si="25"/>
        <v>-1.6934136099869111E-5</v>
      </c>
    </row>
    <row r="50" spans="11:17" x14ac:dyDescent="0.25">
      <c r="K50" s="3">
        <f t="shared" si="24"/>
        <v>111.17000000000009</v>
      </c>
      <c r="L50">
        <f t="shared" si="21"/>
        <v>1.9402825294420976</v>
      </c>
      <c r="M50">
        <f t="shared" si="22"/>
        <v>-1.5375239631697662E-3</v>
      </c>
      <c r="N50">
        <f t="shared" si="22"/>
        <v>1.4598579572456043E-3</v>
      </c>
      <c r="O50">
        <f t="shared" si="22"/>
        <v>1.3306529298761431E-4</v>
      </c>
      <c r="P50">
        <f t="shared" si="22"/>
        <v>-7.371313472672834E-5</v>
      </c>
      <c r="Q50">
        <f t="shared" si="25"/>
        <v>-1.8313847663275901E-5</v>
      </c>
    </row>
    <row r="51" spans="11:17" x14ac:dyDescent="0.25">
      <c r="K51" s="3">
        <f t="shared" si="24"/>
        <v>111.18000000000009</v>
      </c>
      <c r="L51">
        <f t="shared" si="21"/>
        <v>1.9404570623672972</v>
      </c>
      <c r="M51">
        <f t="shared" si="22"/>
        <v>-1.6732432162122968E-3</v>
      </c>
      <c r="N51">
        <f t="shared" si="22"/>
        <v>1.5890804308818264E-3</v>
      </c>
      <c r="O51">
        <f t="shared" si="22"/>
        <v>1.4474046841167078E-4</v>
      </c>
      <c r="P51">
        <f t="shared" si="22"/>
        <v>-8.022527147567973E-5</v>
      </c>
      <c r="Q51">
        <f t="shared" si="25"/>
        <v>-1.9647588394479349E-5</v>
      </c>
    </row>
    <row r="52" spans="11:17" x14ac:dyDescent="0.25">
      <c r="K52" s="3">
        <f t="shared" si="24"/>
        <v>111.1900000000001</v>
      </c>
      <c r="L52">
        <f t="shared" si="21"/>
        <v>1.9406315952924966</v>
      </c>
      <c r="M52">
        <f t="shared" si="22"/>
        <v>-1.8089532913088248E-3</v>
      </c>
      <c r="N52">
        <f t="shared" si="22"/>
        <v>1.7183523819355366E-3</v>
      </c>
      <c r="O52">
        <f t="shared" si="22"/>
        <v>1.5640336782971002E-4</v>
      </c>
      <c r="P52">
        <f t="shared" si="22"/>
        <v>-8.673782838782003E-5</v>
      </c>
      <c r="Q52">
        <f t="shared" si="25"/>
        <v>-2.0935369931398193E-5</v>
      </c>
    </row>
    <row r="53" spans="11:17" x14ac:dyDescent="0.25">
      <c r="K53" s="3">
        <f t="shared" si="24"/>
        <v>111.2000000000001</v>
      </c>
      <c r="L53">
        <f t="shared" si="21"/>
        <v>1.9408061282176963</v>
      </c>
      <c r="M53">
        <f t="shared" si="22"/>
        <v>-1.9446541843257698E-3</v>
      </c>
      <c r="N53">
        <f t="shared" si="22"/>
        <v>1.8476737946558218E-3</v>
      </c>
      <c r="O53">
        <f t="shared" si="22"/>
        <v>1.6805398804429662E-4</v>
      </c>
      <c r="P53">
        <f t="shared" si="22"/>
        <v>-9.325080228902443E-5</v>
      </c>
      <c r="Q53">
        <f t="shared" si="25"/>
        <v>-2.2177203914675796E-5</v>
      </c>
    </row>
    <row r="54" spans="11:17" x14ac:dyDescent="0.25">
      <c r="K54" s="3">
        <f t="shared" si="24"/>
        <v>111.21000000000011</v>
      </c>
      <c r="L54">
        <f t="shared" si="21"/>
        <v>1.9409806611428957</v>
      </c>
      <c r="M54">
        <f t="shared" si="22"/>
        <v>-2.0803458911290425E-3</v>
      </c>
      <c r="N54">
        <f t="shared" si="22"/>
        <v>1.9770446532847534E-3</v>
      </c>
      <c r="O54">
        <f t="shared" si="22"/>
        <v>1.7969232586131017E-4</v>
      </c>
      <c r="P54">
        <f t="shared" si="22"/>
        <v>-9.9764190004932187E-5</v>
      </c>
      <c r="Q54">
        <f t="shared" si="25"/>
        <v>-2.3373101987911072E-5</v>
      </c>
    </row>
    <row r="55" spans="11:17" x14ac:dyDescent="0.25">
      <c r="K55" s="3">
        <f t="shared" si="24"/>
        <v>111.22000000000011</v>
      </c>
      <c r="L55">
        <f t="shared" si="21"/>
        <v>1.9411551940680953</v>
      </c>
      <c r="M55">
        <f t="shared" si="22"/>
        <v>-2.2160284075856177E-3</v>
      </c>
      <c r="N55">
        <f t="shared" si="22"/>
        <v>2.1064649420593383E-3</v>
      </c>
      <c r="O55">
        <f t="shared" si="22"/>
        <v>1.9131837809007872E-4</v>
      </c>
      <c r="P55">
        <f t="shared" si="22"/>
        <v>-1.0627798836101369E-4</v>
      </c>
      <c r="Q55">
        <f t="shared" si="25"/>
        <v>-2.4523075797214407E-5</v>
      </c>
    </row>
    <row r="56" spans="11:17" x14ac:dyDescent="0.25">
      <c r="K56" s="3">
        <f t="shared" si="24"/>
        <v>111.23000000000012</v>
      </c>
      <c r="L56">
        <f t="shared" si="21"/>
        <v>1.9413297269932945</v>
      </c>
      <c r="M56">
        <f t="shared" si="22"/>
        <v>-2.3517017295618691E-3</v>
      </c>
      <c r="N56">
        <f t="shared" si="22"/>
        <v>2.2359346452095062E-3</v>
      </c>
      <c r="O56">
        <f t="shared" si="22"/>
        <v>2.0293214154319E-4</v>
      </c>
      <c r="P56">
        <f t="shared" si="22"/>
        <v>-1.1279219418249803E-4</v>
      </c>
      <c r="Q56">
        <f t="shared" si="25"/>
        <v>-2.5627136991670927E-5</v>
      </c>
    </row>
    <row r="57" spans="11:17" x14ac:dyDescent="0.25">
      <c r="K57" s="3">
        <f t="shared" si="24"/>
        <v>111.24000000000012</v>
      </c>
      <c r="L57">
        <f t="shared" si="21"/>
        <v>1.9415042599184944</v>
      </c>
      <c r="M57">
        <f t="shared" si="22"/>
        <v>-2.4873658529257904E-3</v>
      </c>
      <c r="N57">
        <f t="shared" si="22"/>
        <v>2.3654537469607342E-3</v>
      </c>
      <c r="O57">
        <f t="shared" si="22"/>
        <v>2.1453361303676332E-4</v>
      </c>
      <c r="P57">
        <f t="shared" si="22"/>
        <v>-1.1930680429448179E-4</v>
      </c>
      <c r="Q57">
        <f t="shared" si="25"/>
        <v>-2.6685297222774705E-5</v>
      </c>
    </row>
    <row r="58" spans="11:17" x14ac:dyDescent="0.25">
      <c r="K58" s="3">
        <f t="shared" si="24"/>
        <v>111.25000000000013</v>
      </c>
      <c r="L58">
        <f t="shared" si="21"/>
        <v>1.9416787928436936</v>
      </c>
      <c r="M58">
        <f t="shared" si="22"/>
        <v>-2.6230207735437549E-3</v>
      </c>
      <c r="N58">
        <f t="shared" si="22"/>
        <v>2.4950222315303829E-3</v>
      </c>
      <c r="O58">
        <f t="shared" si="22"/>
        <v>2.261227893900722E-4</v>
      </c>
      <c r="P58">
        <f t="shared" si="22"/>
        <v>-1.2582181552177348E-4</v>
      </c>
      <c r="Q58">
        <f t="shared" si="25"/>
        <v>-2.7697568145073227E-5</v>
      </c>
    </row>
    <row r="59" spans="11:17" x14ac:dyDescent="0.25">
      <c r="K59" s="3">
        <f t="shared" si="24"/>
        <v>111.26000000000013</v>
      </c>
      <c r="L59">
        <f t="shared" si="21"/>
        <v>1.9418533257688932</v>
      </c>
      <c r="M59">
        <f t="shared" si="22"/>
        <v>-2.7586664872843573E-3</v>
      </c>
      <c r="N59">
        <f t="shared" si="22"/>
        <v>2.6246400831318501E-3</v>
      </c>
      <c r="O59">
        <f t="shared" si="22"/>
        <v>2.3769966742597182E-4</v>
      </c>
      <c r="P59">
        <f t="shared" si="22"/>
        <v>-1.3233722468907697E-4</v>
      </c>
      <c r="Q59">
        <f t="shared" si="25"/>
        <v>-2.8663961415612384E-5</v>
      </c>
    </row>
    <row r="60" spans="11:17" x14ac:dyDescent="0.25">
      <c r="K60" s="3">
        <f t="shared" si="24"/>
        <v>111.27000000000014</v>
      </c>
      <c r="L60">
        <f t="shared" si="21"/>
        <v>1.9420278586940927</v>
      </c>
      <c r="M60">
        <f t="shared" si="22"/>
        <v>-2.8943029900151294E-3</v>
      </c>
      <c r="N60">
        <f t="shared" si="22"/>
        <v>2.7543072859710265E-3</v>
      </c>
      <c r="O60">
        <f t="shared" si="22"/>
        <v>2.4926424397052696E-4</v>
      </c>
      <c r="P60">
        <f t="shared" si="22"/>
        <v>-1.388530286208365E-4</v>
      </c>
      <c r="Q60">
        <f t="shared" si="25"/>
        <v>-2.9584488694412472E-5</v>
      </c>
    </row>
    <row r="61" spans="11:17" x14ac:dyDescent="0.25">
      <c r="K61" s="3">
        <f t="shared" si="24"/>
        <v>111.28000000000014</v>
      </c>
      <c r="L61">
        <f t="shared" si="21"/>
        <v>1.9422023916192923</v>
      </c>
      <c r="M61">
        <f t="shared" si="22"/>
        <v>-3.0299302776046195E-3</v>
      </c>
      <c r="N61">
        <f t="shared" si="22"/>
        <v>2.8840238242486796E-3</v>
      </c>
      <c r="O61">
        <f t="shared" si="22"/>
        <v>2.6081651585331192E-4</v>
      </c>
      <c r="P61">
        <f t="shared" si="22"/>
        <v>-1.4536922414134468E-4</v>
      </c>
      <c r="Q61">
        <f t="shared" si="25"/>
        <v>-3.045916164397269E-5</v>
      </c>
    </row>
    <row r="62" spans="11:17" x14ac:dyDescent="0.25">
      <c r="K62" s="3">
        <f t="shared" si="24"/>
        <v>111.29000000000015</v>
      </c>
      <c r="L62">
        <f t="shared" si="21"/>
        <v>1.9423769245444917</v>
      </c>
      <c r="M62">
        <f t="shared" si="22"/>
        <v>-3.1655483459210533E-3</v>
      </c>
      <c r="N62">
        <f t="shared" si="22"/>
        <v>3.0137896821590487E-3</v>
      </c>
      <c r="O62">
        <f t="shared" si="22"/>
        <v>2.723564799071551E-4</v>
      </c>
      <c r="P62">
        <f t="shared" si="22"/>
        <v>-1.5188580807467042E-4</v>
      </c>
      <c r="Q62">
        <f t="shared" si="25"/>
        <v>-3.1287991929519982E-5</v>
      </c>
    </row>
    <row r="63" spans="11:17" x14ac:dyDescent="0.25">
      <c r="K63" s="3">
        <f t="shared" si="24"/>
        <v>111.30000000000015</v>
      </c>
      <c r="L63">
        <f t="shared" si="21"/>
        <v>1.9425514574696914</v>
      </c>
      <c r="M63">
        <f t="shared" si="22"/>
        <v>-3.3011571908336738E-3</v>
      </c>
      <c r="N63">
        <f t="shared" si="22"/>
        <v>3.143604843890699E-3</v>
      </c>
      <c r="O63">
        <f t="shared" si="22"/>
        <v>2.8388413296834438E-4</v>
      </c>
      <c r="P63">
        <f t="shared" si="22"/>
        <v>-1.5840277724472648E-4</v>
      </c>
      <c r="Q63">
        <f t="shared" si="25"/>
        <v>-3.2070991219356929E-5</v>
      </c>
    </row>
    <row r="64" spans="11:17" x14ac:dyDescent="0.25">
      <c r="K64" s="3">
        <f t="shared" si="24"/>
        <v>111.31000000000016</v>
      </c>
      <c r="L64">
        <f t="shared" si="21"/>
        <v>1.9427259903948908</v>
      </c>
      <c r="M64">
        <f t="shared" si="22"/>
        <v>-3.436756808211169E-3</v>
      </c>
      <c r="N64">
        <f t="shared" si="22"/>
        <v>3.2734692936258504E-3</v>
      </c>
      <c r="O64">
        <f t="shared" si="22"/>
        <v>2.9539947187647161E-4</v>
      </c>
      <c r="P64">
        <f t="shared" si="22"/>
        <v>-1.6492012847520491E-4</v>
      </c>
      <c r="Q64">
        <f t="shared" si="25"/>
        <v>-3.2808171184051907E-5</v>
      </c>
    </row>
    <row r="65" spans="11:18" x14ac:dyDescent="0.25">
      <c r="K65" s="3">
        <f t="shared" si="24"/>
        <v>111.32000000000016</v>
      </c>
      <c r="L65">
        <f t="shared" si="21"/>
        <v>1.9429005233200904</v>
      </c>
      <c r="M65">
        <f t="shared" si="22"/>
        <v>-3.5723471939233379E-3</v>
      </c>
      <c r="N65">
        <f t="shared" si="22"/>
        <v>3.4033830155411711E-3</v>
      </c>
      <c r="O65">
        <f t="shared" si="22"/>
        <v>3.0690249347457724E-4</v>
      </c>
      <c r="P65">
        <f t="shared" si="22"/>
        <v>-1.714378585896441E-4</v>
      </c>
      <c r="Q65">
        <f t="shared" si="25"/>
        <v>-3.3499543497233722E-5</v>
      </c>
    </row>
    <row r="66" spans="11:18" x14ac:dyDescent="0.25">
      <c r="K66" s="3">
        <f t="shared" si="24"/>
        <v>111.33000000000017</v>
      </c>
      <c r="L66">
        <f t="shared" si="21"/>
        <v>1.9430750562452899</v>
      </c>
      <c r="M66">
        <f t="shared" ref="M66:P110" si="26">M$32*(COS(M$31*$L66)-COS(M$31*$C$4))</f>
        <v>-3.7079283438395164E-3</v>
      </c>
      <c r="N66">
        <f t="shared" si="26"/>
        <v>3.533345993806801E-3</v>
      </c>
      <c r="O66">
        <f t="shared" si="26"/>
        <v>3.1839319460900555E-4</v>
      </c>
      <c r="P66">
        <f t="shared" si="26"/>
        <v>-1.7795596441136523E-4</v>
      </c>
      <c r="Q66">
        <f t="shared" si="25"/>
        <v>-3.4145119835075124E-5</v>
      </c>
    </row>
    <row r="67" spans="11:18" x14ac:dyDescent="0.25">
      <c r="K67" s="3">
        <f t="shared" si="24"/>
        <v>111.34000000000017</v>
      </c>
      <c r="L67">
        <f t="shared" si="21"/>
        <v>1.9432495891704895</v>
      </c>
      <c r="M67">
        <f t="shared" si="26"/>
        <v>-3.8435002538299672E-3</v>
      </c>
      <c r="N67">
        <f t="shared" si="26"/>
        <v>3.6633582125874505E-3</v>
      </c>
      <c r="O67">
        <f t="shared" si="26"/>
        <v>3.2987157212953274E-4</v>
      </c>
      <c r="P67">
        <f t="shared" si="26"/>
        <v>-1.8447444276353919E-4</v>
      </c>
      <c r="Q67">
        <f t="shared" si="25"/>
        <v>-3.4744911876523121E-5</v>
      </c>
    </row>
    <row r="68" spans="11:18" x14ac:dyDescent="0.25">
      <c r="K68" s="3">
        <f t="shared" si="24"/>
        <v>111.35000000000018</v>
      </c>
      <c r="L68">
        <f t="shared" si="21"/>
        <v>1.9434241220956889</v>
      </c>
      <c r="M68">
        <f t="shared" si="26"/>
        <v>-3.9790629197646275E-3</v>
      </c>
      <c r="N68">
        <f t="shared" si="26"/>
        <v>3.7934196560411187E-3</v>
      </c>
      <c r="O68">
        <f t="shared" si="26"/>
        <v>3.413376228893222E-4</v>
      </c>
      <c r="P68">
        <f t="shared" si="26"/>
        <v>-1.9099329046912229E-4</v>
      </c>
      <c r="Q68">
        <f t="shared" si="25"/>
        <v>-3.5298931303308925E-5</v>
      </c>
    </row>
    <row r="69" spans="11:18" x14ac:dyDescent="0.25">
      <c r="K69" s="3">
        <f t="shared" si="24"/>
        <v>111.36000000000018</v>
      </c>
      <c r="L69">
        <f t="shared" si="21"/>
        <v>1.9435986550208886</v>
      </c>
      <c r="M69">
        <f t="shared" si="26"/>
        <v>-4.1146163375143608E-3</v>
      </c>
      <c r="N69">
        <f t="shared" si="26"/>
        <v>3.9235303083206803E-3</v>
      </c>
      <c r="O69">
        <f t="shared" si="26"/>
        <v>3.5279134374484702E-4</v>
      </c>
      <c r="P69">
        <f t="shared" si="26"/>
        <v>-1.9751250435092393E-4</v>
      </c>
      <c r="Q69">
        <f t="shared" si="25"/>
        <v>-3.5807189799757404E-5</v>
      </c>
    </row>
    <row r="70" spans="11:18" x14ac:dyDescent="0.25">
      <c r="K70" s="3">
        <f t="shared" si="24"/>
        <v>111.37000000000019</v>
      </c>
      <c r="L70">
        <f t="shared" si="21"/>
        <v>1.943773187946088</v>
      </c>
      <c r="M70">
        <f t="shared" si="26"/>
        <v>-4.2501605029496145E-3</v>
      </c>
      <c r="N70">
        <f t="shared" si="26"/>
        <v>4.0536901535721138E-3</v>
      </c>
      <c r="O70">
        <f t="shared" si="26"/>
        <v>3.6423273155602304E-4</v>
      </c>
      <c r="P70">
        <f t="shared" si="26"/>
        <v>-2.0403208123154183E-4</v>
      </c>
      <c r="Q70">
        <f t="shared" si="25"/>
        <v>-3.6269699053019478E-5</v>
      </c>
    </row>
    <row r="71" spans="11:18" x14ac:dyDescent="0.25">
      <c r="K71" s="3">
        <f t="shared" si="24"/>
        <v>111.38000000000019</v>
      </c>
      <c r="L71">
        <f t="shared" si="21"/>
        <v>1.9439477208712876</v>
      </c>
      <c r="M71">
        <f t="shared" si="26"/>
        <v>-4.3856954119418541E-3</v>
      </c>
      <c r="N71">
        <f t="shared" si="26"/>
        <v>4.1838991759362157E-3</v>
      </c>
      <c r="O71">
        <f t="shared" si="26"/>
        <v>3.7566178318615363E-4</v>
      </c>
      <c r="P71">
        <f t="shared" si="26"/>
        <v>-2.1055201793342997E-4</v>
      </c>
      <c r="Q71">
        <f t="shared" si="25"/>
        <v>-3.6686470752914725E-5</v>
      </c>
    </row>
    <row r="72" spans="11:18" x14ac:dyDescent="0.25">
      <c r="K72" s="3">
        <f t="shared" si="24"/>
        <v>111.3900000000002</v>
      </c>
      <c r="L72">
        <f t="shared" si="21"/>
        <v>1.9441222537964871</v>
      </c>
      <c r="M72">
        <f t="shared" si="26"/>
        <v>-4.5212210603620354E-3</v>
      </c>
      <c r="N72">
        <f t="shared" si="26"/>
        <v>4.3141573595470674E-3</v>
      </c>
      <c r="O72">
        <f t="shared" si="26"/>
        <v>3.8707849550185706E-4</v>
      </c>
      <c r="P72">
        <f t="shared" si="26"/>
        <v>-2.1707231127883399E-4</v>
      </c>
      <c r="Q72">
        <f t="shared" si="25"/>
        <v>-3.705751659194501E-5</v>
      </c>
    </row>
    <row r="73" spans="11:18" x14ac:dyDescent="0.25">
      <c r="K73" s="3">
        <f t="shared" si="24"/>
        <v>111.4000000000002</v>
      </c>
      <c r="L73">
        <f t="shared" si="21"/>
        <v>1.9442967867216867</v>
      </c>
      <c r="M73">
        <f t="shared" si="26"/>
        <v>-4.6567374440822729E-3</v>
      </c>
      <c r="N73">
        <f t="shared" si="26"/>
        <v>4.4444646885333835E-3</v>
      </c>
      <c r="O73">
        <f t="shared" si="26"/>
        <v>3.9848286537321685E-4</v>
      </c>
      <c r="P73">
        <f t="shared" si="26"/>
        <v>-2.2359295808985853E-4</v>
      </c>
      <c r="Q73">
        <f t="shared" si="25"/>
        <v>-3.7382848265531089E-5</v>
      </c>
    </row>
    <row r="74" spans="11:18" x14ac:dyDescent="0.25">
      <c r="K74" s="3">
        <f t="shared" si="24"/>
        <v>111.41000000000021</v>
      </c>
      <c r="L74">
        <f t="shared" si="21"/>
        <v>1.9444713196468864</v>
      </c>
      <c r="M74">
        <f t="shared" si="26"/>
        <v>-4.7922445589742161E-3</v>
      </c>
      <c r="N74">
        <f t="shared" si="26"/>
        <v>4.5748211470175949E-3</v>
      </c>
      <c r="O74">
        <f t="shared" si="26"/>
        <v>4.0987488967362049E-4</v>
      </c>
      <c r="P74">
        <f t="shared" si="26"/>
        <v>-2.3011395518841127E-4</v>
      </c>
      <c r="Q74">
        <f t="shared" si="25"/>
        <v>-3.7662477471411956E-5</v>
      </c>
    </row>
    <row r="75" spans="11:18" x14ac:dyDescent="0.25">
      <c r="K75" s="3">
        <f t="shared" si="24"/>
        <v>111.42000000000021</v>
      </c>
      <c r="L75">
        <f t="shared" si="21"/>
        <v>1.9446458525720858</v>
      </c>
      <c r="M75">
        <f t="shared" si="26"/>
        <v>-4.9277424009099803E-3</v>
      </c>
      <c r="N75">
        <f t="shared" si="26"/>
        <v>4.7052267191157859E-3</v>
      </c>
      <c r="O75">
        <f t="shared" si="26"/>
        <v>4.2125456527991497E-4</v>
      </c>
      <c r="P75">
        <f t="shared" si="26"/>
        <v>-2.3663529939622931E-4</v>
      </c>
      <c r="Q75">
        <f t="shared" si="25"/>
        <v>-3.7896415910508742E-5</v>
      </c>
    </row>
    <row r="76" spans="11:18" x14ac:dyDescent="0.25">
      <c r="K76" s="3">
        <f t="shared" si="24"/>
        <v>111.43000000000022</v>
      </c>
      <c r="L76">
        <f t="shared" si="21"/>
        <v>1.9448203854972854</v>
      </c>
      <c r="M76">
        <f t="shared" si="26"/>
        <v>-5.0632309657623713E-3</v>
      </c>
      <c r="N76">
        <f t="shared" si="26"/>
        <v>4.8356813889389779E-3</v>
      </c>
      <c r="O76">
        <f t="shared" si="26"/>
        <v>4.3262188907226801E-4</v>
      </c>
      <c r="P76">
        <f t="shared" si="26"/>
        <v>-2.4315698753490513E-4</v>
      </c>
      <c r="Q76">
        <f t="shared" si="25"/>
        <v>-3.8084675286030487E-5</v>
      </c>
    </row>
    <row r="77" spans="11:18" x14ac:dyDescent="0.25">
      <c r="K77" s="3">
        <f t="shared" si="24"/>
        <v>111.44000000000023</v>
      </c>
      <c r="L77">
        <f t="shared" si="21"/>
        <v>1.9449949184224846</v>
      </c>
      <c r="M77">
        <f t="shared" si="26"/>
        <v>-5.1987102494036432E-3</v>
      </c>
      <c r="N77">
        <f t="shared" si="26"/>
        <v>4.9661851405909934E-3</v>
      </c>
      <c r="O77">
        <f t="shared" si="26"/>
        <v>4.4397685793427354E-4</v>
      </c>
      <c r="P77">
        <f t="shared" si="26"/>
        <v>-2.4967901642582234E-4</v>
      </c>
      <c r="Q77">
        <f t="shared" si="25"/>
        <v>-3.8227267304198577E-5</v>
      </c>
    </row>
    <row r="78" spans="11:18" x14ac:dyDescent="0.25">
      <c r="K78" s="3">
        <f t="shared" si="24"/>
        <v>111.45000000000023</v>
      </c>
      <c r="L78">
        <f t="shared" si="21"/>
        <v>1.9451694513476845</v>
      </c>
      <c r="M78">
        <f t="shared" si="26"/>
        <v>-5.3341802477077606E-3</v>
      </c>
      <c r="N78">
        <f t="shared" si="26"/>
        <v>5.0967379581712624E-3</v>
      </c>
      <c r="O78">
        <f t="shared" si="26"/>
        <v>4.5531946875292941E-4</v>
      </c>
      <c r="P78">
        <f t="shared" si="26"/>
        <v>-2.5620138289026475E-4</v>
      </c>
      <c r="Q78">
        <f t="shared" si="25"/>
        <v>-3.8324203673833449E-5</v>
      </c>
    </row>
    <row r="79" spans="11:18" x14ac:dyDescent="0.25">
      <c r="K79" s="3">
        <f t="shared" si="24"/>
        <v>111.46000000000024</v>
      </c>
      <c r="L79">
        <f t="shared" si="21"/>
        <v>1.9453439842728837</v>
      </c>
      <c r="M79">
        <f t="shared" si="26"/>
        <v>-5.4696409565470677E-3</v>
      </c>
      <c r="N79">
        <f t="shared" si="26"/>
        <v>5.227339825771342E-3</v>
      </c>
      <c r="O79">
        <f t="shared" si="26"/>
        <v>4.6664971841853205E-4</v>
      </c>
      <c r="P79">
        <f t="shared" si="26"/>
        <v>-2.6272408374926044E-4</v>
      </c>
      <c r="Q79">
        <f t="shared" si="25"/>
        <v>-3.8375496106454038E-5</v>
      </c>
    </row>
    <row r="80" spans="11:18" x14ac:dyDescent="0.25">
      <c r="K80" s="9">
        <f t="shared" si="24"/>
        <v>111.47000000000024</v>
      </c>
      <c r="L80" s="10">
        <f t="shared" si="21"/>
        <v>1.9455185171980836</v>
      </c>
      <c r="M80">
        <f t="shared" si="26"/>
        <v>-5.6050923717961337E-3</v>
      </c>
      <c r="N80">
        <f t="shared" si="26"/>
        <v>5.3579907274787057E-3</v>
      </c>
      <c r="O80">
        <f t="shared" si="26"/>
        <v>4.7796760382492624E-4</v>
      </c>
      <c r="P80">
        <f t="shared" si="26"/>
        <v>-2.6924711582377393E-4</v>
      </c>
      <c r="Q80" s="10">
        <f t="shared" si="25"/>
        <v>-3.8381156316275662E-5</v>
      </c>
      <c r="R80" t="s">
        <v>64</v>
      </c>
    </row>
    <row r="81" spans="11:17" x14ac:dyDescent="0.25">
      <c r="K81" s="3">
        <f t="shared" si="24"/>
        <v>111.48000000000025</v>
      </c>
      <c r="L81">
        <f t="shared" si="21"/>
        <v>1.9456930501232828</v>
      </c>
      <c r="M81">
        <f t="shared" si="26"/>
        <v>-5.7405344893279031E-3</v>
      </c>
      <c r="N81">
        <f t="shared" si="26"/>
        <v>5.4886906473730155E-3</v>
      </c>
      <c r="O81">
        <f t="shared" si="26"/>
        <v>4.8927312186913298E-4</v>
      </c>
      <c r="P81">
        <f t="shared" si="26"/>
        <v>-2.7577047593450898E-4</v>
      </c>
      <c r="Q81">
        <f t="shared" si="25"/>
        <v>-3.834119602026361E-5</v>
      </c>
    </row>
    <row r="82" spans="11:17" x14ac:dyDescent="0.25">
      <c r="K82" s="3">
        <f t="shared" si="24"/>
        <v>111.49000000000025</v>
      </c>
      <c r="L82">
        <f t="shared" si="21"/>
        <v>1.9458675830484824</v>
      </c>
      <c r="M82">
        <f t="shared" si="26"/>
        <v>-5.8759673050174533E-3</v>
      </c>
      <c r="N82">
        <f t="shared" si="26"/>
        <v>5.6194395695297224E-3</v>
      </c>
      <c r="O82">
        <f t="shared" si="26"/>
        <v>5.0056626945178286E-4</v>
      </c>
      <c r="P82">
        <f t="shared" si="26"/>
        <v>-2.8229416090210055E-4</v>
      </c>
      <c r="Q82">
        <f t="shared" si="25"/>
        <v>-3.8255626938048628E-5</v>
      </c>
    </row>
    <row r="83" spans="11:17" x14ac:dyDescent="0.25">
      <c r="K83" s="3">
        <f t="shared" si="24"/>
        <v>111.50000000000026</v>
      </c>
      <c r="L83">
        <f t="shared" si="21"/>
        <v>1.9460421159736818</v>
      </c>
      <c r="M83">
        <f t="shared" si="26"/>
        <v>-6.0113908147386578E-3</v>
      </c>
      <c r="N83">
        <f t="shared" si="26"/>
        <v>5.7502374780168978E-3</v>
      </c>
      <c r="O83">
        <f t="shared" si="26"/>
        <v>5.1184704347672716E-4</v>
      </c>
      <c r="P83">
        <f t="shared" si="26"/>
        <v>-2.8881816754695893E-4</v>
      </c>
      <c r="Q83">
        <f t="shared" si="25"/>
        <v>-3.8124460791991697E-5</v>
      </c>
    </row>
    <row r="84" spans="11:17" x14ac:dyDescent="0.25">
      <c r="K84" s="3">
        <f t="shared" si="24"/>
        <v>111.51000000000026</v>
      </c>
      <c r="L84">
        <f t="shared" si="21"/>
        <v>1.9462166488988815</v>
      </c>
      <c r="M84">
        <f t="shared" si="26"/>
        <v>-6.14680501436673E-3</v>
      </c>
      <c r="N84">
        <f t="shared" si="26"/>
        <v>5.8810843568976078E-3</v>
      </c>
      <c r="O84">
        <f t="shared" si="26"/>
        <v>5.2311544085132658E-4</v>
      </c>
      <c r="P84">
        <f t="shared" si="26"/>
        <v>-2.9534249268937907E-4</v>
      </c>
      <c r="Q84">
        <f t="shared" si="25"/>
        <v>-3.7947709307174717E-5</v>
      </c>
    </row>
    <row r="85" spans="11:17" x14ac:dyDescent="0.25">
      <c r="K85" s="3">
        <f t="shared" si="24"/>
        <v>111.52000000000027</v>
      </c>
      <c r="L85">
        <f t="shared" si="21"/>
        <v>1.9463911818240809</v>
      </c>
      <c r="M85">
        <f t="shared" si="26"/>
        <v>-6.2822098997763302E-3</v>
      </c>
      <c r="N85">
        <f t="shared" si="26"/>
        <v>6.0119801902281493E-3</v>
      </c>
      <c r="O85">
        <f t="shared" si="26"/>
        <v>5.3437145848622366E-4</v>
      </c>
      <c r="P85">
        <f t="shared" si="26"/>
        <v>-3.0186713314946779E-4</v>
      </c>
      <c r="Q85">
        <f t="shared" si="25"/>
        <v>-3.7725384211425054E-5</v>
      </c>
    </row>
    <row r="86" spans="11:17" x14ac:dyDescent="0.25">
      <c r="K86" s="3">
        <f t="shared" si="24"/>
        <v>111.53000000000027</v>
      </c>
      <c r="L86">
        <f t="shared" si="21"/>
        <v>1.9465657147492805</v>
      </c>
      <c r="M86">
        <f t="shared" si="26"/>
        <v>-6.4176054668430901E-3</v>
      </c>
      <c r="N86">
        <f t="shared" si="26"/>
        <v>6.1429249620596916E-3</v>
      </c>
      <c r="O86">
        <f t="shared" si="26"/>
        <v>5.4561509329558724E-4</v>
      </c>
      <c r="P86">
        <f t="shared" si="26"/>
        <v>-3.0839208574721082E-4</v>
      </c>
      <c r="Q86">
        <f t="shared" si="25"/>
        <v>-3.7457497235022055E-5</v>
      </c>
    </row>
    <row r="87" spans="11:17" x14ac:dyDescent="0.25">
      <c r="K87" s="3">
        <f t="shared" si="24"/>
        <v>111.54000000000028</v>
      </c>
      <c r="L87">
        <f t="shared" si="21"/>
        <v>1.94674024767448</v>
      </c>
      <c r="M87">
        <f t="shared" si="26"/>
        <v>-6.5529917114423644E-3</v>
      </c>
      <c r="N87">
        <f t="shared" si="26"/>
        <v>6.2739186564366341E-3</v>
      </c>
      <c r="O87">
        <f t="shared" si="26"/>
        <v>5.568463421968679E-4</v>
      </c>
      <c r="P87">
        <f t="shared" si="26"/>
        <v>-3.1491734730240917E-4</v>
      </c>
      <c r="Q87">
        <f t="shared" si="25"/>
        <v>-3.7144060111271614E-5</v>
      </c>
    </row>
    <row r="88" spans="11:17" x14ac:dyDescent="0.25">
      <c r="K88" s="3">
        <f t="shared" si="24"/>
        <v>111.55000000000028</v>
      </c>
      <c r="L88">
        <f t="shared" si="21"/>
        <v>1.9469147805996796</v>
      </c>
      <c r="M88">
        <f t="shared" si="26"/>
        <v>-6.6883686294503392E-3</v>
      </c>
      <c r="N88">
        <f t="shared" si="26"/>
        <v>6.4049612573980653E-3</v>
      </c>
      <c r="O88">
        <f t="shared" si="26"/>
        <v>5.6806520211098678E-4</v>
      </c>
      <c r="P88">
        <f t="shared" si="26"/>
        <v>-3.2144291463474632E-4</v>
      </c>
      <c r="Q88">
        <f t="shared" si="25"/>
        <v>-3.6785084576033359E-5</v>
      </c>
    </row>
    <row r="89" spans="11:17" x14ac:dyDescent="0.25">
      <c r="K89" s="3">
        <f t="shared" si="24"/>
        <v>111.56000000000029</v>
      </c>
      <c r="L89">
        <f t="shared" si="21"/>
        <v>1.947089313524879</v>
      </c>
      <c r="M89">
        <f t="shared" si="26"/>
        <v>-6.8237362167428315E-3</v>
      </c>
      <c r="N89">
        <f t="shared" si="26"/>
        <v>6.5360527489766113E-3</v>
      </c>
      <c r="O89">
        <f t="shared" si="26"/>
        <v>5.792716699621859E-4</v>
      </c>
      <c r="P89">
        <f t="shared" si="26"/>
        <v>-3.2796878456372328E-4</v>
      </c>
      <c r="Q89">
        <f t="shared" si="25"/>
        <v>-3.6380582367757615E-5</v>
      </c>
    </row>
    <row r="90" spans="11:17" x14ac:dyDescent="0.25">
      <c r="K90" s="3">
        <f t="shared" si="24"/>
        <v>111.57000000000029</v>
      </c>
      <c r="L90">
        <f t="shared" si="21"/>
        <v>1.9472638464500787</v>
      </c>
      <c r="M90">
        <f t="shared" si="26"/>
        <v>-6.9590944691967247E-3</v>
      </c>
      <c r="N90">
        <f t="shared" si="26"/>
        <v>6.6671931151994629E-3</v>
      </c>
      <c r="O90">
        <f t="shared" si="26"/>
        <v>5.904657426781942E-4</v>
      </c>
      <c r="P90">
        <f t="shared" si="26"/>
        <v>-3.3449495390872687E-4</v>
      </c>
      <c r="Q90">
        <f t="shared" si="25"/>
        <v>-3.5930565227794517E-5</v>
      </c>
    </row>
    <row r="91" spans="11:17" x14ac:dyDescent="0.25">
      <c r="K91" s="3">
        <f t="shared" si="24"/>
        <v>111.5800000000003</v>
      </c>
      <c r="L91">
        <f t="shared" si="21"/>
        <v>1.9474383793752781</v>
      </c>
      <c r="M91">
        <f t="shared" si="26"/>
        <v>-7.0944433826883894E-3</v>
      </c>
      <c r="N91">
        <f t="shared" si="26"/>
        <v>6.7983823400872261E-3</v>
      </c>
      <c r="O91">
        <f t="shared" si="26"/>
        <v>6.0164741719005059E-4</v>
      </c>
      <c r="P91">
        <f t="shared" si="26"/>
        <v>-3.4102141948896489E-4</v>
      </c>
      <c r="Q91">
        <f t="shared" si="25"/>
        <v>-3.5435044900077582E-5</v>
      </c>
    </row>
    <row r="92" spans="11:17" x14ac:dyDescent="0.25">
      <c r="K92" s="3">
        <f t="shared" si="24"/>
        <v>111.5900000000003</v>
      </c>
      <c r="L92">
        <f t="shared" si="21"/>
        <v>1.9476129123004777</v>
      </c>
      <c r="M92">
        <f t="shared" si="26"/>
        <v>-7.2297829530952162E-3</v>
      </c>
      <c r="N92">
        <f t="shared" si="26"/>
        <v>6.9296204076551961E-3</v>
      </c>
      <c r="O92">
        <f t="shared" si="26"/>
        <v>6.1281669043225897E-4</v>
      </c>
      <c r="P92">
        <f t="shared" si="26"/>
        <v>-3.4754817812353403E-4</v>
      </c>
      <c r="Q92">
        <f t="shared" si="25"/>
        <v>-3.489403313129512E-5</v>
      </c>
    </row>
    <row r="93" spans="11:17" x14ac:dyDescent="0.25">
      <c r="K93" s="3">
        <f t="shared" si="24"/>
        <v>111.60000000000031</v>
      </c>
      <c r="L93">
        <f t="shared" si="21"/>
        <v>1.9477874452256771</v>
      </c>
      <c r="M93">
        <f t="shared" si="26"/>
        <v>-7.3651131762941342E-3</v>
      </c>
      <c r="N93">
        <f t="shared" si="26"/>
        <v>7.0609073019121428E-3</v>
      </c>
      <c r="O93">
        <f t="shared" si="26"/>
        <v>6.2397355934271591E-4</v>
      </c>
      <c r="P93">
        <f t="shared" si="26"/>
        <v>-3.5407522663135461E-4</v>
      </c>
      <c r="Q93">
        <f t="shared" si="25"/>
        <v>-3.4307541670630084E-5</v>
      </c>
    </row>
    <row r="94" spans="11:17" x14ac:dyDescent="0.25">
      <c r="K94" s="3">
        <f t="shared" si="24"/>
        <v>111.61000000000031</v>
      </c>
      <c r="L94">
        <f t="shared" si="21"/>
        <v>1.9479619781508768</v>
      </c>
      <c r="M94">
        <f t="shared" si="26"/>
        <v>-7.500434048163182E-3</v>
      </c>
      <c r="N94">
        <f t="shared" si="26"/>
        <v>7.1922430068614646E-3</v>
      </c>
      <c r="O94">
        <f t="shared" si="26"/>
        <v>6.3511802086266115E-4</v>
      </c>
      <c r="P94">
        <f t="shared" si="26"/>
        <v>-3.6060256183123915E-4</v>
      </c>
      <c r="Q94">
        <f t="shared" si="25"/>
        <v>-3.3675582270295448E-5</v>
      </c>
    </row>
    <row r="95" spans="11:17" x14ac:dyDescent="0.25">
      <c r="K95" s="3">
        <f t="shared" si="24"/>
        <v>111.62000000000032</v>
      </c>
      <c r="L95">
        <f t="shared" si="21"/>
        <v>1.948136511076076</v>
      </c>
      <c r="M95">
        <f t="shared" si="26"/>
        <v>-7.6357455645796584E-3</v>
      </c>
      <c r="N95">
        <f t="shared" si="26"/>
        <v>7.3236275064997901E-3</v>
      </c>
      <c r="O95">
        <f t="shared" si="26"/>
        <v>6.4625007193680494E-4</v>
      </c>
      <c r="P95">
        <f t="shared" si="26"/>
        <v>-3.6713018054181893E-4</v>
      </c>
      <c r="Q95">
        <f t="shared" si="25"/>
        <v>-3.2998166684882271E-5</v>
      </c>
    </row>
    <row r="96" spans="11:17" x14ac:dyDescent="0.25">
      <c r="K96" s="3">
        <f t="shared" si="24"/>
        <v>111.63000000000032</v>
      </c>
      <c r="L96">
        <f t="shared" si="21"/>
        <v>1.9483110440012759</v>
      </c>
      <c r="M96">
        <f t="shared" si="26"/>
        <v>-7.7710477214226192E-3</v>
      </c>
      <c r="N96">
        <f t="shared" si="26"/>
        <v>7.4550607848191085E-3</v>
      </c>
      <c r="O96">
        <f t="shared" si="26"/>
        <v>6.573697095132448E-4</v>
      </c>
      <c r="P96">
        <f t="shared" si="26"/>
        <v>-3.7365807958165335E-4</v>
      </c>
      <c r="Q96">
        <f t="shared" si="25"/>
        <v>-3.2275306671919316E-5</v>
      </c>
    </row>
    <row r="97" spans="11:17" x14ac:dyDescent="0.25">
      <c r="K97" s="3">
        <f t="shared" si="24"/>
        <v>111.64000000000033</v>
      </c>
      <c r="L97">
        <f t="shared" si="21"/>
        <v>1.9484855769264751</v>
      </c>
      <c r="M97">
        <f t="shared" si="26"/>
        <v>-7.9063405145695029E-3</v>
      </c>
      <c r="N97">
        <f t="shared" si="26"/>
        <v>7.5865428258037847E-3</v>
      </c>
      <c r="O97">
        <f t="shared" si="26"/>
        <v>6.6847693054341022E-4</v>
      </c>
      <c r="P97">
        <f t="shared" si="26"/>
        <v>-3.8018625576907391E-4</v>
      </c>
      <c r="Q97">
        <f t="shared" si="25"/>
        <v>-3.1507013991381901E-5</v>
      </c>
    </row>
    <row r="98" spans="11:17" x14ac:dyDescent="0.25">
      <c r="K98" s="3">
        <f t="shared" si="24"/>
        <v>111.65000000000033</v>
      </c>
      <c r="L98">
        <f t="shared" ref="L98:L110" si="27">K98*PI()/180</f>
        <v>1.9486601098516749</v>
      </c>
      <c r="M98">
        <f t="shared" si="26"/>
        <v>-8.0416239399001069E-3</v>
      </c>
      <c r="N98">
        <f t="shared" si="26"/>
        <v>7.7180736134340351E-3</v>
      </c>
      <c r="O98">
        <f t="shared" si="26"/>
        <v>6.7957173198229554E-4</v>
      </c>
      <c r="P98">
        <f t="shared" si="26"/>
        <v>-3.8671470592237668E-4</v>
      </c>
      <c r="Q98">
        <f t="shared" si="25"/>
        <v>-3.0693300406152901E-5</v>
      </c>
    </row>
    <row r="99" spans="11:17" x14ac:dyDescent="0.25">
      <c r="K99" s="3">
        <f t="shared" ref="K99:K110" si="28">K98+0.01</f>
        <v>111.66000000000034</v>
      </c>
      <c r="L99">
        <f t="shared" si="27"/>
        <v>1.9488346427768741</v>
      </c>
      <c r="M99">
        <f t="shared" si="26"/>
        <v>-8.1768979932923778E-3</v>
      </c>
      <c r="N99">
        <f t="shared" si="26"/>
        <v>7.8496531316822656E-3</v>
      </c>
      <c r="O99">
        <f t="shared" si="26"/>
        <v>6.9065411078808256E-4</v>
      </c>
      <c r="P99">
        <f t="shared" si="26"/>
        <v>-3.9324342685962457E-4</v>
      </c>
      <c r="Q99">
        <f t="shared" si="25"/>
        <v>-2.9834177681654233E-5</v>
      </c>
    </row>
    <row r="100" spans="11:17" x14ac:dyDescent="0.25">
      <c r="K100" s="3">
        <f t="shared" si="28"/>
        <v>111.67000000000034</v>
      </c>
      <c r="L100">
        <f t="shared" si="27"/>
        <v>1.9490091757020738</v>
      </c>
      <c r="M100">
        <f t="shared" si="26"/>
        <v>-8.3121626706265297E-3</v>
      </c>
      <c r="N100">
        <f t="shared" si="26"/>
        <v>7.9812813645167326E-3</v>
      </c>
      <c r="O100">
        <f t="shared" si="26"/>
        <v>7.0172406392256281E-4</v>
      </c>
      <c r="P100">
        <f t="shared" si="26"/>
        <v>-3.9977241539883968E-4</v>
      </c>
      <c r="Q100">
        <f t="shared" si="25"/>
        <v>-2.8929657586073993E-5</v>
      </c>
    </row>
    <row r="101" spans="11:17" x14ac:dyDescent="0.25">
      <c r="K101" s="3">
        <f t="shared" si="28"/>
        <v>111.68000000000035</v>
      </c>
      <c r="L101">
        <f t="shared" si="27"/>
        <v>1.9491837086272732</v>
      </c>
      <c r="M101">
        <f t="shared" si="26"/>
        <v>-8.4474179677816209E-3</v>
      </c>
      <c r="N101">
        <f t="shared" si="26"/>
        <v>8.1129582958984359E-3</v>
      </c>
      <c r="O101">
        <f t="shared" si="26"/>
        <v>7.1278158835079799E-4</v>
      </c>
      <c r="P101">
        <f t="shared" si="26"/>
        <v>-4.063016683578475E-4</v>
      </c>
      <c r="Q101">
        <f t="shared" si="25"/>
        <v>-2.7979751890234506E-5</v>
      </c>
    </row>
    <row r="102" spans="11:17" x14ac:dyDescent="0.25">
      <c r="K102" s="3">
        <f t="shared" si="28"/>
        <v>111.69000000000035</v>
      </c>
      <c r="L102">
        <f t="shared" si="27"/>
        <v>1.9493582415524728</v>
      </c>
      <c r="M102">
        <f t="shared" si="26"/>
        <v>-8.5826638806379106E-3</v>
      </c>
      <c r="N102">
        <f t="shared" si="26"/>
        <v>8.2446839097833086E-3</v>
      </c>
      <c r="O102">
        <f t="shared" si="26"/>
        <v>7.2382668104133206E-4</v>
      </c>
      <c r="P102">
        <f t="shared" si="26"/>
        <v>-4.1283118255438622E-4</v>
      </c>
      <c r="Q102">
        <f t="shared" si="25"/>
        <v>-2.6984472367656137E-5</v>
      </c>
    </row>
    <row r="103" spans="11:17" x14ac:dyDescent="0.25">
      <c r="K103" s="3">
        <f t="shared" si="28"/>
        <v>111.70000000000036</v>
      </c>
      <c r="L103">
        <f t="shared" si="27"/>
        <v>1.9495327744776723</v>
      </c>
      <c r="M103">
        <f t="shared" si="26"/>
        <v>-8.7179004050752448E-3</v>
      </c>
      <c r="N103">
        <f t="shared" si="26"/>
        <v>8.3764581901206326E-3</v>
      </c>
      <c r="O103">
        <f t="shared" si="26"/>
        <v>7.3485933896604602E-4</v>
      </c>
      <c r="P103">
        <f t="shared" si="26"/>
        <v>-4.1936095480603298E-4</v>
      </c>
      <c r="Q103">
        <f t="shared" ref="Q103:Q110" si="29">SUM(M103:P103)</f>
        <v>-2.5943830794599191E-5</v>
      </c>
    </row>
    <row r="104" spans="11:17" x14ac:dyDescent="0.25">
      <c r="K104" s="3">
        <f t="shared" si="28"/>
        <v>111.71000000000036</v>
      </c>
      <c r="L104">
        <f t="shared" si="27"/>
        <v>1.9497073074028719</v>
      </c>
      <c r="M104">
        <f t="shared" si="26"/>
        <v>-8.8531275369743926E-3</v>
      </c>
      <c r="N104">
        <f t="shared" si="26"/>
        <v>8.5082811208544457E-3</v>
      </c>
      <c r="O104">
        <f t="shared" si="26"/>
        <v>7.4587955910034162E-4</v>
      </c>
      <c r="P104">
        <f t="shared" si="26"/>
        <v>-4.2589098193027304E-4</v>
      </c>
      <c r="Q104">
        <f t="shared" si="29"/>
        <v>-2.48578389498783E-5</v>
      </c>
    </row>
    <row r="105" spans="11:17" x14ac:dyDescent="0.25">
      <c r="K105" s="3">
        <f t="shared" si="28"/>
        <v>111.72000000000037</v>
      </c>
      <c r="L105">
        <f t="shared" si="27"/>
        <v>1.9498818403280713</v>
      </c>
      <c r="M105">
        <f t="shared" si="26"/>
        <v>-8.9883452722157552E-3</v>
      </c>
      <c r="N105">
        <f t="shared" si="26"/>
        <v>8.6401526859221367E-3</v>
      </c>
      <c r="O105">
        <f t="shared" si="26"/>
        <v>7.5688733842290236E-4</v>
      </c>
      <c r="P105">
        <f t="shared" si="26"/>
        <v>-4.3242126074443369E-4</v>
      </c>
      <c r="Q105">
        <f t="shared" si="29"/>
        <v>-2.372650861514979E-5</v>
      </c>
    </row>
    <row r="106" spans="11:17" x14ac:dyDescent="0.25">
      <c r="K106" s="3">
        <f t="shared" si="28"/>
        <v>111.73000000000037</v>
      </c>
      <c r="L106">
        <f t="shared" si="27"/>
        <v>1.950056373253271</v>
      </c>
      <c r="M106">
        <f t="shared" si="26"/>
        <v>-9.1235536066807503E-3</v>
      </c>
      <c r="N106">
        <f t="shared" si="26"/>
        <v>8.7720728692559629E-3</v>
      </c>
      <c r="O106">
        <f t="shared" si="26"/>
        <v>7.678826739159324E-4</v>
      </c>
      <c r="P106">
        <f t="shared" si="26"/>
        <v>-4.3895178806575315E-4</v>
      </c>
      <c r="Q106">
        <f t="shared" si="29"/>
        <v>-2.2549851574608156E-5</v>
      </c>
    </row>
    <row r="107" spans="11:17" x14ac:dyDescent="0.25">
      <c r="K107" s="3">
        <f t="shared" si="28"/>
        <v>111.74000000000038</v>
      </c>
      <c r="L107">
        <f t="shared" si="27"/>
        <v>1.9502309061784704</v>
      </c>
      <c r="M107">
        <f t="shared" si="26"/>
        <v>-9.2587525362502858E-3</v>
      </c>
      <c r="N107">
        <f t="shared" si="26"/>
        <v>8.9040416547815394E-3</v>
      </c>
      <c r="O107">
        <f t="shared" si="26"/>
        <v>7.7886556256495654E-4</v>
      </c>
      <c r="P107">
        <f t="shared" si="26"/>
        <v>-4.4548256071131503E-4</v>
      </c>
      <c r="Q107">
        <f t="shared" si="29"/>
        <v>-2.1327879615104842E-5</v>
      </c>
    </row>
    <row r="108" spans="11:17" x14ac:dyDescent="0.25">
      <c r="K108" s="3">
        <f t="shared" si="28"/>
        <v>111.75000000000038</v>
      </c>
      <c r="L108">
        <f t="shared" si="27"/>
        <v>1.95040543910367</v>
      </c>
      <c r="M108">
        <f t="shared" si="26"/>
        <v>-9.3939420568063831E-3</v>
      </c>
      <c r="N108">
        <f t="shared" si="26"/>
        <v>9.0360590264190466E-3</v>
      </c>
      <c r="O108">
        <f t="shared" si="26"/>
        <v>7.8983600135898143E-4</v>
      </c>
      <c r="P108">
        <f t="shared" si="26"/>
        <v>-4.5201357549811658E-4</v>
      </c>
      <c r="Q108">
        <f t="shared" si="29"/>
        <v>-2.0060604526471709E-5</v>
      </c>
    </row>
    <row r="109" spans="11:17" x14ac:dyDescent="0.25">
      <c r="K109" s="3">
        <f t="shared" si="28"/>
        <v>111.76000000000039</v>
      </c>
      <c r="L109">
        <f t="shared" si="27"/>
        <v>1.9505799720288695</v>
      </c>
      <c r="M109">
        <f t="shared" si="26"/>
        <v>-9.529122164230552E-3</v>
      </c>
      <c r="N109">
        <f t="shared" si="26"/>
        <v>9.1681249680824438E-3</v>
      </c>
      <c r="O109">
        <f t="shared" si="26"/>
        <v>8.0079398729037852E-4</v>
      </c>
      <c r="P109">
        <f t="shared" si="26"/>
        <v>-4.585448292430042E-4</v>
      </c>
      <c r="Q109">
        <f t="shared" si="29"/>
        <v>-1.8748038100733903E-5</v>
      </c>
    </row>
    <row r="110" spans="11:17" x14ac:dyDescent="0.25">
      <c r="K110" s="3">
        <f t="shared" si="28"/>
        <v>111.77000000000039</v>
      </c>
      <c r="L110">
        <f t="shared" si="27"/>
        <v>1.9507545049540691</v>
      </c>
      <c r="M110">
        <f t="shared" si="26"/>
        <v>-9.6642928544052754E-3</v>
      </c>
      <c r="N110">
        <f t="shared" si="26"/>
        <v>9.300239463680077E-3</v>
      </c>
      <c r="O110">
        <f t="shared" si="26"/>
        <v>8.1173951735495707E-4</v>
      </c>
      <c r="P110">
        <f t="shared" si="26"/>
        <v>-4.6507631876274052E-4</v>
      </c>
      <c r="Q110">
        <f t="shared" si="29"/>
        <v>-1.7390192132981774E-5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8" max="11" width="11.5703125" bestFit="1" customWidth="1"/>
  </cols>
  <sheetData>
    <row r="1" spans="1:27" ht="18.75" x14ac:dyDescent="0.3">
      <c r="A1" s="2">
        <v>2625.5</v>
      </c>
      <c r="R1" t="s">
        <v>15</v>
      </c>
      <c r="T1" t="s">
        <v>58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16</v>
      </c>
      <c r="T2" t="s">
        <v>51</v>
      </c>
      <c r="U2" s="1" t="s">
        <v>65</v>
      </c>
      <c r="V2" s="1" t="s">
        <v>66</v>
      </c>
      <c r="X2" s="1" t="s">
        <v>67</v>
      </c>
      <c r="AA2" s="1" t="s">
        <v>59</v>
      </c>
    </row>
    <row r="3" spans="1:27" x14ac:dyDescent="0.25">
      <c r="F3">
        <f>SUM(F4:F22)</f>
        <v>2.9774054911147803E-4</v>
      </c>
      <c r="U3">
        <f>SUM(U5:U22)</f>
        <v>2052.4001145978332</v>
      </c>
      <c r="V3">
        <f>SUM(V5:V22)</f>
        <v>5.2979943297377236E-3</v>
      </c>
      <c r="X3" s="11">
        <f>1-V3/U3</f>
        <v>0.99999741863475256</v>
      </c>
      <c r="AA3" s="1" t="s">
        <v>60</v>
      </c>
    </row>
    <row r="4" spans="1:27" x14ac:dyDescent="0.25">
      <c r="A4" t="s">
        <v>2</v>
      </c>
      <c r="B4">
        <v>111.05676</v>
      </c>
      <c r="C4">
        <f>B4*PI()/180</f>
        <v>1.9383061185971378</v>
      </c>
      <c r="D4">
        <v>-151.38193752999999</v>
      </c>
      <c r="E4">
        <f>D4-$D$24</f>
        <v>-3.8599249999720087E-3</v>
      </c>
      <c r="Z4">
        <f>SUM(Z5:Z22)</f>
        <v>0</v>
      </c>
      <c r="AA4" s="6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-151.36991831</v>
      </c>
      <c r="E5">
        <f t="shared" ref="E5:E22" si="1">D5-$D$24</f>
        <v>8.1592950000128894E-3</v>
      </c>
      <c r="F5">
        <f t="shared" ref="F5:F22" si="2">E5^2</f>
        <v>6.6574094897235337E-5</v>
      </c>
      <c r="G5">
        <f t="shared" ref="G5:G22" si="3">E5/$F$24</f>
        <v>2.0061799948973347</v>
      </c>
      <c r="H5">
        <f>COS(C5)*SQRT(2)*G5</f>
        <v>2.8371669573453975</v>
      </c>
      <c r="I5">
        <f>SQRT(2)*COS(2*C5)*G5</f>
        <v>2.8371669573453975</v>
      </c>
      <c r="J5">
        <f>COS(3*C5)*SQRT(2)*G5</f>
        <v>2.8371669573453975</v>
      </c>
      <c r="K5">
        <f>COS(4*C5)*SQRT(2)*G5</f>
        <v>2.8371669573453975</v>
      </c>
      <c r="M5">
        <f>H$28*(COS($C5)-COS($C$4))</f>
        <v>12.177259312285122</v>
      </c>
      <c r="N5">
        <f>I$28*(COS(2*$C5)-COS(2*$C$4))</f>
        <v>10.099256567566533</v>
      </c>
      <c r="O5">
        <f>J$28*(COS(3*$C5)-COS(3*$C$4))</f>
        <v>4.1523679916566303E-2</v>
      </c>
      <c r="P5">
        <f>K$28*(COS(4*$C5)-COS(4*$C$4))</f>
        <v>1.1532529586762573E-3</v>
      </c>
      <c r="R5">
        <f t="shared" ref="R5:R22" si="4">SUM(M5:P5)*SQRT(2)</f>
        <v>31.564105176978487</v>
      </c>
      <c r="T5">
        <f t="shared" ref="T5:T22" si="5">(D5-$D$25)*$A$1</f>
        <v>31.55646210996035</v>
      </c>
      <c r="U5">
        <f>(E5*$A$1)^2</f>
        <v>458.91189629389123</v>
      </c>
      <c r="V5">
        <f>(R5-T5)^2</f>
        <v>5.8416473443728447E-5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-151.37104871</v>
      </c>
      <c r="E6">
        <f t="shared" si="1"/>
        <v>7.0288950000190198E-3</v>
      </c>
      <c r="F6">
        <f t="shared" si="2"/>
        <v>4.9405364921292374E-5</v>
      </c>
      <c r="G6">
        <f t="shared" si="3"/>
        <v>1.7282410472044192</v>
      </c>
      <c r="H6">
        <f t="shared" ref="H6:H22" si="6">COS(C6)*SQRT(2)*G6</f>
        <v>2.2967045461961977</v>
      </c>
      <c r="I6">
        <f t="shared" ref="I6:I22" si="7">SQRT(2)*COS(2*C6)*G6</f>
        <v>1.8722907003656601</v>
      </c>
      <c r="J6">
        <f t="shared" ref="J6:J22" si="8">COS(3*C6)*SQRT(2)*G6</f>
        <v>1.2220509640031854</v>
      </c>
      <c r="K6">
        <f t="shared" ref="K6:K22" si="9">COS(4*C6)*SQRT(2)*G6</f>
        <v>0.42441384583053732</v>
      </c>
      <c r="M6">
        <f t="shared" ref="M6:M23" si="10">H$28*(COS($C6)-COS($C$4))</f>
        <v>11.636994043281579</v>
      </c>
      <c r="N6">
        <f t="shared" ref="N6:N23" si="11">I$28*(COS(2*$C6)-COS(2*$C$4))</f>
        <v>8.7427556536896898</v>
      </c>
      <c r="O6">
        <f t="shared" ref="O6:O23" si="12">J$28*(COS(3*$C6)-COS(3*$C$4))</f>
        <v>-0.15134386795420934</v>
      </c>
      <c r="P6">
        <f t="shared" ref="P6:P23" si="13">K$28*(COS(4*$C6)-COS(4*$C$4))</f>
        <v>9.3681399328445758E-5</v>
      </c>
      <c r="R6">
        <f t="shared" si="4"/>
        <v>28.607418354088367</v>
      </c>
      <c r="T6">
        <f t="shared" si="5"/>
        <v>28.588596909976445</v>
      </c>
      <c r="U6">
        <f t="shared" ref="U6:U22" si="14">(E6*$A$1)^2</f>
        <v>340.5635440950399</v>
      </c>
      <c r="V6">
        <f t="shared" ref="V6:V22" si="15">(R6-T6)^2</f>
        <v>3.5424675845818212E-4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-151.37394313999999</v>
      </c>
      <c r="E7">
        <f t="shared" si="1"/>
        <v>4.1344650000212368E-3</v>
      </c>
      <c r="F7">
        <f t="shared" si="2"/>
        <v>1.7093800836400606E-5</v>
      </c>
      <c r="G7">
        <f t="shared" si="3"/>
        <v>1.0165683398667054</v>
      </c>
      <c r="H7">
        <f t="shared" si="6"/>
        <v>1.1012997591379761</v>
      </c>
      <c r="I7">
        <f t="shared" si="7"/>
        <v>0.24964438807323447</v>
      </c>
      <c r="J7">
        <f t="shared" si="8"/>
        <v>-0.718822366659298</v>
      </c>
      <c r="K7">
        <f t="shared" si="9"/>
        <v>-1.3509441472112103</v>
      </c>
      <c r="M7">
        <f t="shared" si="10"/>
        <v>10.081362201178946</v>
      </c>
      <c r="N7">
        <f t="shared" si="11"/>
        <v>5.3079747654905063</v>
      </c>
      <c r="O7">
        <f t="shared" si="12"/>
        <v>-0.53707896369576058</v>
      </c>
      <c r="P7">
        <f t="shared" si="13"/>
        <v>-1.3338755007962764E-3</v>
      </c>
      <c r="R7">
        <f t="shared" si="4"/>
        <v>21.002378314845995</v>
      </c>
      <c r="T7">
        <f t="shared" si="5"/>
        <v>20.989270944982266</v>
      </c>
      <c r="U7">
        <f t="shared" si="14"/>
        <v>117.83184688896868</v>
      </c>
      <c r="V7">
        <f t="shared" si="15"/>
        <v>1.7180314474458423E-4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-151.37743108999999</v>
      </c>
      <c r="E8">
        <f t="shared" si="1"/>
        <v>6.465150000281028E-4</v>
      </c>
      <c r="F8">
        <f t="shared" si="2"/>
        <v>4.1798164526133775E-7</v>
      </c>
      <c r="G8">
        <f t="shared" si="3"/>
        <v>0.15896293239248988</v>
      </c>
      <c r="H8">
        <f t="shared" si="6"/>
        <v>0.11240376745202831</v>
      </c>
      <c r="I8">
        <f t="shared" si="7"/>
        <v>-0.11240376745202824</v>
      </c>
      <c r="J8">
        <f t="shared" si="8"/>
        <v>-0.22480753490405658</v>
      </c>
      <c r="K8">
        <f t="shared" si="9"/>
        <v>-0.1124037674520284</v>
      </c>
      <c r="M8">
        <f t="shared" si="10"/>
        <v>7.6979959448156281</v>
      </c>
      <c r="N8">
        <f t="shared" si="11"/>
        <v>1.4020860538948443</v>
      </c>
      <c r="O8">
        <f t="shared" si="12"/>
        <v>-0.72994651156653645</v>
      </c>
      <c r="P8">
        <f t="shared" si="13"/>
        <v>-7.7008924989348552E-4</v>
      </c>
      <c r="R8">
        <f t="shared" si="4"/>
        <v>11.836070054157849</v>
      </c>
      <c r="T8">
        <f t="shared" si="5"/>
        <v>11.831658220000293</v>
      </c>
      <c r="U8">
        <f t="shared" si="14"/>
        <v>2.8812520806931281</v>
      </c>
      <c r="V8">
        <f t="shared" si="15"/>
        <v>1.9464280633782507E-5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-151.38028222</v>
      </c>
      <c r="E9">
        <f t="shared" si="1"/>
        <v>-2.2046149999823683E-3</v>
      </c>
      <c r="F9">
        <f t="shared" si="2"/>
        <v>4.8603272981472579E-6</v>
      </c>
      <c r="G9">
        <f t="shared" si="3"/>
        <v>-0.54206331667236296</v>
      </c>
      <c r="H9">
        <f t="shared" si="6"/>
        <v>-0.13311752853267478</v>
      </c>
      <c r="I9">
        <f t="shared" si="7"/>
        <v>0.72036206161254834</v>
      </c>
      <c r="J9">
        <f t="shared" si="8"/>
        <v>0.38329664705149918</v>
      </c>
      <c r="K9">
        <f t="shared" si="9"/>
        <v>-0.58724453307987357</v>
      </c>
      <c r="M9">
        <f t="shared" si="10"/>
        <v>4.774364419448764</v>
      </c>
      <c r="N9">
        <f t="shared" si="11"/>
        <v>-1.147301743823977</v>
      </c>
      <c r="O9">
        <f t="shared" si="12"/>
        <v>-0.53707896369576091</v>
      </c>
      <c r="P9">
        <f t="shared" si="13"/>
        <v>8.5326856035711793E-4</v>
      </c>
      <c r="R9">
        <f t="shared" si="4"/>
        <v>4.3711035768923914</v>
      </c>
      <c r="T9">
        <f t="shared" si="5"/>
        <v>4.3460164049728007</v>
      </c>
      <c r="U9">
        <f t="shared" si="14"/>
        <v>33.503452363035407</v>
      </c>
      <c r="V9">
        <f t="shared" si="15"/>
        <v>6.2936619492309732E-4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-151.38174638000001</v>
      </c>
      <c r="E10">
        <f t="shared" si="1"/>
        <v>-3.6687749999941843E-3</v>
      </c>
      <c r="F10">
        <f t="shared" si="2"/>
        <v>1.3459910000582327E-5</v>
      </c>
      <c r="G10">
        <f t="shared" si="3"/>
        <v>-0.90206604991683403</v>
      </c>
      <c r="H10">
        <f t="shared" si="6"/>
        <v>0.22152541860850775</v>
      </c>
      <c r="I10">
        <f t="shared" si="7"/>
        <v>1.1987790714521696</v>
      </c>
      <c r="J10">
        <f t="shared" si="8"/>
        <v>-0.63785702097435615</v>
      </c>
      <c r="K10">
        <f t="shared" si="9"/>
        <v>-0.97725365284366184</v>
      </c>
      <c r="M10">
        <f t="shared" si="10"/>
        <v>1.663100735243501</v>
      </c>
      <c r="N10">
        <f t="shared" si="11"/>
        <v>-1.1473017438239776</v>
      </c>
      <c r="O10">
        <f t="shared" si="12"/>
        <v>-0.15134386795420934</v>
      </c>
      <c r="P10">
        <f t="shared" si="13"/>
        <v>8.5326856035711825E-4</v>
      </c>
      <c r="R10">
        <f t="shared" si="4"/>
        <v>0.51662408245141156</v>
      </c>
      <c r="T10">
        <f t="shared" si="5"/>
        <v>0.5018643249417778</v>
      </c>
      <c r="U10">
        <f t="shared" si="14"/>
        <v>92.782527976491622</v>
      </c>
      <c r="V10">
        <f t="shared" si="15"/>
        <v>2.178504417431903E-4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-151.38183824999999</v>
      </c>
      <c r="E11">
        <f t="shared" si="1"/>
        <v>-3.7606449999714187E-3</v>
      </c>
      <c r="F11">
        <f t="shared" si="2"/>
        <v>1.4142450815810031E-5</v>
      </c>
      <c r="G11">
        <f t="shared" si="3"/>
        <v>-0.92465473632727202</v>
      </c>
      <c r="H11">
        <f t="shared" si="6"/>
        <v>0.6538296343132729</v>
      </c>
      <c r="I11">
        <f t="shared" si="7"/>
        <v>0.65382963431327379</v>
      </c>
      <c r="J11">
        <f t="shared" si="8"/>
        <v>-1.3076592686265462</v>
      </c>
      <c r="K11">
        <f t="shared" si="9"/>
        <v>0.65382963431327212</v>
      </c>
      <c r="M11">
        <f t="shared" si="10"/>
        <v>-1.2605307901233613</v>
      </c>
      <c r="N11">
        <f t="shared" si="11"/>
        <v>1.4020860538948403</v>
      </c>
      <c r="O11">
        <f t="shared" si="12"/>
        <v>4.1523679916566303E-2</v>
      </c>
      <c r="P11">
        <f t="shared" si="13"/>
        <v>-7.700892498934839E-4</v>
      </c>
      <c r="R11">
        <f t="shared" si="4"/>
        <v>0.25782365448713668</v>
      </c>
      <c r="T11">
        <f t="shared" si="5"/>
        <v>0.26065964000154906</v>
      </c>
      <c r="U11">
        <f t="shared" si="14"/>
        <v>97.487452621695198</v>
      </c>
      <c r="V11">
        <f t="shared" si="15"/>
        <v>8.0428138379568902E-6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-151.38113326000001</v>
      </c>
      <c r="E12">
        <f t="shared" si="1"/>
        <v>-3.0556549999971594E-3</v>
      </c>
      <c r="F12">
        <f t="shared" si="2"/>
        <v>9.3370274790076394E-6</v>
      </c>
      <c r="G12">
        <f t="shared" si="3"/>
        <v>-0.75131416774275628</v>
      </c>
      <c r="H12">
        <f t="shared" si="6"/>
        <v>0.81393653483300465</v>
      </c>
      <c r="I12">
        <f t="shared" si="7"/>
        <v>-0.18450443349581869</v>
      </c>
      <c r="J12">
        <f t="shared" si="8"/>
        <v>-0.53125934281243081</v>
      </c>
      <c r="K12">
        <f t="shared" si="9"/>
        <v>0.99844096832882412</v>
      </c>
      <c r="M12">
        <f t="shared" si="10"/>
        <v>-3.6438970464866824</v>
      </c>
      <c r="N12">
        <f t="shared" si="11"/>
        <v>5.3079747654905036</v>
      </c>
      <c r="O12">
        <f t="shared" si="12"/>
        <v>-0.15134386795420915</v>
      </c>
      <c r="P12">
        <f t="shared" si="13"/>
        <v>-1.3338755007962768E-3</v>
      </c>
      <c r="R12">
        <f t="shared" si="4"/>
        <v>2.1374423435914993</v>
      </c>
      <c r="T12">
        <f t="shared" si="5"/>
        <v>2.1116108849339668</v>
      </c>
      <c r="U12">
        <f t="shared" si="14"/>
        <v>64.362467003926284</v>
      </c>
      <c r="V12">
        <f t="shared" si="15"/>
        <v>6.6726425637581369E-4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-151.38032688999999</v>
      </c>
      <c r="E13">
        <f t="shared" si="1"/>
        <v>-2.249284999976453E-3</v>
      </c>
      <c r="F13">
        <f t="shared" si="2"/>
        <v>5.059283011119072E-6</v>
      </c>
      <c r="G13">
        <f t="shared" si="3"/>
        <v>-0.55304662593622167</v>
      </c>
      <c r="H13">
        <f t="shared" si="6"/>
        <v>0.73495806739506775</v>
      </c>
      <c r="I13">
        <f t="shared" si="7"/>
        <v>-0.59914330601275045</v>
      </c>
      <c r="J13">
        <f t="shared" si="8"/>
        <v>0.39106301951184169</v>
      </c>
      <c r="K13">
        <f t="shared" si="9"/>
        <v>-0.1358147613823168</v>
      </c>
      <c r="M13">
        <f t="shared" si="10"/>
        <v>-5.1995288885893141</v>
      </c>
      <c r="N13">
        <f t="shared" si="11"/>
        <v>8.7427556536896898</v>
      </c>
      <c r="O13">
        <f t="shared" si="12"/>
        <v>-0.53707896369576047</v>
      </c>
      <c r="P13">
        <f t="shared" si="13"/>
        <v>9.3681399328444863E-5</v>
      </c>
      <c r="R13">
        <f t="shared" si="4"/>
        <v>4.2514674767499407</v>
      </c>
      <c r="T13">
        <f t="shared" si="5"/>
        <v>4.2287353199883313</v>
      </c>
      <c r="U13">
        <f t="shared" si="14"/>
        <v>34.8749038812173</v>
      </c>
      <c r="V13">
        <f t="shared" si="15"/>
        <v>5.1675095103438607E-4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v>-151.37997870000001</v>
      </c>
      <c r="E14">
        <f t="shared" si="1"/>
        <v>-1.901094999993802E-3</v>
      </c>
      <c r="F14">
        <f t="shared" si="2"/>
        <v>3.6141621990014343E-6</v>
      </c>
      <c r="G14">
        <f t="shared" si="3"/>
        <v>-0.46743484055679924</v>
      </c>
      <c r="H14">
        <f t="shared" si="6"/>
        <v>0.66105269104113074</v>
      </c>
      <c r="I14">
        <f t="shared" si="7"/>
        <v>-0.66105269104113074</v>
      </c>
      <c r="J14">
        <f t="shared" si="8"/>
        <v>0.66105269104113074</v>
      </c>
      <c r="K14">
        <f t="shared" si="9"/>
        <v>-0.66105269104113074</v>
      </c>
      <c r="M14">
        <f t="shared" si="10"/>
        <v>-5.7397941575928586</v>
      </c>
      <c r="N14">
        <f t="shared" si="11"/>
        <v>10.099256567566533</v>
      </c>
      <c r="O14">
        <f t="shared" si="12"/>
        <v>-0.72994651156653645</v>
      </c>
      <c r="P14">
        <f t="shared" si="13"/>
        <v>1.1532529586762573E-3</v>
      </c>
      <c r="R14">
        <f t="shared" si="4"/>
        <v>5.1345415543511495</v>
      </c>
      <c r="T14">
        <f t="shared" si="5"/>
        <v>5.1429081649427815</v>
      </c>
      <c r="U14">
        <f t="shared" si="14"/>
        <v>24.913324481807187</v>
      </c>
      <c r="V14">
        <f t="shared" si="15"/>
        <v>7.0000172792009061E-5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-151.38032688999999</v>
      </c>
      <c r="E15">
        <f t="shared" si="1"/>
        <v>-2.249284999976453E-3</v>
      </c>
      <c r="F15">
        <f t="shared" si="2"/>
        <v>5.059283011119072E-6</v>
      </c>
      <c r="G15">
        <f t="shared" si="3"/>
        <v>-0.55304662593622167</v>
      </c>
      <c r="H15">
        <f t="shared" si="6"/>
        <v>0.73495806739506775</v>
      </c>
      <c r="I15">
        <f t="shared" si="7"/>
        <v>-0.59914330601275045</v>
      </c>
      <c r="J15">
        <f t="shared" si="8"/>
        <v>0.39106301951184169</v>
      </c>
      <c r="K15">
        <f t="shared" si="9"/>
        <v>-0.1358147613823168</v>
      </c>
      <c r="M15">
        <f t="shared" si="10"/>
        <v>-5.1995288885893141</v>
      </c>
      <c r="N15">
        <f t="shared" si="11"/>
        <v>8.7427556536896898</v>
      </c>
      <c r="O15">
        <f t="shared" si="12"/>
        <v>-0.53707896369576047</v>
      </c>
      <c r="P15">
        <f t="shared" si="13"/>
        <v>9.3681399328444863E-5</v>
      </c>
      <c r="R15">
        <f t="shared" si="4"/>
        <v>4.2514674767499407</v>
      </c>
      <c r="T15">
        <f t="shared" si="5"/>
        <v>4.2287353199883313</v>
      </c>
      <c r="U15">
        <f t="shared" si="14"/>
        <v>34.8749038812173</v>
      </c>
      <c r="V15">
        <f t="shared" si="15"/>
        <v>5.1675095103438607E-4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-151.38113326000001</v>
      </c>
      <c r="E16">
        <f t="shared" si="1"/>
        <v>-3.0556549999971594E-3</v>
      </c>
      <c r="F16">
        <f t="shared" si="2"/>
        <v>9.3370274790076394E-6</v>
      </c>
      <c r="G16">
        <f t="shared" si="3"/>
        <v>-0.75131416774275628</v>
      </c>
      <c r="H16">
        <f t="shared" si="6"/>
        <v>0.81393653483300465</v>
      </c>
      <c r="I16">
        <f t="shared" si="7"/>
        <v>-0.18450443349581869</v>
      </c>
      <c r="J16">
        <f t="shared" si="8"/>
        <v>-0.53125934281243081</v>
      </c>
      <c r="K16">
        <f t="shared" si="9"/>
        <v>0.99844096832882412</v>
      </c>
      <c r="M16">
        <f t="shared" si="10"/>
        <v>-3.6438970464866824</v>
      </c>
      <c r="N16">
        <f t="shared" si="11"/>
        <v>5.3079747654905036</v>
      </c>
      <c r="O16">
        <f t="shared" si="12"/>
        <v>-0.15134386795420915</v>
      </c>
      <c r="P16">
        <f t="shared" si="13"/>
        <v>-1.3338755007962768E-3</v>
      </c>
      <c r="R16">
        <f t="shared" si="4"/>
        <v>2.1374423435914993</v>
      </c>
      <c r="T16">
        <f t="shared" si="5"/>
        <v>2.1116108849339668</v>
      </c>
      <c r="U16">
        <f t="shared" si="14"/>
        <v>64.362467003926284</v>
      </c>
      <c r="V16">
        <f t="shared" si="15"/>
        <v>6.6726425637581369E-4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-151.38183824999999</v>
      </c>
      <c r="E17">
        <f t="shared" si="1"/>
        <v>-3.7606449999714187E-3</v>
      </c>
      <c r="F17">
        <f t="shared" si="2"/>
        <v>1.4142450815810031E-5</v>
      </c>
      <c r="G17">
        <f t="shared" si="3"/>
        <v>-0.92465473632727202</v>
      </c>
      <c r="H17">
        <f t="shared" si="6"/>
        <v>0.6538296343132729</v>
      </c>
      <c r="I17">
        <f t="shared" si="7"/>
        <v>0.65382963431327379</v>
      </c>
      <c r="J17">
        <f t="shared" si="8"/>
        <v>-1.3076592686265462</v>
      </c>
      <c r="K17">
        <f t="shared" si="9"/>
        <v>0.65382963431327212</v>
      </c>
      <c r="M17">
        <f t="shared" si="10"/>
        <v>-1.2605307901233613</v>
      </c>
      <c r="N17">
        <f t="shared" si="11"/>
        <v>1.4020860538948403</v>
      </c>
      <c r="O17">
        <f t="shared" si="12"/>
        <v>4.1523679916566303E-2</v>
      </c>
      <c r="P17">
        <f t="shared" si="13"/>
        <v>-7.700892498934839E-4</v>
      </c>
      <c r="R17">
        <f t="shared" si="4"/>
        <v>0.25782365448713668</v>
      </c>
      <c r="T17">
        <f t="shared" si="5"/>
        <v>0.26065964000154906</v>
      </c>
      <c r="U17">
        <f t="shared" si="14"/>
        <v>97.487452621695198</v>
      </c>
      <c r="V17">
        <f t="shared" si="15"/>
        <v>8.0428138379568902E-6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-151.38174638000001</v>
      </c>
      <c r="E18">
        <f t="shared" si="1"/>
        <v>-3.6687749999941843E-3</v>
      </c>
      <c r="F18">
        <f t="shared" si="2"/>
        <v>1.3459910000582327E-5</v>
      </c>
      <c r="G18">
        <f t="shared" si="3"/>
        <v>-0.90206604991683403</v>
      </c>
      <c r="H18">
        <f t="shared" si="6"/>
        <v>0.22152541860850775</v>
      </c>
      <c r="I18">
        <f t="shared" si="7"/>
        <v>1.1987790714521696</v>
      </c>
      <c r="J18">
        <f t="shared" si="8"/>
        <v>-0.63785702097435615</v>
      </c>
      <c r="K18">
        <f t="shared" si="9"/>
        <v>-0.97725365284366184</v>
      </c>
      <c r="M18">
        <f t="shared" si="10"/>
        <v>1.663100735243501</v>
      </c>
      <c r="N18">
        <f t="shared" si="11"/>
        <v>-1.1473017438239776</v>
      </c>
      <c r="O18">
        <f t="shared" si="12"/>
        <v>-0.15134386795420934</v>
      </c>
      <c r="P18">
        <f t="shared" si="13"/>
        <v>8.5326856035711825E-4</v>
      </c>
      <c r="R18">
        <f t="shared" si="4"/>
        <v>0.51662408245141156</v>
      </c>
      <c r="T18">
        <f t="shared" si="5"/>
        <v>0.5018643249417778</v>
      </c>
      <c r="U18">
        <f t="shared" si="14"/>
        <v>92.782527976491622</v>
      </c>
      <c r="V18">
        <f t="shared" si="15"/>
        <v>2.178504417431903E-4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-151.38028222</v>
      </c>
      <c r="E19">
        <f t="shared" si="1"/>
        <v>-2.2046149999823683E-3</v>
      </c>
      <c r="F19">
        <f t="shared" si="2"/>
        <v>4.8603272981472579E-6</v>
      </c>
      <c r="G19">
        <f t="shared" si="3"/>
        <v>-0.54206331667236296</v>
      </c>
      <c r="H19">
        <f t="shared" si="6"/>
        <v>-0.13311752853267478</v>
      </c>
      <c r="I19">
        <f t="shared" si="7"/>
        <v>0.72036206161254834</v>
      </c>
      <c r="J19">
        <f t="shared" si="8"/>
        <v>0.38329664705149918</v>
      </c>
      <c r="K19">
        <f t="shared" si="9"/>
        <v>-0.58724453307987357</v>
      </c>
      <c r="M19">
        <f t="shared" si="10"/>
        <v>4.774364419448764</v>
      </c>
      <c r="N19">
        <f t="shared" si="11"/>
        <v>-1.147301743823977</v>
      </c>
      <c r="O19">
        <f t="shared" si="12"/>
        <v>-0.53707896369576091</v>
      </c>
      <c r="P19">
        <f t="shared" si="13"/>
        <v>8.5326856035711793E-4</v>
      </c>
      <c r="R19">
        <f t="shared" si="4"/>
        <v>4.3711035768923914</v>
      </c>
      <c r="T19">
        <f t="shared" si="5"/>
        <v>4.3460164049728007</v>
      </c>
      <c r="U19">
        <f t="shared" si="14"/>
        <v>33.503452363035407</v>
      </c>
      <c r="V19">
        <f t="shared" si="15"/>
        <v>6.2936619492309732E-4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-151.37743108999999</v>
      </c>
      <c r="E20">
        <f t="shared" si="1"/>
        <v>6.465150000281028E-4</v>
      </c>
      <c r="F20">
        <f t="shared" si="2"/>
        <v>4.1798164526133775E-7</v>
      </c>
      <c r="G20">
        <f t="shared" si="3"/>
        <v>0.15896293239248988</v>
      </c>
      <c r="H20">
        <f t="shared" si="6"/>
        <v>0.11240376745202831</v>
      </c>
      <c r="I20">
        <f t="shared" si="7"/>
        <v>-0.11240376745202824</v>
      </c>
      <c r="J20">
        <f t="shared" si="8"/>
        <v>-0.22480753490405658</v>
      </c>
      <c r="K20">
        <f t="shared" si="9"/>
        <v>-0.1124037674520284</v>
      </c>
      <c r="M20">
        <f t="shared" si="10"/>
        <v>7.6979959448156281</v>
      </c>
      <c r="N20">
        <f t="shared" si="11"/>
        <v>1.4020860538948443</v>
      </c>
      <c r="O20">
        <f t="shared" si="12"/>
        <v>-0.72994651156653645</v>
      </c>
      <c r="P20">
        <f t="shared" si="13"/>
        <v>-7.7008924989348552E-4</v>
      </c>
      <c r="R20">
        <f t="shared" si="4"/>
        <v>11.836070054157849</v>
      </c>
      <c r="T20">
        <f t="shared" si="5"/>
        <v>11.831658220000293</v>
      </c>
      <c r="U20">
        <f t="shared" si="14"/>
        <v>2.8812520806931281</v>
      </c>
      <c r="V20">
        <f t="shared" si="15"/>
        <v>1.9464280633782507E-5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-151.37394313999999</v>
      </c>
      <c r="E21">
        <f t="shared" si="1"/>
        <v>4.1344650000212368E-3</v>
      </c>
      <c r="F21">
        <f t="shared" si="2"/>
        <v>1.7093800836400606E-5</v>
      </c>
      <c r="G21">
        <f t="shared" si="3"/>
        <v>1.0165683398667054</v>
      </c>
      <c r="H21">
        <f t="shared" si="6"/>
        <v>1.1012997591379761</v>
      </c>
      <c r="I21">
        <f t="shared" si="7"/>
        <v>0.24964438807323447</v>
      </c>
      <c r="J21">
        <f t="shared" si="8"/>
        <v>-0.718822366659298</v>
      </c>
      <c r="K21">
        <f t="shared" si="9"/>
        <v>-1.3509441472112103</v>
      </c>
      <c r="M21">
        <f t="shared" si="10"/>
        <v>10.081362201178946</v>
      </c>
      <c r="N21">
        <f t="shared" si="11"/>
        <v>5.3079747654905063</v>
      </c>
      <c r="O21">
        <f t="shared" si="12"/>
        <v>-0.53707896369576058</v>
      </c>
      <c r="P21">
        <f t="shared" si="13"/>
        <v>-1.3338755007962764E-3</v>
      </c>
      <c r="R21">
        <f t="shared" si="4"/>
        <v>21.002378314845995</v>
      </c>
      <c r="T21">
        <f t="shared" si="5"/>
        <v>20.989270944982266</v>
      </c>
      <c r="U21">
        <f t="shared" si="14"/>
        <v>117.83184688896868</v>
      </c>
      <c r="V21">
        <f t="shared" si="15"/>
        <v>1.7180314474458423E-4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-151.37104871</v>
      </c>
      <c r="E22">
        <f t="shared" si="1"/>
        <v>7.0288950000190198E-3</v>
      </c>
      <c r="F22">
        <f t="shared" si="2"/>
        <v>4.9405364921292374E-5</v>
      </c>
      <c r="G22">
        <f t="shared" si="3"/>
        <v>1.7282410472044192</v>
      </c>
      <c r="H22">
        <f t="shared" si="6"/>
        <v>2.2967045461961977</v>
      </c>
      <c r="I22">
        <f t="shared" si="7"/>
        <v>1.8722907003656601</v>
      </c>
      <c r="J22">
        <f t="shared" si="8"/>
        <v>1.2220509640031854</v>
      </c>
      <c r="K22">
        <f t="shared" si="9"/>
        <v>0.42441384583053732</v>
      </c>
      <c r="M22">
        <f t="shared" si="10"/>
        <v>11.636994043281579</v>
      </c>
      <c r="N22">
        <f t="shared" si="11"/>
        <v>8.7427556536896898</v>
      </c>
      <c r="O22">
        <f t="shared" si="12"/>
        <v>-0.15134386795420934</v>
      </c>
      <c r="P22">
        <f t="shared" si="13"/>
        <v>9.3681399328445758E-5</v>
      </c>
      <c r="R22">
        <f t="shared" si="4"/>
        <v>28.607418354088367</v>
      </c>
      <c r="T22">
        <f t="shared" si="5"/>
        <v>28.588596909976445</v>
      </c>
      <c r="U22">
        <f t="shared" si="14"/>
        <v>340.5635440950399</v>
      </c>
      <c r="V22">
        <f t="shared" si="15"/>
        <v>3.5424675845818212E-4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-5.7397941575928586</v>
      </c>
      <c r="N23">
        <f t="shared" si="11"/>
        <v>10.099256567566533</v>
      </c>
      <c r="O23">
        <f t="shared" si="12"/>
        <v>-0.72994651156653645</v>
      </c>
      <c r="P23">
        <f t="shared" si="13"/>
        <v>1.1532529586762573E-3</v>
      </c>
      <c r="R23">
        <f t="shared" ref="R23:T23" si="16">R14</f>
        <v>5.1345415543511495</v>
      </c>
      <c r="T23">
        <f t="shared" si="16"/>
        <v>5.1429081649427815</v>
      </c>
    </row>
    <row r="24" spans="2:26" x14ac:dyDescent="0.25">
      <c r="B24" t="s">
        <v>4</v>
      </c>
      <c r="D24">
        <f>AVERAGE(D5:D22)</f>
        <v>-151.37807760500002</v>
      </c>
      <c r="F24">
        <f>SQRT(AVERAGE(F5:F22))</f>
        <v>4.0670802324646038E-3</v>
      </c>
      <c r="G24" t="s">
        <v>10</v>
      </c>
      <c r="H24" s="4">
        <f t="shared" ref="H24:K24" si="17">AVERAGE(H5:H22)</f>
        <v>0.83896111373296045</v>
      </c>
      <c r="I24" s="4">
        <f t="shared" si="17"/>
        <v>0.54299016466760264</v>
      </c>
      <c r="J24" s="4">
        <f t="shared" si="17"/>
        <v>3.6123880087011423E-2</v>
      </c>
      <c r="K24" s="4">
        <f t="shared" si="17"/>
        <v>1.2007996174178014E-4</v>
      </c>
    </row>
    <row r="25" spans="2:26" x14ac:dyDescent="0.25">
      <c r="B25" t="s">
        <v>5</v>
      </c>
      <c r="D25">
        <f>MIN(D4:D22)</f>
        <v>-151.38193752999999</v>
      </c>
      <c r="F25" s="3">
        <f>F24*$A$1</f>
        <v>10.678119150335817</v>
      </c>
      <c r="G25" s="4">
        <f>SUM(H25:K25)</f>
        <v>0.99999901841353755</v>
      </c>
      <c r="H25">
        <f t="shared" ref="H25:K25" si="18">H24^2</f>
        <v>0.70385575035604941</v>
      </c>
      <c r="I25">
        <f t="shared" si="18"/>
        <v>0.29483831892575024</v>
      </c>
      <c r="J25">
        <f t="shared" si="18"/>
        <v>1.3049347125407805E-3</v>
      </c>
      <c r="K25">
        <f t="shared" si="18"/>
        <v>1.4419197211907382E-8</v>
      </c>
    </row>
    <row r="26" spans="2:26" x14ac:dyDescent="0.25">
      <c r="B26" t="s">
        <v>6</v>
      </c>
      <c r="D26">
        <f>MAX(D5:D22)</f>
        <v>-151.36991831</v>
      </c>
    </row>
    <row r="27" spans="2:26" x14ac:dyDescent="0.25">
      <c r="B27" t="s">
        <v>68</v>
      </c>
      <c r="D27" s="1">
        <f>D26-D25</f>
        <v>1.2019219999984898E-2</v>
      </c>
      <c r="G27" t="s">
        <v>61</v>
      </c>
      <c r="H27">
        <f>H24*$F$24</f>
        <v>3.4121221614698116E-3</v>
      </c>
      <c r="I27">
        <f t="shared" ref="I27:K27" si="19">I24*$F$24</f>
        <v>2.208384565142307E-3</v>
      </c>
      <c r="J27">
        <f t="shared" si="19"/>
        <v>1.4691871862180589E-4</v>
      </c>
      <c r="K27">
        <f t="shared" si="19"/>
        <v>4.8837483871509989E-7</v>
      </c>
    </row>
    <row r="28" spans="2:26" x14ac:dyDescent="0.25">
      <c r="D28" s="3">
        <f>D27*$A$1</f>
        <v>31.55646210996035</v>
      </c>
      <c r="H28" s="7">
        <f>$A$1*H27</f>
        <v>8.9585267349389905</v>
      </c>
      <c r="I28" s="7">
        <f t="shared" ref="I28:K28" si="20">$A$1*I27</f>
        <v>5.7981136757811269</v>
      </c>
      <c r="J28" s="7">
        <f t="shared" si="20"/>
        <v>0.38573509574155135</v>
      </c>
      <c r="K28" s="7">
        <f t="shared" si="20"/>
        <v>1.2822281390464949E-3</v>
      </c>
      <c r="L28" t="s">
        <v>51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predict_norms</vt:lpstr>
      <vt:lpstr>n10_inclination_relax</vt:lpstr>
      <vt:lpstr>p10_inclination_relax</vt:lpstr>
      <vt:lpstr>opt_angle_no_relax</vt:lpstr>
      <vt:lpstr>opt_angle_relax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2025-01-20T21:44:12Z</dcterms:modified>
</cp:coreProperties>
</file>