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8DDEE399-C131-4CED-BF7E-C326BBC744F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4" r:id="rId1"/>
    <sheet name="predict_norms" sheetId="7" r:id="rId2"/>
    <sheet name="a165" sheetId="6" r:id="rId3"/>
    <sheet name="part_relax" sheetId="5" r:id="rId4"/>
    <sheet name="opt_angle_no_relax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2" i="5" l="1"/>
  <c r="U22" i="5"/>
  <c r="V21" i="5"/>
  <c r="U21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V13" i="5"/>
  <c r="U13" i="5"/>
  <c r="V12" i="5"/>
  <c r="U12" i="5"/>
  <c r="V11" i="5"/>
  <c r="U11" i="5"/>
  <c r="V10" i="5"/>
  <c r="U10" i="5"/>
  <c r="V9" i="5"/>
  <c r="U9" i="5"/>
  <c r="U3" i="5" s="1"/>
  <c r="V8" i="5"/>
  <c r="V3" i="5" s="1"/>
  <c r="X3" i="5" s="1"/>
  <c r="U8" i="5"/>
  <c r="V7" i="5"/>
  <c r="U7" i="5"/>
  <c r="V6" i="5"/>
  <c r="U6" i="5"/>
  <c r="V5" i="5"/>
  <c r="U5" i="5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V3" i="1" s="1"/>
  <c r="X3" i="1" s="1"/>
  <c r="U5" i="1"/>
  <c r="U3" i="1" s="1"/>
  <c r="V22" i="6"/>
  <c r="T22" i="6"/>
  <c r="K22" i="6"/>
  <c r="J22" i="6"/>
  <c r="I22" i="6"/>
  <c r="H22" i="6"/>
  <c r="V21" i="6"/>
  <c r="T21" i="6"/>
  <c r="K21" i="6"/>
  <c r="J21" i="6"/>
  <c r="I21" i="6"/>
  <c r="H21" i="6"/>
  <c r="V20" i="6"/>
  <c r="T20" i="6"/>
  <c r="K20" i="6"/>
  <c r="J20" i="6"/>
  <c r="I20" i="6"/>
  <c r="H20" i="6"/>
  <c r="V19" i="6"/>
  <c r="T19" i="6"/>
  <c r="K19" i="6"/>
  <c r="J19" i="6"/>
  <c r="I19" i="6"/>
  <c r="H19" i="6"/>
  <c r="V18" i="6"/>
  <c r="T18" i="6"/>
  <c r="K18" i="6"/>
  <c r="J18" i="6"/>
  <c r="I18" i="6"/>
  <c r="H18" i="6"/>
  <c r="V17" i="6"/>
  <c r="T17" i="6"/>
  <c r="K17" i="6"/>
  <c r="J17" i="6"/>
  <c r="I17" i="6"/>
  <c r="H17" i="6"/>
  <c r="V16" i="6"/>
  <c r="T16" i="6"/>
  <c r="K16" i="6"/>
  <c r="J16" i="6"/>
  <c r="I16" i="6"/>
  <c r="H16" i="6"/>
  <c r="V15" i="6"/>
  <c r="V4" i="6" s="1"/>
  <c r="W4" i="6" s="1"/>
  <c r="T15" i="6"/>
  <c r="K15" i="6"/>
  <c r="J15" i="6"/>
  <c r="I15" i="6"/>
  <c r="H15" i="6"/>
  <c r="V14" i="6"/>
  <c r="T14" i="6"/>
  <c r="T23" i="6" s="1"/>
  <c r="K14" i="6"/>
  <c r="J14" i="6"/>
  <c r="I14" i="6"/>
  <c r="H14" i="6"/>
  <c r="V13" i="6"/>
  <c r="T13" i="6"/>
  <c r="K13" i="6"/>
  <c r="J13" i="6"/>
  <c r="I13" i="6"/>
  <c r="H13" i="6"/>
  <c r="V12" i="6"/>
  <c r="T12" i="6"/>
  <c r="K12" i="6"/>
  <c r="J12" i="6"/>
  <c r="I12" i="6"/>
  <c r="H12" i="6"/>
  <c r="V11" i="6"/>
  <c r="T11" i="6"/>
  <c r="K11" i="6"/>
  <c r="J11" i="6"/>
  <c r="I11" i="6"/>
  <c r="H11" i="6"/>
  <c r="V10" i="6"/>
  <c r="T10" i="6"/>
  <c r="K10" i="6"/>
  <c r="J10" i="6"/>
  <c r="I10" i="6"/>
  <c r="H10" i="6"/>
  <c r="V9" i="6"/>
  <c r="T9" i="6"/>
  <c r="K9" i="6"/>
  <c r="J9" i="6"/>
  <c r="I9" i="6"/>
  <c r="H9" i="6"/>
  <c r="V8" i="6"/>
  <c r="T8" i="6"/>
  <c r="K8" i="6"/>
  <c r="J8" i="6"/>
  <c r="I8" i="6"/>
  <c r="H8" i="6"/>
  <c r="V7" i="6"/>
  <c r="T7" i="6"/>
  <c r="K7" i="6"/>
  <c r="J7" i="6"/>
  <c r="I7" i="6"/>
  <c r="H7" i="6"/>
  <c r="V6" i="6"/>
  <c r="T6" i="6"/>
  <c r="K6" i="6"/>
  <c r="J6" i="6"/>
  <c r="I6" i="6"/>
  <c r="H6" i="6"/>
  <c r="V5" i="6"/>
  <c r="T5" i="6"/>
  <c r="K5" i="6"/>
  <c r="K24" i="6" s="1"/>
  <c r="J5" i="6"/>
  <c r="J24" i="6" s="1"/>
  <c r="I5" i="6"/>
  <c r="I24" i="6" s="1"/>
  <c r="H5" i="6"/>
  <c r="H24" i="6" s="1"/>
  <c r="Z5" i="5"/>
  <c r="Z5" i="1"/>
  <c r="B23" i="6"/>
  <c r="B22" i="6"/>
  <c r="B21" i="6"/>
  <c r="B20" i="6"/>
  <c r="B19" i="6"/>
  <c r="B18" i="6"/>
  <c r="B17" i="6"/>
  <c r="B16" i="6"/>
  <c r="B15" i="6"/>
  <c r="B23" i="5"/>
  <c r="B22" i="5"/>
  <c r="B21" i="5"/>
  <c r="B20" i="5"/>
  <c r="B19" i="5"/>
  <c r="B18" i="5"/>
  <c r="B17" i="5"/>
  <c r="B16" i="5"/>
  <c r="B15" i="5"/>
  <c r="B23" i="1"/>
  <c r="B22" i="1"/>
  <c r="B21" i="1"/>
  <c r="B20" i="1"/>
  <c r="B19" i="1"/>
  <c r="B18" i="1"/>
  <c r="B17" i="1"/>
  <c r="B16" i="1"/>
  <c r="B15" i="1"/>
  <c r="E9" i="7"/>
  <c r="G9" i="7" s="1"/>
  <c r="C9" i="7"/>
  <c r="F9" i="7" s="1"/>
  <c r="E8" i="7"/>
  <c r="G8" i="7" s="1"/>
  <c r="C8" i="7"/>
  <c r="F8" i="7" s="1"/>
  <c r="H27" i="6" l="1"/>
  <c r="H28" i="6" s="1"/>
  <c r="H25" i="6"/>
  <c r="K27" i="6"/>
  <c r="K28" i="6" s="1"/>
  <c r="K25" i="6"/>
  <c r="I27" i="6"/>
  <c r="I28" i="6" s="1"/>
  <c r="I25" i="6"/>
  <c r="J27" i="6"/>
  <c r="J28" i="6" s="1"/>
  <c r="J25" i="6"/>
  <c r="K9" i="7"/>
  <c r="S9" i="7" s="1"/>
  <c r="J9" i="7"/>
  <c r="R9" i="7" s="1"/>
  <c r="I9" i="7"/>
  <c r="Q9" i="7" s="1"/>
  <c r="H9" i="7"/>
  <c r="P9" i="7" s="1"/>
  <c r="K8" i="7"/>
  <c r="S8" i="7" s="1"/>
  <c r="I8" i="7"/>
  <c r="Q8" i="7" s="1"/>
  <c r="H8" i="7"/>
  <c r="P8" i="7" s="1"/>
  <c r="J8" i="7"/>
  <c r="R8" i="7" s="1"/>
  <c r="O8" i="7"/>
  <c r="W8" i="7" s="1"/>
  <c r="N8" i="7"/>
  <c r="V8" i="7" s="1"/>
  <c r="M8" i="7"/>
  <c r="U8" i="7" s="1"/>
  <c r="L8" i="7"/>
  <c r="T8" i="7" s="1"/>
  <c r="O9" i="7"/>
  <c r="W9" i="7" s="1"/>
  <c r="M9" i="7"/>
  <c r="U9" i="7" s="1"/>
  <c r="N9" i="7"/>
  <c r="V9" i="7" s="1"/>
  <c r="L9" i="7"/>
  <c r="T9" i="7" s="1"/>
  <c r="E4" i="7"/>
  <c r="C4" i="7"/>
  <c r="E3" i="7"/>
  <c r="C3" i="7"/>
  <c r="D4" i="6"/>
  <c r="C23" i="6"/>
  <c r="D22" i="6"/>
  <c r="C22" i="6"/>
  <c r="D21" i="6"/>
  <c r="C21" i="6"/>
  <c r="D20" i="6"/>
  <c r="C20" i="6"/>
  <c r="D19" i="6"/>
  <c r="C19" i="6"/>
  <c r="D18" i="6"/>
  <c r="C18" i="6"/>
  <c r="D17" i="6"/>
  <c r="D26" i="6" s="1"/>
  <c r="C17" i="6"/>
  <c r="D16" i="6"/>
  <c r="C16" i="6"/>
  <c r="D15" i="6"/>
  <c r="C15" i="6"/>
  <c r="C14" i="6"/>
  <c r="C13" i="6"/>
  <c r="C12" i="6"/>
  <c r="C11" i="6"/>
  <c r="C10" i="6"/>
  <c r="C9" i="6"/>
  <c r="C8" i="6"/>
  <c r="C7" i="6"/>
  <c r="C6" i="6"/>
  <c r="C5" i="6"/>
  <c r="C4" i="6"/>
  <c r="N19" i="6" l="1"/>
  <c r="N7" i="6"/>
  <c r="N8" i="6"/>
  <c r="N22" i="6"/>
  <c r="N10" i="6"/>
  <c r="N11" i="6"/>
  <c r="N12" i="6"/>
  <c r="N13" i="6"/>
  <c r="N16" i="6"/>
  <c r="N14" i="6"/>
  <c r="N23" i="6"/>
  <c r="N15" i="6"/>
  <c r="N17" i="6"/>
  <c r="N5" i="6"/>
  <c r="N18" i="6"/>
  <c r="N6" i="6"/>
  <c r="N20" i="6"/>
  <c r="N21" i="6"/>
  <c r="N9" i="6"/>
  <c r="P21" i="6"/>
  <c r="P9" i="6"/>
  <c r="P22" i="6"/>
  <c r="P13" i="6"/>
  <c r="P14" i="6"/>
  <c r="P23" i="6"/>
  <c r="P15" i="6"/>
  <c r="P18" i="6"/>
  <c r="P19" i="6"/>
  <c r="P7" i="6"/>
  <c r="P12" i="6"/>
  <c r="P16" i="6"/>
  <c r="P17" i="6"/>
  <c r="P5" i="6"/>
  <c r="P6" i="6"/>
  <c r="P20" i="6"/>
  <c r="P8" i="6"/>
  <c r="P10" i="6"/>
  <c r="P11" i="6"/>
  <c r="M18" i="6"/>
  <c r="M6" i="6"/>
  <c r="M19" i="6"/>
  <c r="M20" i="6"/>
  <c r="R20" i="6" s="1"/>
  <c r="M8" i="6"/>
  <c r="R8" i="6" s="1"/>
  <c r="M22" i="6"/>
  <c r="M10" i="6"/>
  <c r="M11" i="6"/>
  <c r="M12" i="6"/>
  <c r="M23" i="6"/>
  <c r="M16" i="6"/>
  <c r="R16" i="6" s="1"/>
  <c r="M21" i="6"/>
  <c r="R21" i="6" s="1"/>
  <c r="M13" i="6"/>
  <c r="M14" i="6"/>
  <c r="M15" i="6"/>
  <c r="M17" i="6"/>
  <c r="M5" i="6"/>
  <c r="M7" i="6"/>
  <c r="M9" i="6"/>
  <c r="O20" i="6"/>
  <c r="O8" i="6"/>
  <c r="O21" i="6"/>
  <c r="O22" i="6"/>
  <c r="O10" i="6"/>
  <c r="O12" i="6"/>
  <c r="O13" i="6"/>
  <c r="O14" i="6"/>
  <c r="O5" i="6"/>
  <c r="O23" i="6"/>
  <c r="O15" i="6"/>
  <c r="O18" i="6"/>
  <c r="O6" i="6"/>
  <c r="O16" i="6"/>
  <c r="O17" i="6"/>
  <c r="O11" i="6"/>
  <c r="O19" i="6"/>
  <c r="O7" i="6"/>
  <c r="O9" i="6"/>
  <c r="I3" i="7"/>
  <c r="F3" i="7"/>
  <c r="G3" i="7"/>
  <c r="H3" i="7"/>
  <c r="F4" i="7"/>
  <c r="G4" i="7"/>
  <c r="H4" i="7"/>
  <c r="I4" i="7"/>
  <c r="D25" i="6"/>
  <c r="D24" i="6"/>
  <c r="E16" i="6" s="1"/>
  <c r="R11" i="6" l="1"/>
  <c r="R12" i="6"/>
  <c r="R9" i="6"/>
  <c r="R10" i="6"/>
  <c r="R7" i="6"/>
  <c r="R22" i="6"/>
  <c r="R5" i="6"/>
  <c r="R15" i="6"/>
  <c r="R14" i="6"/>
  <c r="R23" i="6" s="1"/>
  <c r="R6" i="6"/>
  <c r="R17" i="6"/>
  <c r="R19" i="6"/>
  <c r="R13" i="6"/>
  <c r="R18" i="6"/>
  <c r="E15" i="6"/>
  <c r="F15" i="6" s="1"/>
  <c r="E20" i="6"/>
  <c r="F20" i="6" s="1"/>
  <c r="E21" i="6"/>
  <c r="F21" i="6" s="1"/>
  <c r="F16" i="6"/>
  <c r="D27" i="6"/>
  <c r="D28" i="6" s="1"/>
  <c r="E11" i="6"/>
  <c r="E8" i="6"/>
  <c r="E5" i="6"/>
  <c r="E4" i="6"/>
  <c r="E9" i="6"/>
  <c r="E12" i="6"/>
  <c r="E6" i="6"/>
  <c r="E22" i="6"/>
  <c r="E14" i="6"/>
  <c r="E18" i="6"/>
  <c r="E13" i="6"/>
  <c r="E10" i="6"/>
  <c r="E7" i="6"/>
  <c r="E17" i="6"/>
  <c r="E19" i="6"/>
  <c r="F7" i="6" l="1"/>
  <c r="F18" i="6"/>
  <c r="F17" i="6"/>
  <c r="F6" i="6"/>
  <c r="F11" i="6"/>
  <c r="F12" i="6"/>
  <c r="F14" i="6"/>
  <c r="F22" i="6"/>
  <c r="F9" i="6"/>
  <c r="F13" i="6"/>
  <c r="F8" i="6"/>
  <c r="F10" i="6"/>
  <c r="F19" i="6"/>
  <c r="F5" i="6"/>
  <c r="F3" i="6" l="1"/>
  <c r="F24" i="6"/>
  <c r="F25" i="6" l="1"/>
  <c r="G21" i="6"/>
  <c r="G20" i="6"/>
  <c r="G15" i="6"/>
  <c r="G16" i="6"/>
  <c r="G14" i="6"/>
  <c r="G5" i="6"/>
  <c r="G13" i="6"/>
  <c r="G22" i="6"/>
  <c r="G9" i="6"/>
  <c r="G8" i="6"/>
  <c r="G18" i="6"/>
  <c r="G12" i="6"/>
  <c r="G17" i="6"/>
  <c r="G11" i="6"/>
  <c r="G10" i="6"/>
  <c r="G7" i="6"/>
  <c r="G19" i="6"/>
  <c r="G6" i="6"/>
  <c r="G25" i="6" l="1"/>
  <c r="C23" i="5" l="1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C13" i="5"/>
  <c r="C12" i="5"/>
  <c r="C11" i="5"/>
  <c r="C10" i="5"/>
  <c r="C9" i="5"/>
  <c r="C8" i="5"/>
  <c r="C7" i="5"/>
  <c r="C6" i="5"/>
  <c r="C5" i="5"/>
  <c r="C4" i="5"/>
  <c r="C23" i="1"/>
  <c r="Z17" i="5" l="1"/>
  <c r="Z11" i="5"/>
  <c r="Z14" i="5"/>
  <c r="Z15" i="5"/>
  <c r="Z13" i="5"/>
  <c r="Z21" i="5"/>
  <c r="Z7" i="5"/>
  <c r="Z18" i="5"/>
  <c r="Z10" i="5"/>
  <c r="Z19" i="5"/>
  <c r="Z9" i="5"/>
  <c r="Z8" i="5"/>
  <c r="Z20" i="5"/>
  <c r="Z12" i="5"/>
  <c r="Z16" i="5"/>
  <c r="Z6" i="5"/>
  <c r="Z22" i="5"/>
  <c r="D26" i="5"/>
  <c r="D25" i="5"/>
  <c r="T20" i="5" s="1"/>
  <c r="D24" i="5"/>
  <c r="E16" i="5" s="1"/>
  <c r="D1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Z18" i="1" l="1"/>
  <c r="Z10" i="1"/>
  <c r="Z21" i="1"/>
  <c r="Z7" i="1"/>
  <c r="Z17" i="1"/>
  <c r="Z11" i="1"/>
  <c r="Z14" i="1"/>
  <c r="Z19" i="1"/>
  <c r="Z9" i="1"/>
  <c r="Z22" i="1"/>
  <c r="Z6" i="1"/>
  <c r="Z15" i="1"/>
  <c r="Z13" i="1"/>
  <c r="Z16" i="1"/>
  <c r="Z12" i="1"/>
  <c r="Z20" i="1"/>
  <c r="Z8" i="1"/>
  <c r="T18" i="5"/>
  <c r="T21" i="5"/>
  <c r="T14" i="5"/>
  <c r="T23" i="5" s="1"/>
  <c r="T15" i="5"/>
  <c r="Z4" i="5"/>
  <c r="T16" i="5"/>
  <c r="T12" i="5"/>
  <c r="T6" i="5"/>
  <c r="T13" i="5"/>
  <c r="T5" i="5"/>
  <c r="T11" i="5"/>
  <c r="T7" i="5"/>
  <c r="T10" i="5"/>
  <c r="T9" i="5"/>
  <c r="T8" i="5"/>
  <c r="T22" i="5"/>
  <c r="T19" i="5"/>
  <c r="T17" i="5"/>
  <c r="D27" i="5"/>
  <c r="D28" i="5" s="1"/>
  <c r="E18" i="5"/>
  <c r="F18" i="5" s="1"/>
  <c r="F16" i="5"/>
  <c r="E14" i="5"/>
  <c r="E15" i="5"/>
  <c r="E19" i="5"/>
  <c r="E11" i="5"/>
  <c r="E8" i="5"/>
  <c r="E5" i="5"/>
  <c r="E12" i="5"/>
  <c r="E9" i="5"/>
  <c r="E6" i="5"/>
  <c r="E21" i="5"/>
  <c r="E7" i="5"/>
  <c r="E17" i="5"/>
  <c r="E13" i="5"/>
  <c r="E10" i="5"/>
  <c r="E22" i="5"/>
  <c r="E4" i="5"/>
  <c r="E20" i="5"/>
  <c r="D26" i="1"/>
  <c r="D25" i="1"/>
  <c r="T14" i="1" s="1"/>
  <c r="T23" i="1" s="1"/>
  <c r="D24" i="1"/>
  <c r="E17" i="1" s="1"/>
  <c r="F17" i="1" s="1"/>
  <c r="Z4" i="1" l="1"/>
  <c r="T16" i="1"/>
  <c r="T17" i="1"/>
  <c r="T19" i="1"/>
  <c r="T15" i="1"/>
  <c r="T18" i="1"/>
  <c r="T12" i="1"/>
  <c r="T10" i="1"/>
  <c r="T8" i="1"/>
  <c r="T6" i="1"/>
  <c r="T5" i="1"/>
  <c r="T11" i="1"/>
  <c r="T9" i="1"/>
  <c r="T13" i="1"/>
  <c r="T7" i="1"/>
  <c r="T20" i="1"/>
  <c r="T21" i="1"/>
  <c r="T22" i="1"/>
  <c r="F14" i="5"/>
  <c r="F7" i="5"/>
  <c r="F12" i="5"/>
  <c r="F5" i="5"/>
  <c r="F13" i="5"/>
  <c r="F17" i="5"/>
  <c r="F21" i="5"/>
  <c r="F6" i="5"/>
  <c r="F9" i="5"/>
  <c r="F20" i="5"/>
  <c r="F8" i="5"/>
  <c r="F10" i="5"/>
  <c r="F11" i="5"/>
  <c r="F22" i="5"/>
  <c r="F19" i="5"/>
  <c r="F15" i="5"/>
  <c r="D27" i="1"/>
  <c r="D28" i="1" s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3" i="1" l="1"/>
  <c r="AA4" i="1" s="1"/>
  <c r="F3" i="5"/>
  <c r="AA4" i="5" s="1"/>
  <c r="F24" i="5"/>
  <c r="F24" i="1"/>
  <c r="G10" i="1" l="1"/>
  <c r="F25" i="1"/>
  <c r="F25" i="5"/>
  <c r="F31" i="6" s="1"/>
  <c r="G18" i="5"/>
  <c r="G16" i="5"/>
  <c r="G15" i="5"/>
  <c r="G13" i="5"/>
  <c r="G8" i="5"/>
  <c r="G17" i="5"/>
  <c r="G10" i="5"/>
  <c r="G14" i="5"/>
  <c r="G6" i="5"/>
  <c r="G22" i="5"/>
  <c r="G9" i="5"/>
  <c r="G19" i="5"/>
  <c r="G5" i="5"/>
  <c r="G20" i="5"/>
  <c r="G21" i="5"/>
  <c r="G11" i="5"/>
  <c r="G7" i="5"/>
  <c r="G12" i="5"/>
  <c r="G13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K21" i="1" l="1"/>
  <c r="I21" i="1"/>
  <c r="H21" i="1"/>
  <c r="J21" i="1"/>
  <c r="H7" i="1"/>
  <c r="K7" i="1"/>
  <c r="I7" i="1"/>
  <c r="J7" i="1"/>
  <c r="I11" i="1"/>
  <c r="H11" i="1"/>
  <c r="K11" i="1"/>
  <c r="J11" i="1"/>
  <c r="K16" i="1"/>
  <c r="J16" i="1"/>
  <c r="H16" i="1"/>
  <c r="I16" i="1"/>
  <c r="K18" i="1"/>
  <c r="J18" i="1"/>
  <c r="I18" i="1"/>
  <c r="H18" i="1"/>
  <c r="K20" i="1"/>
  <c r="J20" i="1"/>
  <c r="I20" i="1"/>
  <c r="H20" i="1"/>
  <c r="K9" i="1"/>
  <c r="J9" i="1"/>
  <c r="I9" i="1"/>
  <c r="H9" i="1"/>
  <c r="K14" i="1"/>
  <c r="J14" i="1"/>
  <c r="I14" i="1"/>
  <c r="H14" i="1"/>
  <c r="J15" i="1"/>
  <c r="I15" i="1"/>
  <c r="K15" i="1"/>
  <c r="H15" i="1"/>
  <c r="J19" i="1"/>
  <c r="H19" i="1"/>
  <c r="I19" i="1"/>
  <c r="K19" i="1"/>
  <c r="H13" i="1"/>
  <c r="K13" i="1"/>
  <c r="J13" i="1"/>
  <c r="I13" i="1"/>
  <c r="K6" i="1"/>
  <c r="J6" i="1"/>
  <c r="I6" i="1"/>
  <c r="H6" i="1"/>
  <c r="I8" i="1"/>
  <c r="H8" i="1"/>
  <c r="J8" i="1"/>
  <c r="K8" i="1"/>
  <c r="K12" i="1"/>
  <c r="J12" i="1"/>
  <c r="I12" i="1"/>
  <c r="H12" i="1"/>
  <c r="I5" i="1"/>
  <c r="H5" i="1"/>
  <c r="J5" i="1"/>
  <c r="K5" i="1"/>
  <c r="K24" i="1" s="1"/>
  <c r="K22" i="1"/>
  <c r="J22" i="1"/>
  <c r="I22" i="1"/>
  <c r="H22" i="1"/>
  <c r="K17" i="1"/>
  <c r="J17" i="1"/>
  <c r="I17" i="1"/>
  <c r="H17" i="1"/>
  <c r="H10" i="1"/>
  <c r="J10" i="1"/>
  <c r="K10" i="1"/>
  <c r="I10" i="1"/>
  <c r="K6" i="5"/>
  <c r="J6" i="5"/>
  <c r="I6" i="5"/>
  <c r="H6" i="5"/>
  <c r="K8" i="5"/>
  <c r="J8" i="5"/>
  <c r="I8" i="5"/>
  <c r="H8" i="5"/>
  <c r="J14" i="5"/>
  <c r="I14" i="5"/>
  <c r="K14" i="5"/>
  <c r="H14" i="5"/>
  <c r="I17" i="5"/>
  <c r="J17" i="5"/>
  <c r="H17" i="5"/>
  <c r="K17" i="5"/>
  <c r="K13" i="5"/>
  <c r="I13" i="5"/>
  <c r="H13" i="5"/>
  <c r="J13" i="5"/>
  <c r="I5" i="5"/>
  <c r="H5" i="5"/>
  <c r="K5" i="5"/>
  <c r="J5" i="5"/>
  <c r="K12" i="5"/>
  <c r="J12" i="5"/>
  <c r="I12" i="5"/>
  <c r="H12" i="5"/>
  <c r="H7" i="5"/>
  <c r="I7" i="5"/>
  <c r="J7" i="5"/>
  <c r="K7" i="5"/>
  <c r="H11" i="5"/>
  <c r="K11" i="5"/>
  <c r="I11" i="5"/>
  <c r="J11" i="5"/>
  <c r="J21" i="5"/>
  <c r="K21" i="5"/>
  <c r="I21" i="5"/>
  <c r="H21" i="5"/>
  <c r="J15" i="5"/>
  <c r="I15" i="5"/>
  <c r="H15" i="5"/>
  <c r="K15" i="5"/>
  <c r="H20" i="5"/>
  <c r="J20" i="5"/>
  <c r="K20" i="5"/>
  <c r="I20" i="5"/>
  <c r="K16" i="5"/>
  <c r="J16" i="5"/>
  <c r="I16" i="5"/>
  <c r="H16" i="5"/>
  <c r="J18" i="5"/>
  <c r="I18" i="5"/>
  <c r="H18" i="5"/>
  <c r="K18" i="5"/>
  <c r="H19" i="5"/>
  <c r="J19" i="5"/>
  <c r="K19" i="5"/>
  <c r="I19" i="5"/>
  <c r="J10" i="5"/>
  <c r="I10" i="5"/>
  <c r="H10" i="5"/>
  <c r="K10" i="5"/>
  <c r="H9" i="5"/>
  <c r="J9" i="5"/>
  <c r="K9" i="5"/>
  <c r="I9" i="5"/>
  <c r="J22" i="5"/>
  <c r="I22" i="5"/>
  <c r="H22" i="5"/>
  <c r="K22" i="5"/>
  <c r="J24" i="1" l="1"/>
  <c r="J25" i="1" s="1"/>
  <c r="K25" i="1"/>
  <c r="K27" i="1"/>
  <c r="K28" i="1" s="1"/>
  <c r="H24" i="1"/>
  <c r="I24" i="1"/>
  <c r="H24" i="5"/>
  <c r="K24" i="5"/>
  <c r="I24" i="5"/>
  <c r="J24" i="5"/>
  <c r="J27" i="1" l="1"/>
  <c r="J28" i="1" s="1"/>
  <c r="O21" i="1" s="1"/>
  <c r="H25" i="1"/>
  <c r="H27" i="1"/>
  <c r="H28" i="1" s="1"/>
  <c r="P14" i="1"/>
  <c r="P5" i="1"/>
  <c r="P18" i="1"/>
  <c r="P19" i="1"/>
  <c r="P12" i="1"/>
  <c r="P15" i="1"/>
  <c r="P17" i="1"/>
  <c r="P8" i="1"/>
  <c r="P21" i="1"/>
  <c r="P9" i="1"/>
  <c r="P20" i="1"/>
  <c r="P13" i="1"/>
  <c r="P23" i="1"/>
  <c r="P6" i="1"/>
  <c r="P10" i="1"/>
  <c r="P11" i="1"/>
  <c r="P7" i="1"/>
  <c r="P22" i="1"/>
  <c r="P16" i="1"/>
  <c r="I27" i="1"/>
  <c r="I28" i="1" s="1"/>
  <c r="I25" i="1"/>
  <c r="J25" i="5"/>
  <c r="J27" i="5"/>
  <c r="J28" i="5" s="1"/>
  <c r="I27" i="5"/>
  <c r="I28" i="5" s="1"/>
  <c r="I25" i="5"/>
  <c r="K27" i="5"/>
  <c r="K28" i="5" s="1"/>
  <c r="K25" i="5"/>
  <c r="H27" i="5"/>
  <c r="H28" i="5" s="1"/>
  <c r="H25" i="5"/>
  <c r="O7" i="1" l="1"/>
  <c r="O12" i="1"/>
  <c r="O10" i="1"/>
  <c r="O5" i="1"/>
  <c r="O15" i="1"/>
  <c r="O11" i="1"/>
  <c r="O23" i="1"/>
  <c r="O22" i="1"/>
  <c r="O19" i="1"/>
  <c r="O14" i="1"/>
  <c r="O9" i="1"/>
  <c r="O8" i="1"/>
  <c r="O18" i="1"/>
  <c r="O16" i="1"/>
  <c r="O13" i="1"/>
  <c r="O17" i="1"/>
  <c r="O20" i="1"/>
  <c r="O6" i="1"/>
  <c r="G25" i="1"/>
  <c r="N15" i="1"/>
  <c r="N17" i="1"/>
  <c r="N22" i="1"/>
  <c r="N9" i="1"/>
  <c r="N16" i="1"/>
  <c r="N5" i="1"/>
  <c r="N6" i="1"/>
  <c r="N8" i="1"/>
  <c r="N23" i="1"/>
  <c r="N19" i="1"/>
  <c r="N7" i="1"/>
  <c r="N14" i="1"/>
  <c r="N21" i="1"/>
  <c r="N18" i="1"/>
  <c r="N10" i="1"/>
  <c r="N20" i="1"/>
  <c r="N13" i="1"/>
  <c r="N12" i="1"/>
  <c r="N11" i="1"/>
  <c r="M6" i="1"/>
  <c r="M9" i="1"/>
  <c r="M22" i="1"/>
  <c r="M20" i="1"/>
  <c r="M12" i="1"/>
  <c r="M23" i="1"/>
  <c r="M16" i="1"/>
  <c r="M7" i="1"/>
  <c r="M11" i="1"/>
  <c r="M8" i="1"/>
  <c r="M17" i="1"/>
  <c r="M5" i="1"/>
  <c r="M10" i="1"/>
  <c r="M21" i="1"/>
  <c r="M19" i="1"/>
  <c r="M14" i="1"/>
  <c r="M13" i="1"/>
  <c r="M15" i="1"/>
  <c r="R15" i="1" s="1"/>
  <c r="M18" i="1"/>
  <c r="R18" i="1" s="1"/>
  <c r="G25" i="5"/>
  <c r="N10" i="5"/>
  <c r="N7" i="5"/>
  <c r="N20" i="5"/>
  <c r="N22" i="5"/>
  <c r="N5" i="5"/>
  <c r="N23" i="5"/>
  <c r="N11" i="5"/>
  <c r="N17" i="5"/>
  <c r="N8" i="5"/>
  <c r="N12" i="5"/>
  <c r="N13" i="5"/>
  <c r="N14" i="5"/>
  <c r="N6" i="5"/>
  <c r="N19" i="5"/>
  <c r="N21" i="5"/>
  <c r="N16" i="5"/>
  <c r="N9" i="5"/>
  <c r="N18" i="5"/>
  <c r="N15" i="5"/>
  <c r="E13" i="7"/>
  <c r="M13" i="7" s="1"/>
  <c r="M14" i="7" s="1"/>
  <c r="M14" i="5"/>
  <c r="M7" i="5"/>
  <c r="M16" i="5"/>
  <c r="M17" i="5"/>
  <c r="M23" i="5"/>
  <c r="M21" i="5"/>
  <c r="M22" i="5"/>
  <c r="M18" i="5"/>
  <c r="M10" i="5"/>
  <c r="M9" i="5"/>
  <c r="M19" i="5"/>
  <c r="M11" i="5"/>
  <c r="M12" i="5"/>
  <c r="M13" i="5"/>
  <c r="M20" i="5"/>
  <c r="M8" i="5"/>
  <c r="M5" i="5"/>
  <c r="M15" i="5"/>
  <c r="M6" i="5"/>
  <c r="D13" i="7"/>
  <c r="L13" i="7" s="1"/>
  <c r="P22" i="5"/>
  <c r="P15" i="5"/>
  <c r="P8" i="5"/>
  <c r="P19" i="5"/>
  <c r="P10" i="5"/>
  <c r="P18" i="5"/>
  <c r="P17" i="5"/>
  <c r="P16" i="5"/>
  <c r="P11" i="5"/>
  <c r="P20" i="5"/>
  <c r="P6" i="5"/>
  <c r="P7" i="5"/>
  <c r="P21" i="5"/>
  <c r="P9" i="5"/>
  <c r="P13" i="5"/>
  <c r="P12" i="5"/>
  <c r="P5" i="5"/>
  <c r="P14" i="5"/>
  <c r="P23" i="5"/>
  <c r="G13" i="7"/>
  <c r="O13" i="7" s="1"/>
  <c r="O14" i="7" s="1"/>
  <c r="O9" i="5"/>
  <c r="O6" i="5"/>
  <c r="O22" i="5"/>
  <c r="O18" i="5"/>
  <c r="O8" i="5"/>
  <c r="O16" i="5"/>
  <c r="O10" i="5"/>
  <c r="O19" i="5"/>
  <c r="O12" i="5"/>
  <c r="O21" i="5"/>
  <c r="O11" i="5"/>
  <c r="O7" i="5"/>
  <c r="O13" i="5"/>
  <c r="O17" i="5"/>
  <c r="O23" i="5"/>
  <c r="O5" i="5"/>
  <c r="O20" i="5"/>
  <c r="O15" i="5"/>
  <c r="O14" i="5"/>
  <c r="F13" i="7"/>
  <c r="N13" i="7" s="1"/>
  <c r="N14" i="7" s="1"/>
  <c r="R20" i="1" l="1"/>
  <c r="R21" i="1"/>
  <c r="R9" i="1"/>
  <c r="R14" i="1"/>
  <c r="R23" i="1" s="1"/>
  <c r="R17" i="1"/>
  <c r="R19" i="1"/>
  <c r="R16" i="1"/>
  <c r="R13" i="1"/>
  <c r="R12" i="1"/>
  <c r="R22" i="1"/>
  <c r="R10" i="1"/>
  <c r="R6" i="1"/>
  <c r="R5" i="1"/>
  <c r="R8" i="1"/>
  <c r="R11" i="1"/>
  <c r="R7" i="1"/>
  <c r="R8" i="5"/>
  <c r="R17" i="5"/>
  <c r="R20" i="5"/>
  <c r="R5" i="5"/>
  <c r="R13" i="5"/>
  <c r="R7" i="5"/>
  <c r="R12" i="5"/>
  <c r="R14" i="5"/>
  <c r="R23" i="5" s="1"/>
  <c r="R11" i="5"/>
  <c r="R19" i="5"/>
  <c r="R16" i="5"/>
  <c r="R9" i="5"/>
  <c r="R10" i="5"/>
  <c r="U13" i="7"/>
  <c r="V13" i="7" s="1"/>
  <c r="L14" i="7"/>
  <c r="U14" i="7" s="1"/>
  <c r="R6" i="5"/>
  <c r="R22" i="5"/>
  <c r="R18" i="5"/>
  <c r="R15" i="5"/>
  <c r="R21" i="5"/>
  <c r="V14" i="7" l="1"/>
</calcChain>
</file>

<file path=xl/sharedStrings.xml><?xml version="1.0" encoding="utf-8"?>
<sst xmlns="http://schemas.openxmlformats.org/spreadsheetml/2006/main" count="136" uniqueCount="62">
  <si>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</si>
  <si>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</si>
  <si>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</si>
  <si>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</si>
  <si>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</si>
  <si>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</si>
  <si>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</si>
  <si>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</si>
  <si>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</si>
  <si>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</si>
  <si>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</si>
  <si>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</si>
  <si>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</si>
  <si>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</si>
  <si>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</si>
  <si>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</si>
  <si>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</si>
  <si>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</si>
  <si>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</si>
  <si>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</si>
  <si>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</si>
  <si>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</si>
  <si>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</si>
  <si>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</si>
  <si>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a165</t>
  </si>
  <si>
    <t>kJ/mol</t>
  </si>
  <si>
    <t>mode_1_ratio</t>
  </si>
  <si>
    <t>mode_2_ratio</t>
  </si>
  <si>
    <t>mode_3_ratio</t>
  </si>
  <si>
    <t>mode_4_ratio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</si>
  <si>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</si>
  <si>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</si>
  <si>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</si>
  <si>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</si>
  <si>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</si>
  <si>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</si>
  <si>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</si>
  <si>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</si>
  <si>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</si>
  <si>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</si>
  <si>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</si>
  <si>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</si>
  <si>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</si>
  <si>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</si>
  <si>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</si>
  <si>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</si>
  <si>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</si>
  <si>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</si>
  <si>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coefficients</t>
  </si>
  <si>
    <t>mode_1</t>
  </si>
  <si>
    <t>mode_2</t>
  </si>
  <si>
    <t>mode_3</t>
  </si>
  <si>
    <t>mode_4</t>
  </si>
  <si>
    <t>predicted_norm</t>
  </si>
  <si>
    <t>QM</t>
  </si>
  <si>
    <t>calculate</t>
  </si>
  <si>
    <t>sym_value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</si>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</sst>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HNCS</a:t>
            </a:r>
          </a:p>
        </c:rich>
      </c:tx>
      <c:layout>
        <c:manualLayout>
          <c:xMode val="edge"/>
          <c:yMode val="edge"/>
          <c:x val="0.48748997206319844"/>
          <c:y val="4.43984463404095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(opt_angle_no_relax!$R$23,opt_angle_no_relax!$R$15:$R$22,opt_angle_no_relax!$R$5:$R$14)</c:f>
              <c:numCache>
                <c:formatCode>General</c:formatCode>
                <c:ptCount val="19"/>
                <c:pt idx="0">
                  <c:v>0</c:v>
                </c:pt>
                <c:pt idx="1">
                  <c:v>0.243301142911206</c:v>
                </c:pt>
                <c:pt idx="2">
                  <c:v>0.94487186427006076</c:v>
                </c:pt>
                <c:pt idx="3">
                  <c:v>2.0228581567445736</c:v>
                </c:pt>
                <c:pt idx="4">
                  <c:v>3.3508835474168404</c:v>
                </c:pt>
                <c:pt idx="5">
                  <c:v>4.7718311375757008</c:v>
                </c:pt>
                <c:pt idx="6">
                  <c:v>6.1151756385675098</c:v>
                </c:pt>
                <c:pt idx="7">
                  <c:v>7.21668927662052</c:v>
                </c:pt>
                <c:pt idx="8">
                  <c:v>7.9390067053653413</c:v>
                </c:pt>
                <c:pt idx="9">
                  <c:v>8.1905160835355044</c:v>
                </c:pt>
                <c:pt idx="10">
                  <c:v>7.9390067053653413</c:v>
                </c:pt>
                <c:pt idx="11">
                  <c:v>7.21668927662052</c:v>
                </c:pt>
                <c:pt idx="12">
                  <c:v>6.1151756385675098</c:v>
                </c:pt>
                <c:pt idx="13">
                  <c:v>4.7718311375757008</c:v>
                </c:pt>
                <c:pt idx="14">
                  <c:v>3.3508835474168404</c:v>
                </c:pt>
                <c:pt idx="15">
                  <c:v>2.0228581567445736</c:v>
                </c:pt>
                <c:pt idx="16">
                  <c:v>0.94487186427006076</c:v>
                </c:pt>
                <c:pt idx="17">
                  <c:v>0.243301142911206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A9-4010-B1EB-F796FC947EC6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(opt_angle_no_relax!$T$23,opt_angle_no_relax!$T$15:$T$22,opt_angle_no_relax!$T$5:$T$14)</c:f>
              <c:numCache>
                <c:formatCode>General</c:formatCode>
                <c:ptCount val="19"/>
                <c:pt idx="0">
                  <c:v>0</c:v>
                </c:pt>
                <c:pt idx="1">
                  <c:v>0.24327883001856776</c:v>
                </c:pt>
                <c:pt idx="2">
                  <c:v>0.94486494005008126</c:v>
                </c:pt>
                <c:pt idx="3">
                  <c:v>2.0228427300327212</c:v>
                </c:pt>
                <c:pt idx="4">
                  <c:v>3.3508731400347358</c:v>
                </c:pt>
                <c:pt idx="5">
                  <c:v>4.7718199950200528</c:v>
                </c:pt>
                <c:pt idx="6">
                  <c:v>6.1151570700759521</c:v>
                </c:pt>
                <c:pt idx="7">
                  <c:v>7.2166855950856927</c:v>
                </c:pt>
                <c:pt idx="8">
                  <c:v>7.9389868999843145</c:v>
                </c:pt>
                <c:pt idx="9">
                  <c:v>8.1905097999760983</c:v>
                </c:pt>
                <c:pt idx="10">
                  <c:v>7.9389868999843145</c:v>
                </c:pt>
                <c:pt idx="11">
                  <c:v>7.2166855950856927</c:v>
                </c:pt>
                <c:pt idx="12">
                  <c:v>6.1151570700759521</c:v>
                </c:pt>
                <c:pt idx="13">
                  <c:v>4.7718199950200528</c:v>
                </c:pt>
                <c:pt idx="14">
                  <c:v>3.3508731400347358</c:v>
                </c:pt>
                <c:pt idx="15">
                  <c:v>2.0228427300327212</c:v>
                </c:pt>
                <c:pt idx="16">
                  <c:v>0.94486494005008126</c:v>
                </c:pt>
                <c:pt idx="17">
                  <c:v>0.24327883001856776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A9-4010-B1EB-F796FC947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681176"/>
        <c:axId val="672387752"/>
      </c:scatterChart>
      <c:valAx>
        <c:axId val="598681176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387752"/>
        <c:crosses val="autoZero"/>
        <c:crossBetween val="midCat"/>
        <c:majorUnit val="90"/>
      </c:valAx>
      <c:valAx>
        <c:axId val="6723877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681176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4A3EE1-F0B6-C393-9A7D-CE2713637E2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4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3.85546875" customWidth="1"/>
    <col min="7" max="7" width="13.5703125" customWidth="1"/>
    <col min="8" max="8" width="14.140625" customWidth="1"/>
    <col min="9" max="9" width="13.85546875" customWidth="1"/>
    <col min="10" max="10" width="10.140625" customWidth="1"/>
    <col min="11" max="11" width="14.140625" customWidth="1"/>
    <col min="12" max="12" width="11.140625" customWidth="1"/>
    <col min="13" max="13" width="12" customWidth="1"/>
    <col min="15" max="16" width="10.42578125" customWidth="1"/>
    <col min="17" max="17" width="10.5703125" customWidth="1"/>
    <col min="18" max="18" width="12.28515625" customWidth="1"/>
    <col min="19" max="20" width="11.140625" customWidth="1"/>
    <col min="21" max="21" width="16.140625" customWidth="1"/>
    <col min="22" max="22" width="16.85546875" customWidth="1"/>
    <col min="23" max="23" width="11.85546875" customWidth="1"/>
    <col min="24" max="24" width="13" customWidth="1"/>
    <col min="25" max="25" width="13.28515625" customWidth="1"/>
    <col min="26" max="26" width="16.140625" customWidth="1"/>
    <col min="28" max="28" width="16.7109375" customWidth="1"/>
    <col min="29" max="29" width="18.42578125" customWidth="1"/>
  </cols>
  <sheetData>
    <row r="1" spans="1:26" x14ac:dyDescent="0.25">
      <c r="A1" t="s">
        <v>16</v>
      </c>
      <c r="B1">
        <v>2.8158916161173799</v>
      </c>
    </row>
    <row r="2" spans="1:26" x14ac:dyDescent="0.25">
      <c r="B2" t="s">
        <v>18</v>
      </c>
      <c r="C2" t="s">
        <v>8</v>
      </c>
      <c r="D2" t="s">
        <v>19</v>
      </c>
      <c r="E2" t="s">
        <v>8</v>
      </c>
      <c r="F2" t="s">
        <v>26</v>
      </c>
      <c r="G2" t="s">
        <v>27</v>
      </c>
      <c r="H2" t="s">
        <v>28</v>
      </c>
      <c r="I2" t="s">
        <v>29</v>
      </c>
    </row>
    <row r="3" spans="1:26" x14ac:dyDescent="0.25">
      <c r="A3" t="s">
        <v>23</v>
      </c>
      <c r="B3">
        <v>174.28570999999999</v>
      </c>
      <c r="C3">
        <f>B3*PI()/180</f>
        <v>3.0418594786760065</v>
      </c>
      <c r="D3">
        <v>131.68457000000001</v>
      </c>
      <c r="E3">
        <f>D3*PI()/180</f>
        <v>2.2983293205729494</v>
      </c>
      <c r="F3">
        <f>P8*T8/(P$8*T$8)</f>
        <v>1</v>
      </c>
      <c r="G3">
        <f t="shared" ref="G3:I3" si="0">Q8*U8/(Q$8*U$8)</f>
        <v>1</v>
      </c>
      <c r="H3">
        <f t="shared" si="0"/>
        <v>1</v>
      </c>
      <c r="I3">
        <f t="shared" si="0"/>
        <v>1</v>
      </c>
      <c r="Y3" s="2"/>
      <c r="Z3" s="2"/>
    </row>
    <row r="4" spans="1:26" x14ac:dyDescent="0.25">
      <c r="A4" t="s">
        <v>24</v>
      </c>
      <c r="B4">
        <v>165</v>
      </c>
      <c r="C4">
        <f t="shared" ref="C4" si="1">B4*PI()/180</f>
        <v>2.8797932657906435</v>
      </c>
      <c r="D4">
        <v>130.53985</v>
      </c>
      <c r="E4">
        <f t="shared" ref="E4" si="2">D4*PI()/180</f>
        <v>2.27835018755952</v>
      </c>
      <c r="F4">
        <f>P9*T9/(P$8*T$8)</f>
        <v>2.8147835888285395</v>
      </c>
      <c r="G4">
        <f t="shared" ref="G4" si="3">Q9*U9/(Q$8*U$8)</f>
        <v>7.1835117284955228</v>
      </c>
      <c r="H4">
        <f t="shared" ref="H4" si="4">R9*V9/(R$8*V$8)</f>
        <v>18.913762471940437</v>
      </c>
      <c r="I4">
        <f t="shared" ref="I4" si="5">S9*W9/(S$8*W$8)</f>
        <v>50.232271069254381</v>
      </c>
      <c r="Y4" s="2"/>
      <c r="Z4" s="2"/>
    </row>
    <row r="6" spans="1:26" x14ac:dyDescent="0.25">
      <c r="F6" t="s">
        <v>30</v>
      </c>
      <c r="G6" t="s">
        <v>31</v>
      </c>
    </row>
    <row r="7" spans="1:26" x14ac:dyDescent="0.25">
      <c r="B7" t="s">
        <v>18</v>
      </c>
      <c r="C7" t="s">
        <v>8</v>
      </c>
      <c r="D7" t="s">
        <v>19</v>
      </c>
      <c r="E7" t="s">
        <v>8</v>
      </c>
      <c r="F7" t="s">
        <v>20</v>
      </c>
      <c r="G7" t="s">
        <v>21</v>
      </c>
      <c r="H7" t="s">
        <v>32</v>
      </c>
      <c r="I7" t="s">
        <v>33</v>
      </c>
      <c r="J7" t="s">
        <v>34</v>
      </c>
      <c r="K7" t="s">
        <v>35</v>
      </c>
      <c r="L7" t="s">
        <v>36</v>
      </c>
      <c r="M7" t="s">
        <v>37</v>
      </c>
      <c r="N7" t="s">
        <v>38</v>
      </c>
      <c r="O7" t="s">
        <v>39</v>
      </c>
      <c r="P7" t="s">
        <v>40</v>
      </c>
      <c r="Q7" t="s">
        <v>41</v>
      </c>
      <c r="R7" t="s">
        <v>42</v>
      </c>
      <c r="S7" t="s">
        <v>43</v>
      </c>
      <c r="T7" t="s">
        <v>44</v>
      </c>
      <c r="U7" t="s">
        <v>45</v>
      </c>
      <c r="V7" t="s">
        <v>46</v>
      </c>
      <c r="W7" t="s">
        <v>47</v>
      </c>
    </row>
    <row r="8" spans="1:26" x14ac:dyDescent="0.25">
      <c r="A8" t="s">
        <v>23</v>
      </c>
      <c r="B8">
        <v>174.28570999999999</v>
      </c>
      <c r="C8">
        <f>B8*PI()/180</f>
        <v>3.0418594786760065</v>
      </c>
      <c r="D8">
        <v>131.68457000000001</v>
      </c>
      <c r="E8">
        <f>D8*PI()/180</f>
        <v>2.2983293205729494</v>
      </c>
      <c r="F8">
        <f>COS(C8/2)</f>
        <v>4.9845923014118623E-2</v>
      </c>
      <c r="G8">
        <f>COS(E8/2)</f>
        <v>0.40924976624414156</v>
      </c>
      <c r="H8">
        <f>(F8+3*F8^3)/4</f>
        <v>1.2554366738458993E-2</v>
      </c>
      <c r="I8">
        <f>(3*F8^2+F8^4)/4</f>
        <v>1.8650053600650402E-3</v>
      </c>
      <c r="J8">
        <f>(6*F8^3-3*F8^5+F8^7)/4</f>
        <v>1.8554137498872787E-4</v>
      </c>
      <c r="K8">
        <f>(10*F8^4-9*F8^6+3*F8^8)/4</f>
        <v>1.5398809537190067E-5</v>
      </c>
      <c r="L8">
        <f>(G8+3*G8^3)/4</f>
        <v>0.1537199533117837</v>
      </c>
      <c r="M8">
        <f>(3*G8^2+G8^4)/4</f>
        <v>0.13262686576722563</v>
      </c>
      <c r="N8">
        <f>(6*G8^3-3*G8^5+G8^7)/4</f>
        <v>9.4685700675596701E-2</v>
      </c>
      <c r="O8">
        <f>(10*G8^4-9*G8^6+3*G8^8)/4</f>
        <v>6.01476034919542E-2</v>
      </c>
      <c r="P8">
        <f>TANH($B$1*H8)</f>
        <v>3.5337016514745551E-2</v>
      </c>
      <c r="Q8">
        <f t="shared" ref="Q8:W9" si="6">TANH($B$1*I8)</f>
        <v>5.2516046780047522E-3</v>
      </c>
      <c r="R8">
        <f t="shared" si="6"/>
        <v>5.2246435473478413E-4</v>
      </c>
      <c r="S8">
        <f t="shared" si="6"/>
        <v>4.3361378646785706E-5</v>
      </c>
      <c r="T8">
        <f t="shared" si="6"/>
        <v>0.40770761779666309</v>
      </c>
      <c r="U8">
        <f t="shared" si="6"/>
        <v>0.35701693748247204</v>
      </c>
      <c r="V8">
        <f t="shared" si="6"/>
        <v>0.26048129974344308</v>
      </c>
      <c r="W8">
        <f t="shared" si="6"/>
        <v>0.16776799970269848</v>
      </c>
    </row>
    <row r="9" spans="1:26" x14ac:dyDescent="0.25">
      <c r="A9" t="s">
        <v>24</v>
      </c>
      <c r="B9">
        <v>165</v>
      </c>
      <c r="C9">
        <f t="shared" ref="C9" si="7">B9*PI()/180</f>
        <v>2.8797932657906435</v>
      </c>
      <c r="D9">
        <v>130.53985</v>
      </c>
      <c r="E9">
        <f t="shared" ref="E9" si="8">D9*PI()/180</f>
        <v>2.27835018755952</v>
      </c>
      <c r="F9">
        <f>COS(C9/2)</f>
        <v>0.13052619222005171</v>
      </c>
      <c r="G9">
        <f t="shared" ref="G9" si="9">COS(E9/2)</f>
        <v>0.41834389921590137</v>
      </c>
      <c r="H9">
        <f t="shared" ref="H9" si="10">(F9+3*F9^3)/4</f>
        <v>3.4299387610337621E-2</v>
      </c>
      <c r="I9">
        <f t="shared" ref="I9" si="11">(3*F9^2+F9^4)/4</f>
        <v>1.285038072372959E-2</v>
      </c>
      <c r="J9">
        <f t="shared" ref="J9" si="12">(6*F9^3-3*F9^5+F9^7)/4</f>
        <v>3.3074253536153129E-3</v>
      </c>
      <c r="K9">
        <f t="shared" ref="K9" si="13">(10*F9^4-9*F9^6+3*F9^8)/4</f>
        <v>7.1459225533701749E-4</v>
      </c>
      <c r="L9">
        <f t="shared" ref="L9" si="14">(G9+3*G9^3)/4</f>
        <v>0.15949725681913107</v>
      </c>
      <c r="M9">
        <f t="shared" ref="M9" si="15">(3*G9^2+G9^4)/4</f>
        <v>0.13891598011809458</v>
      </c>
      <c r="N9">
        <f t="shared" ref="N9" si="16">(6*G9^3-3*G9^5+G9^7)/4</f>
        <v>0.10077307881946727</v>
      </c>
      <c r="O9">
        <f t="shared" ref="O9" si="17">(10*G9^4-9*G9^6+3*G9^8)/4</f>
        <v>6.5215275310210569E-2</v>
      </c>
      <c r="P9">
        <f t="shared" ref="P9" si="18">TANH($B$1*H9)</f>
        <v>9.6284153430735847E-2</v>
      </c>
      <c r="Q9">
        <f t="shared" si="6"/>
        <v>3.6169494251280271E-2</v>
      </c>
      <c r="R9">
        <f t="shared" si="6"/>
        <v>9.3130820581070924E-3</v>
      </c>
      <c r="S9">
        <f t="shared" si="6"/>
        <v>2.012211624927299E-3</v>
      </c>
      <c r="T9">
        <f t="shared" si="6"/>
        <v>0.42118112430575178</v>
      </c>
      <c r="U9">
        <f t="shared" si="6"/>
        <v>0.37237045528430673</v>
      </c>
      <c r="V9">
        <f t="shared" si="6"/>
        <v>0.27638706704746124</v>
      </c>
      <c r="W9">
        <f t="shared" si="6"/>
        <v>0.18160230992207899</v>
      </c>
    </row>
    <row r="11" spans="1:26" x14ac:dyDescent="0.25">
      <c r="L11" t="s">
        <v>17</v>
      </c>
    </row>
    <row r="12" spans="1:26" x14ac:dyDescent="0.25">
      <c r="B12" t="s">
        <v>48</v>
      </c>
      <c r="D12">
        <v>1</v>
      </c>
      <c r="E12">
        <v>2</v>
      </c>
      <c r="F12">
        <v>3</v>
      </c>
      <c r="G12">
        <v>4</v>
      </c>
      <c r="L12" t="s">
        <v>49</v>
      </c>
      <c r="M12" t="s">
        <v>50</v>
      </c>
      <c r="N12" t="s">
        <v>51</v>
      </c>
      <c r="O12" t="s">
        <v>52</v>
      </c>
      <c r="U12" t="s">
        <v>53</v>
      </c>
      <c r="V12" t="s">
        <v>22</v>
      </c>
    </row>
    <row r="13" spans="1:26" x14ac:dyDescent="0.25">
      <c r="A13" t="s">
        <v>23</v>
      </c>
      <c r="D13">
        <f>part_relax!H28</f>
        <v>2.8820915170074954</v>
      </c>
      <c r="E13">
        <f>part_relax!I28</f>
        <v>8.6171053663586707E-3</v>
      </c>
      <c r="F13">
        <f>part_relax!J28</f>
        <v>5.9614562478530885E-4</v>
      </c>
      <c r="G13">
        <f>part_relax!K28</f>
        <v>4.1470974437185002E-5</v>
      </c>
      <c r="K13" t="s">
        <v>25</v>
      </c>
      <c r="L13">
        <f>D13</f>
        <v>2.8820915170074954</v>
      </c>
      <c r="M13">
        <f t="shared" ref="M13:O13" si="19">E13</f>
        <v>8.6171053663586707E-3</v>
      </c>
      <c r="N13">
        <f t="shared" si="19"/>
        <v>5.9614562478530885E-4</v>
      </c>
      <c r="O13">
        <f t="shared" si="19"/>
        <v>4.1470974437185002E-5</v>
      </c>
      <c r="T13" t="s">
        <v>25</v>
      </c>
      <c r="U13" s="2">
        <f>SQRT(SUM(L13^2+M13^2+N13^2+O13^2))</f>
        <v>2.8821044609834856</v>
      </c>
      <c r="V13" s="2">
        <f>U13/$U$13</f>
        <v>1</v>
      </c>
    </row>
    <row r="14" spans="1:26" x14ac:dyDescent="0.25">
      <c r="A14" t="s">
        <v>24</v>
      </c>
      <c r="L14">
        <f>L$13*F4</f>
        <v>8.112463903574648</v>
      </c>
      <c r="M14">
        <f t="shared" ref="M14:O14" si="20">M$13*G4</f>
        <v>6.190107746491922E-2</v>
      </c>
      <c r="N14">
        <f t="shared" si="20"/>
        <v>1.127535674587586E-2</v>
      </c>
      <c r="O14">
        <f t="shared" si="20"/>
        <v>2.0831812294347962E-3</v>
      </c>
      <c r="U14" s="2">
        <f>SQRT(SUM(L14^2+M14^2+N14^2+O14^2))</f>
        <v>8.1127081670368693</v>
      </c>
      <c r="V14" s="2">
        <f>U14/$U$13</f>
        <v>2.8148556989736933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1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3" x14ac:dyDescent="0.25">
      <c r="A1">
        <v>2625.5</v>
      </c>
      <c r="R1" t="s">
        <v>14</v>
      </c>
      <c r="T1" t="s">
        <v>54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25</v>
      </c>
      <c r="W2" s="1" t="s">
        <v>55</v>
      </c>
    </row>
    <row r="3" spans="1:23" x14ac:dyDescent="0.25">
      <c r="F3">
        <f>SUM(F4:F22)</f>
        <v>1.4661807674895558E-4</v>
      </c>
      <c r="W3" s="1" t="s">
        <v>56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-490.98794021999998</v>
      </c>
      <c r="E4">
        <f>D4-$D$24</f>
        <v>-4.0200799998615366E-3</v>
      </c>
      <c r="V4">
        <f>SUM(V5:V22)</f>
        <v>0</v>
      </c>
      <c r="W4" s="4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-490.97987302000001</v>
      </c>
      <c r="E5">
        <f t="shared" ref="E5:E22" si="1">D5-$D$24</f>
        <v>4.0471200001093166E-3</v>
      </c>
      <c r="F5">
        <f t="shared" ref="F5:F22" si="2">E5^2</f>
        <v>1.6379180295284836E-5</v>
      </c>
      <c r="G5">
        <f t="shared" ref="G5:G22" si="3">E5/$F$24</f>
        <v>1.4180403053550801</v>
      </c>
      <c r="H5">
        <f>COS(C5)*SQRT(2)*G5</f>
        <v>2.0054118318248393</v>
      </c>
      <c r="I5">
        <f>SQRT(2)*COS(2*C5)*G5</f>
        <v>2.0054118318248393</v>
      </c>
      <c r="J5">
        <f>COS(3*C5)*SQRT(2)*G5</f>
        <v>2.0054118318248393</v>
      </c>
      <c r="K5">
        <f>COS(4*C5)*SQRT(2)*G5</f>
        <v>2.0054118318248393</v>
      </c>
      <c r="M5">
        <f>H$28*(COS($C5)-COS($C$4))</f>
        <v>14.986352331519942</v>
      </c>
      <c r="N5">
        <f>I$28*(COS(2*$C5)-COS(2*$C$4))</f>
        <v>0</v>
      </c>
      <c r="O5">
        <f>J$28*(COS(3*$C5)-COS(3*$C$4))</f>
        <v>-6.320381225931219E-3</v>
      </c>
      <c r="P5">
        <f>K$28*(COS(4*$C5)-COS(4*$C$4))</f>
        <v>0</v>
      </c>
      <c r="R5">
        <f t="shared" ref="R5:R22" si="4">SUM(M5:P5)*SQRT(2)</f>
        <v>21.184964348888077</v>
      </c>
      <c r="T5">
        <f t="shared" ref="T5:T22" si="5">(D5-$D$25)*$A$1</f>
        <v>21.180433599923475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-490.98011574999998</v>
      </c>
      <c r="E6">
        <f t="shared" si="1"/>
        <v>3.8043900001412112E-3</v>
      </c>
      <c r="F6">
        <f t="shared" si="2"/>
        <v>1.4473383273174446E-5</v>
      </c>
      <c r="G6">
        <f t="shared" si="3"/>
        <v>1.3329919442330196</v>
      </c>
      <c r="H6">
        <f t="shared" ref="H6:H22" si="6">COS(C6)*SQRT(2)*G6</f>
        <v>1.7714477175016239</v>
      </c>
      <c r="I6">
        <f t="shared" ref="I6:I22" si="7">SQRT(2)*COS(2*C6)*G6</f>
        <v>1.4440974104202156</v>
      </c>
      <c r="J6">
        <f t="shared" ref="J6:J22" si="8">COS(3*C6)*SQRT(2)*G6</f>
        <v>0.94256764303420859</v>
      </c>
      <c r="K6">
        <f t="shared" ref="K6:K22" si="9">COS(4*C6)*SQRT(2)*G6</f>
        <v>0.32735030708140817</v>
      </c>
      <c r="M6">
        <f t="shared" ref="M6:M23" si="10">H$28*(COS($C6)-COS($C$4))</f>
        <v>14.534458514973464</v>
      </c>
      <c r="N6">
        <f t="shared" ref="N6:N23" si="11">I$28*(COS(2*$C6)-COS(2*$C$4))</f>
        <v>-7.0121292521027594E-3</v>
      </c>
      <c r="O6">
        <f t="shared" ref="O6:O23" si="12">J$28*(COS(3*$C6)-COS(3*$C$4))</f>
        <v>-4.7402859194484144E-3</v>
      </c>
      <c r="P6">
        <f t="shared" ref="P6:P23" si="13">K$28*(COS(4*$C6)-COS(4*$C$4))</f>
        <v>3.3914451993759497E-3</v>
      </c>
      <c r="R6">
        <f t="shared" si="4"/>
        <v>20.543004156495346</v>
      </c>
      <c r="T6">
        <f t="shared" si="5"/>
        <v>20.543145985007214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-490.98082177999999</v>
      </c>
      <c r="E7">
        <f t="shared" si="1"/>
        <v>3.0983600001377454E-3</v>
      </c>
      <c r="F7">
        <f t="shared" si="2"/>
        <v>9.5998346904535694E-6</v>
      </c>
      <c r="G7">
        <f t="shared" si="3"/>
        <v>1.0856113385757327</v>
      </c>
      <c r="H7">
        <f t="shared" si="6"/>
        <v>1.1760975222262751</v>
      </c>
      <c r="I7">
        <f t="shared" si="7"/>
        <v>0.26659966445506267</v>
      </c>
      <c r="J7">
        <f t="shared" si="8"/>
        <v>-0.76764313923990524</v>
      </c>
      <c r="K7">
        <f t="shared" si="9"/>
        <v>-1.4426971866813376</v>
      </c>
      <c r="M7">
        <f t="shared" si="10"/>
        <v>13.233282128851966</v>
      </c>
      <c r="N7">
        <f t="shared" si="11"/>
        <v>-2.4767463800216223E-2</v>
      </c>
      <c r="O7">
        <f t="shared" si="12"/>
        <v>-1.5800953064828054E-3</v>
      </c>
      <c r="P7">
        <f t="shared" si="13"/>
        <v>7.9607269558096862E-3</v>
      </c>
      <c r="R7">
        <f t="shared" si="4"/>
        <v>18.688684153935089</v>
      </c>
      <c r="T7">
        <f t="shared" si="5"/>
        <v>18.689464219998115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-490.98190819000001</v>
      </c>
      <c r="E8">
        <f t="shared" si="1"/>
        <v>2.0119500001101187E-3</v>
      </c>
      <c r="F8">
        <f t="shared" si="2"/>
        <v>4.0479428029431067E-6</v>
      </c>
      <c r="G8">
        <f t="shared" si="3"/>
        <v>0.70495221106323591</v>
      </c>
      <c r="H8">
        <f t="shared" si="6"/>
        <v>0.49847648885526452</v>
      </c>
      <c r="I8">
        <f t="shared" si="7"/>
        <v>-0.49847648885526424</v>
      </c>
      <c r="J8">
        <f t="shared" si="8"/>
        <v>-0.99695297771052893</v>
      </c>
      <c r="K8">
        <f t="shared" si="9"/>
        <v>-0.49847648885526491</v>
      </c>
      <c r="M8">
        <f t="shared" si="10"/>
        <v>11.239764248639958</v>
      </c>
      <c r="N8">
        <f t="shared" si="11"/>
        <v>-4.4958085280714925E-2</v>
      </c>
      <c r="O8">
        <f t="shared" si="12"/>
        <v>0</v>
      </c>
      <c r="P8">
        <f t="shared" si="13"/>
        <v>6.1561766569366762E-3</v>
      </c>
      <c r="R8">
        <f t="shared" si="4"/>
        <v>15.84055285288116</v>
      </c>
      <c r="T8">
        <f t="shared" si="5"/>
        <v>15.837094764925581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-490.98323525000001</v>
      </c>
      <c r="E9">
        <f t="shared" si="1"/>
        <v>6.8489000011595635E-4</v>
      </c>
      <c r="F9">
        <f t="shared" si="2"/>
        <v>4.6907431225883472E-7</v>
      </c>
      <c r="G9">
        <f t="shared" si="3"/>
        <v>0.23997351817411852</v>
      </c>
      <c r="H9">
        <f t="shared" si="6"/>
        <v>5.8931642614616843E-2</v>
      </c>
      <c r="I9">
        <f t="shared" si="7"/>
        <v>-0.31890705931833074</v>
      </c>
      <c r="J9">
        <f t="shared" si="8"/>
        <v>-0.16968690200611258</v>
      </c>
      <c r="K9">
        <f t="shared" si="9"/>
        <v>0.25997541670371388</v>
      </c>
      <c r="M9">
        <f t="shared" si="10"/>
        <v>8.7943525518814685</v>
      </c>
      <c r="N9">
        <f t="shared" si="11"/>
        <v>-5.813657750911088E-2</v>
      </c>
      <c r="O9">
        <f t="shared" si="12"/>
        <v>-1.5800953064828034E-3</v>
      </c>
      <c r="P9">
        <f t="shared" si="13"/>
        <v>9.6018115868771277E-4</v>
      </c>
      <c r="R9">
        <f t="shared" si="4"/>
        <v>12.353998423782553</v>
      </c>
      <c r="T9">
        <f t="shared" si="5"/>
        <v>12.352898734940908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-490.98463838999999</v>
      </c>
      <c r="E10">
        <f t="shared" si="1"/>
        <v>-7.1824999986347393E-4</v>
      </c>
      <c r="F10">
        <f t="shared" si="2"/>
        <v>5.1588306230388035E-7</v>
      </c>
      <c r="G10">
        <f t="shared" si="3"/>
        <v>-0.25166228060946449</v>
      </c>
      <c r="H10">
        <f t="shared" si="6"/>
        <v>6.1802117555719113E-2</v>
      </c>
      <c r="I10">
        <f t="shared" si="7"/>
        <v>0.33444056019663226</v>
      </c>
      <c r="J10">
        <f t="shared" si="8"/>
        <v>-0.17795210518782417</v>
      </c>
      <c r="K10">
        <f t="shared" si="9"/>
        <v>-0.27263844264091314</v>
      </c>
      <c r="M10">
        <f t="shared" si="10"/>
        <v>6.1919997796384765</v>
      </c>
      <c r="N10">
        <f t="shared" si="11"/>
        <v>-5.813657750911088E-2</v>
      </c>
      <c r="O10">
        <f t="shared" si="12"/>
        <v>-4.7402859194484144E-3</v>
      </c>
      <c r="P10">
        <f t="shared" si="13"/>
        <v>9.6018115868771146E-4</v>
      </c>
      <c r="R10">
        <f t="shared" si="4"/>
        <v>8.6692466547727527</v>
      </c>
      <c r="T10">
        <f t="shared" si="5"/>
        <v>8.6689546649949136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-490.98594674999998</v>
      </c>
      <c r="E11">
        <f t="shared" si="1"/>
        <v>-2.0266099998593745E-3</v>
      </c>
      <c r="F11">
        <f t="shared" si="2"/>
        <v>4.107148091530014E-6</v>
      </c>
      <c r="G11">
        <f t="shared" si="3"/>
        <v>-0.71008881944657476</v>
      </c>
      <c r="H11">
        <f t="shared" si="6"/>
        <v>0.50210861947542273</v>
      </c>
      <c r="I11">
        <f t="shared" si="7"/>
        <v>0.50210861947542351</v>
      </c>
      <c r="J11">
        <f t="shared" si="8"/>
        <v>-1.0042172389508461</v>
      </c>
      <c r="K11">
        <f t="shared" si="9"/>
        <v>0.50210861947542229</v>
      </c>
      <c r="M11">
        <f t="shared" si="10"/>
        <v>3.7465880828799873</v>
      </c>
      <c r="N11">
        <f t="shared" si="11"/>
        <v>-4.4958085280714946E-2</v>
      </c>
      <c r="O11">
        <f t="shared" si="12"/>
        <v>-6.320381225931219E-3</v>
      </c>
      <c r="P11">
        <f t="shared" si="13"/>
        <v>6.1561766569366702E-3</v>
      </c>
      <c r="R11">
        <f t="shared" si="4"/>
        <v>5.234663125163503</v>
      </c>
      <c r="T11">
        <f t="shared" si="5"/>
        <v>5.2338554850056767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-490.98700840999999</v>
      </c>
      <c r="E12">
        <f t="shared" si="1"/>
        <v>-3.0882699998642238E-3</v>
      </c>
      <c r="F12">
        <f t="shared" si="2"/>
        <v>9.5374115920613727E-6</v>
      </c>
      <c r="G12">
        <f t="shared" si="3"/>
        <v>-1.0820759783520399</v>
      </c>
      <c r="H12">
        <f t="shared" si="6"/>
        <v>1.1722674881694115</v>
      </c>
      <c r="I12">
        <f t="shared" si="7"/>
        <v>-0.26573146621884902</v>
      </c>
      <c r="J12">
        <f t="shared" si="8"/>
        <v>-0.76514326205179617</v>
      </c>
      <c r="K12">
        <f t="shared" si="9"/>
        <v>1.4379989543882614</v>
      </c>
      <c r="M12">
        <f t="shared" si="10"/>
        <v>1.7530702026679761</v>
      </c>
      <c r="N12">
        <f t="shared" si="11"/>
        <v>-2.4767463800216237E-2</v>
      </c>
      <c r="O12">
        <f t="shared" si="12"/>
        <v>-4.7402859194484153E-3</v>
      </c>
      <c r="P12">
        <f t="shared" si="13"/>
        <v>7.9607269558096879E-3</v>
      </c>
      <c r="R12">
        <f t="shared" si="4"/>
        <v>2.4487435645837969</v>
      </c>
      <c r="T12">
        <f t="shared" si="5"/>
        <v>2.4464671549929449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-490.98770012</v>
      </c>
      <c r="E13">
        <f t="shared" si="1"/>
        <v>-3.7799799998765593E-3</v>
      </c>
      <c r="F13">
        <f t="shared" si="2"/>
        <v>1.4288248799466793E-5</v>
      </c>
      <c r="G13">
        <f t="shared" si="3"/>
        <v>-1.3244391056149234</v>
      </c>
      <c r="H13">
        <f t="shared" si="6"/>
        <v>1.7600816274710467</v>
      </c>
      <c r="I13">
        <f t="shared" si="7"/>
        <v>-1.4348316889328725</v>
      </c>
      <c r="J13">
        <f t="shared" si="8"/>
        <v>0.93651987284895699</v>
      </c>
      <c r="K13">
        <f t="shared" si="9"/>
        <v>-0.32524993853817274</v>
      </c>
      <c r="M13">
        <f t="shared" si="10"/>
        <v>0.45189381654648009</v>
      </c>
      <c r="N13">
        <f t="shared" si="11"/>
        <v>-7.0121292521027664E-3</v>
      </c>
      <c r="O13">
        <f t="shared" si="12"/>
        <v>-1.5800953064828071E-3</v>
      </c>
      <c r="P13">
        <f t="shared" si="13"/>
        <v>3.3914451993759527E-3</v>
      </c>
      <c r="R13">
        <f t="shared" si="4"/>
        <v>0.63171935140786728</v>
      </c>
      <c r="T13">
        <f t="shared" si="5"/>
        <v>0.63038254996055798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-490.98794021999998</v>
      </c>
      <c r="E14">
        <f t="shared" si="1"/>
        <v>-4.0200799998615366E-3</v>
      </c>
      <c r="F14">
        <f t="shared" si="2"/>
        <v>1.6161043205286733E-5</v>
      </c>
      <c r="G14">
        <f t="shared" si="3"/>
        <v>-1.4085659605846934</v>
      </c>
      <c r="H14">
        <f t="shared" si="6"/>
        <v>1.9920130849559601</v>
      </c>
      <c r="I14">
        <f t="shared" si="7"/>
        <v>-1.9920130849559601</v>
      </c>
      <c r="J14">
        <f t="shared" si="8"/>
        <v>1.9920130849559601</v>
      </c>
      <c r="K14">
        <f t="shared" si="9"/>
        <v>-1.9920130849559601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-490.98770012</v>
      </c>
      <c r="E15">
        <f t="shared" si="1"/>
        <v>-3.7799799998765593E-3</v>
      </c>
      <c r="F15">
        <f t="shared" si="2"/>
        <v>1.4288248799466793E-5</v>
      </c>
      <c r="G15">
        <f t="shared" si="3"/>
        <v>-1.3244391056149234</v>
      </c>
      <c r="H15">
        <f t="shared" si="6"/>
        <v>1.7600816274710467</v>
      </c>
      <c r="I15">
        <f t="shared" si="7"/>
        <v>-1.4348316889328725</v>
      </c>
      <c r="J15">
        <f t="shared" si="8"/>
        <v>0.93651987284895699</v>
      </c>
      <c r="K15">
        <f t="shared" si="9"/>
        <v>-0.32524993853817274</v>
      </c>
      <c r="M15">
        <f t="shared" si="10"/>
        <v>0.45189381654648009</v>
      </c>
      <c r="N15">
        <f t="shared" si="11"/>
        <v>-7.0121292521027664E-3</v>
      </c>
      <c r="O15">
        <f t="shared" si="12"/>
        <v>-1.5800953064828071E-3</v>
      </c>
      <c r="P15">
        <f t="shared" si="13"/>
        <v>3.3914451993759527E-3</v>
      </c>
      <c r="R15">
        <f t="shared" si="4"/>
        <v>0.63171935140786728</v>
      </c>
      <c r="T15">
        <f t="shared" si="5"/>
        <v>0.63038254996055798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-490.98700840999999</v>
      </c>
      <c r="E16">
        <f t="shared" si="1"/>
        <v>-3.0882699998642238E-3</v>
      </c>
      <c r="F16">
        <f t="shared" si="2"/>
        <v>9.5374115920613727E-6</v>
      </c>
      <c r="G16">
        <f t="shared" si="3"/>
        <v>-1.0820759783520399</v>
      </c>
      <c r="H16">
        <f t="shared" si="6"/>
        <v>1.1722674881694115</v>
      </c>
      <c r="I16">
        <f t="shared" si="7"/>
        <v>-0.26573146621884902</v>
      </c>
      <c r="J16">
        <f t="shared" si="8"/>
        <v>-0.76514326205179617</v>
      </c>
      <c r="K16">
        <f t="shared" si="9"/>
        <v>1.4379989543882614</v>
      </c>
      <c r="M16">
        <f t="shared" si="10"/>
        <v>1.7530702026679761</v>
      </c>
      <c r="N16">
        <f t="shared" si="11"/>
        <v>-2.4767463800216237E-2</v>
      </c>
      <c r="O16">
        <f t="shared" si="12"/>
        <v>-4.7402859194484153E-3</v>
      </c>
      <c r="P16">
        <f t="shared" si="13"/>
        <v>7.9607269558096879E-3</v>
      </c>
      <c r="R16">
        <f t="shared" si="4"/>
        <v>2.4487435645837969</v>
      </c>
      <c r="T16">
        <f t="shared" si="5"/>
        <v>2.4464671549929449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-490.98594674999998</v>
      </c>
      <c r="E17">
        <f t="shared" si="1"/>
        <v>-2.0266099998593745E-3</v>
      </c>
      <c r="F17">
        <f t="shared" si="2"/>
        <v>4.107148091530014E-6</v>
      </c>
      <c r="G17">
        <f t="shared" si="3"/>
        <v>-0.71008881944657476</v>
      </c>
      <c r="H17">
        <f t="shared" si="6"/>
        <v>0.50210861947542273</v>
      </c>
      <c r="I17">
        <f t="shared" si="7"/>
        <v>0.50210861947542351</v>
      </c>
      <c r="J17">
        <f t="shared" si="8"/>
        <v>-1.0042172389508461</v>
      </c>
      <c r="K17">
        <f t="shared" si="9"/>
        <v>0.50210861947542229</v>
      </c>
      <c r="M17">
        <f t="shared" si="10"/>
        <v>3.7465880828799873</v>
      </c>
      <c r="N17">
        <f t="shared" si="11"/>
        <v>-4.4958085280714946E-2</v>
      </c>
      <c r="O17">
        <f t="shared" si="12"/>
        <v>-6.320381225931219E-3</v>
      </c>
      <c r="P17">
        <f t="shared" si="13"/>
        <v>6.1561766569366702E-3</v>
      </c>
      <c r="R17">
        <f t="shared" si="4"/>
        <v>5.234663125163503</v>
      </c>
      <c r="T17">
        <f t="shared" si="5"/>
        <v>5.2338554850056767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-490.98463838999999</v>
      </c>
      <c r="E18">
        <f t="shared" si="1"/>
        <v>-7.1824999986347393E-4</v>
      </c>
      <c r="F18">
        <f t="shared" si="2"/>
        <v>5.1588306230388035E-7</v>
      </c>
      <c r="G18">
        <f t="shared" si="3"/>
        <v>-0.25166228060946449</v>
      </c>
      <c r="H18">
        <f t="shared" si="6"/>
        <v>6.1802117555719113E-2</v>
      </c>
      <c r="I18">
        <f t="shared" si="7"/>
        <v>0.33444056019663226</v>
      </c>
      <c r="J18">
        <f t="shared" si="8"/>
        <v>-0.17795210518782417</v>
      </c>
      <c r="K18">
        <f t="shared" si="9"/>
        <v>-0.27263844264091314</v>
      </c>
      <c r="M18">
        <f t="shared" si="10"/>
        <v>6.1919997796384765</v>
      </c>
      <c r="N18">
        <f t="shared" si="11"/>
        <v>-5.813657750911088E-2</v>
      </c>
      <c r="O18">
        <f t="shared" si="12"/>
        <v>-4.7402859194484144E-3</v>
      </c>
      <c r="P18">
        <f t="shared" si="13"/>
        <v>9.6018115868771146E-4</v>
      </c>
      <c r="R18">
        <f t="shared" si="4"/>
        <v>8.6692466547727527</v>
      </c>
      <c r="T18">
        <f t="shared" si="5"/>
        <v>8.6689546649949136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-490.98323525000001</v>
      </c>
      <c r="E19">
        <f t="shared" si="1"/>
        <v>6.8489000011595635E-4</v>
      </c>
      <c r="F19">
        <f t="shared" si="2"/>
        <v>4.6907431225883472E-7</v>
      </c>
      <c r="G19">
        <f t="shared" si="3"/>
        <v>0.23997351817411852</v>
      </c>
      <c r="H19">
        <f t="shared" si="6"/>
        <v>5.8931642614616843E-2</v>
      </c>
      <c r="I19">
        <f t="shared" si="7"/>
        <v>-0.31890705931833074</v>
      </c>
      <c r="J19">
        <f t="shared" si="8"/>
        <v>-0.16968690200611258</v>
      </c>
      <c r="K19">
        <f t="shared" si="9"/>
        <v>0.25997541670371388</v>
      </c>
      <c r="M19">
        <f t="shared" si="10"/>
        <v>8.7943525518814685</v>
      </c>
      <c r="N19">
        <f t="shared" si="11"/>
        <v>-5.813657750911088E-2</v>
      </c>
      <c r="O19">
        <f t="shared" si="12"/>
        <v>-1.5800953064828034E-3</v>
      </c>
      <c r="P19">
        <f t="shared" si="13"/>
        <v>9.6018115868771277E-4</v>
      </c>
      <c r="R19">
        <f t="shared" si="4"/>
        <v>12.353998423782553</v>
      </c>
      <c r="T19">
        <f t="shared" si="5"/>
        <v>12.352898734940908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-490.98190819000001</v>
      </c>
      <c r="E20">
        <f t="shared" si="1"/>
        <v>2.0119500001101187E-3</v>
      </c>
      <c r="F20">
        <f t="shared" si="2"/>
        <v>4.0479428029431067E-6</v>
      </c>
      <c r="G20">
        <f t="shared" si="3"/>
        <v>0.70495221106323591</v>
      </c>
      <c r="H20">
        <f t="shared" si="6"/>
        <v>0.49847648885526452</v>
      </c>
      <c r="I20">
        <f t="shared" si="7"/>
        <v>-0.49847648885526424</v>
      </c>
      <c r="J20">
        <f t="shared" si="8"/>
        <v>-0.99695297771052893</v>
      </c>
      <c r="K20">
        <f t="shared" si="9"/>
        <v>-0.49847648885526491</v>
      </c>
      <c r="M20">
        <f t="shared" si="10"/>
        <v>11.239764248639958</v>
      </c>
      <c r="N20">
        <f t="shared" si="11"/>
        <v>-4.4958085280714925E-2</v>
      </c>
      <c r="O20">
        <f t="shared" si="12"/>
        <v>0</v>
      </c>
      <c r="P20">
        <f t="shared" si="13"/>
        <v>6.1561766569366762E-3</v>
      </c>
      <c r="R20">
        <f t="shared" si="4"/>
        <v>15.84055285288116</v>
      </c>
      <c r="T20">
        <f t="shared" si="5"/>
        <v>15.837094764925581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-490.98082177999999</v>
      </c>
      <c r="E21">
        <f t="shared" si="1"/>
        <v>3.0983600001377454E-3</v>
      </c>
      <c r="F21">
        <f t="shared" si="2"/>
        <v>9.5998346904535694E-6</v>
      </c>
      <c r="G21">
        <f t="shared" si="3"/>
        <v>1.0856113385757327</v>
      </c>
      <c r="H21">
        <f t="shared" si="6"/>
        <v>1.1760975222262751</v>
      </c>
      <c r="I21">
        <f t="shared" si="7"/>
        <v>0.26659966445506267</v>
      </c>
      <c r="J21">
        <f t="shared" si="8"/>
        <v>-0.76764313923990524</v>
      </c>
      <c r="K21">
        <f t="shared" si="9"/>
        <v>-1.4426971866813376</v>
      </c>
      <c r="M21">
        <f t="shared" si="10"/>
        <v>13.233282128851966</v>
      </c>
      <c r="N21">
        <f t="shared" si="11"/>
        <v>-2.4767463800216223E-2</v>
      </c>
      <c r="O21">
        <f t="shared" si="12"/>
        <v>-1.5800953064828054E-3</v>
      </c>
      <c r="P21">
        <f t="shared" si="13"/>
        <v>7.9607269558096862E-3</v>
      </c>
      <c r="R21">
        <f t="shared" si="4"/>
        <v>18.688684153935089</v>
      </c>
      <c r="T21">
        <f t="shared" si="5"/>
        <v>18.689464219998115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-490.98011574999998</v>
      </c>
      <c r="E22">
        <f t="shared" si="1"/>
        <v>3.8043900001412112E-3</v>
      </c>
      <c r="F22">
        <f t="shared" si="2"/>
        <v>1.4473383273174446E-5</v>
      </c>
      <c r="G22">
        <f t="shared" si="3"/>
        <v>1.3329919442330196</v>
      </c>
      <c r="H22">
        <f t="shared" si="6"/>
        <v>1.7714477175016239</v>
      </c>
      <c r="I22">
        <f t="shared" si="7"/>
        <v>1.4440974104202156</v>
      </c>
      <c r="J22">
        <f t="shared" si="8"/>
        <v>0.94256764303420859</v>
      </c>
      <c r="K22">
        <f t="shared" si="9"/>
        <v>0.32735030708140817</v>
      </c>
      <c r="M22">
        <f t="shared" si="10"/>
        <v>14.534458514973464</v>
      </c>
      <c r="N22">
        <f t="shared" si="11"/>
        <v>-7.0121292521027594E-3</v>
      </c>
      <c r="O22">
        <f t="shared" si="12"/>
        <v>-4.7402859194484144E-3</v>
      </c>
      <c r="P22">
        <f t="shared" si="13"/>
        <v>3.3914451993759497E-3</v>
      </c>
      <c r="R22">
        <f t="shared" si="4"/>
        <v>20.543004156495346</v>
      </c>
      <c r="T22">
        <f t="shared" si="5"/>
        <v>20.543145985007214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-490.98392014000012</v>
      </c>
      <c r="F24">
        <f>SQRT(AVERAGE(F5:F22))</f>
        <v>2.854023249427956E-3</v>
      </c>
      <c r="G24" t="s">
        <v>10</v>
      </c>
      <c r="H24" s="3">
        <f t="shared" ref="H24:K24" si="15">AVERAGE(H5:H22)</f>
        <v>0.99999174247330913</v>
      </c>
      <c r="I24" s="3">
        <f t="shared" si="15"/>
        <v>3.9998805173841407E-3</v>
      </c>
      <c r="J24" s="3">
        <f t="shared" si="15"/>
        <v>-4.2173898593865039E-4</v>
      </c>
      <c r="K24" s="3">
        <f t="shared" si="15"/>
        <v>-5.4770951471589139E-4</v>
      </c>
    </row>
    <row r="25" spans="2:22" x14ac:dyDescent="0.25">
      <c r="B25" t="s">
        <v>5</v>
      </c>
      <c r="D25">
        <f>MIN(D4:D22)</f>
        <v>-490.98794021999998</v>
      </c>
      <c r="F25" s="2">
        <f>F24*$A$1</f>
        <v>7.4932380413730986</v>
      </c>
      <c r="G25" s="3">
        <f>SUM(H25:K25)</f>
        <v>0.9999999619084432</v>
      </c>
      <c r="H25">
        <f t="shared" ref="H25:K25" si="16">H24^2</f>
        <v>0.99998348501480505</v>
      </c>
      <c r="I25">
        <f t="shared" si="16"/>
        <v>1.5999044153349221E-5</v>
      </c>
      <c r="J25">
        <f t="shared" si="16"/>
        <v>1.7786377226056116E-7</v>
      </c>
      <c r="K25">
        <f t="shared" si="16"/>
        <v>2.9998571251031727E-7</v>
      </c>
    </row>
    <row r="26" spans="2:22" x14ac:dyDescent="0.25">
      <c r="B26" t="s">
        <v>6</v>
      </c>
      <c r="D26">
        <f>MAX(D5:D22)</f>
        <v>-490.97987302000001</v>
      </c>
    </row>
    <row r="27" spans="2:22" x14ac:dyDescent="0.25">
      <c r="B27" t="s">
        <v>61</v>
      </c>
      <c r="D27" s="1">
        <f>D26-D25</f>
        <v>8.0671999999708532E-3</v>
      </c>
      <c r="G27" t="s">
        <v>57</v>
      </c>
      <c r="H27">
        <f>H24*$F$24</f>
        <v>2.8539996822547977E-3</v>
      </c>
      <c r="I27">
        <f t="shared" ref="I27:K27" si="17">I24*$F$24</f>
        <v>1.1415751991548258E-5</v>
      </c>
      <c r="J27">
        <f t="shared" si="17"/>
        <v>-1.2036528710590781E-6</v>
      </c>
      <c r="K27">
        <f t="shared" si="17"/>
        <v>-1.5631756889320573E-6</v>
      </c>
    </row>
    <row r="28" spans="2:22" x14ac:dyDescent="0.25">
      <c r="D28" s="2">
        <f>D27*$A$1</f>
        <v>21.180433599923475</v>
      </c>
      <c r="H28">
        <f>$A$1*H27</f>
        <v>7.4931761657599711</v>
      </c>
      <c r="I28">
        <f t="shared" ref="I28:K28" si="18">$A$1*I27</f>
        <v>2.9972056853809954E-2</v>
      </c>
      <c r="J28">
        <f t="shared" si="18"/>
        <v>-3.1601906129656095E-3</v>
      </c>
      <c r="K28">
        <f t="shared" si="18"/>
        <v>-4.1041177712911161E-3</v>
      </c>
      <c r="L28" t="s">
        <v>25</v>
      </c>
    </row>
    <row r="31" spans="2:22" x14ac:dyDescent="0.25">
      <c r="F31" s="2">
        <f>F25/part_relax!F25</f>
        <v>2.5999189611379543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7" x14ac:dyDescent="0.25">
      <c r="A1">
        <v>2625.5</v>
      </c>
      <c r="R1" t="s">
        <v>14</v>
      </c>
      <c r="T1" t="s">
        <v>54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25</v>
      </c>
      <c r="U2" s="1" t="s">
        <v>58</v>
      </c>
      <c r="V2" s="1" t="s">
        <v>59</v>
      </c>
      <c r="X2" s="1" t="s">
        <v>60</v>
      </c>
      <c r="AA2" s="1" t="s">
        <v>55</v>
      </c>
    </row>
    <row r="3" spans="1:27" x14ac:dyDescent="0.25">
      <c r="F3">
        <f>SUM(F4:F22)</f>
        <v>2.1690416714983006E-5</v>
      </c>
      <c r="U3">
        <f>SUM(U5:U22)</f>
        <v>149.51747044316076</v>
      </c>
      <c r="V3">
        <f>SUM(V5:V22)</f>
        <v>2.1754670530901612E-7</v>
      </c>
      <c r="X3" s="5">
        <f>1-V3/U3</f>
        <v>0.9999999985450081</v>
      </c>
      <c r="AA3" s="1" t="s">
        <v>56</v>
      </c>
    </row>
    <row r="4" spans="1:27" x14ac:dyDescent="0.25">
      <c r="A4" t="s">
        <v>2</v>
      </c>
      <c r="B4">
        <v>180</v>
      </c>
      <c r="C4">
        <f>B4*PI()/180</f>
        <v>3.1415926535897931</v>
      </c>
      <c r="D4">
        <v>-490.99000623000001</v>
      </c>
      <c r="E4">
        <f>D4-$D$24</f>
        <v>-1.5480900000852671E-3</v>
      </c>
      <c r="Z4">
        <f>SUM(Z5:Z22)</f>
        <v>0</v>
      </c>
      <c r="AA4" s="4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-490.98690073</v>
      </c>
      <c r="E5">
        <f t="shared" ref="E5:E22" si="1">D5-$D$24</f>
        <v>1.5574099999184909E-3</v>
      </c>
      <c r="F5">
        <f t="shared" ref="F5:F22" si="2">E5^2</f>
        <v>2.4255259078461139E-6</v>
      </c>
      <c r="G5">
        <f t="shared" ref="G5:G22" si="3">E5/$F$24</f>
        <v>1.418748004195667</v>
      </c>
      <c r="H5">
        <f>COS(C5)*SQRT(2)*G5</f>
        <v>2.0064126691232733</v>
      </c>
      <c r="I5">
        <f>SQRT(2)*COS(2*C5)*G5</f>
        <v>2.0064126691232733</v>
      </c>
      <c r="J5">
        <f>COS(3*C5)*SQRT(2)*G5</f>
        <v>2.0064126691232733</v>
      </c>
      <c r="K5">
        <f>COS(4*C5)*SQRT(2)*G5</f>
        <v>2.0064126691232733</v>
      </c>
      <c r="M5">
        <f>H$28*(COS($C5)-COS($C$4))</f>
        <v>5.7641830340149909</v>
      </c>
      <c r="N5">
        <f>I$28*(COS(2*$C5)-COS(2*$C$4))</f>
        <v>0</v>
      </c>
      <c r="O5">
        <f>J$28*(COS(3*$C5)-COS(3*$C$4))</f>
        <v>1.1922912495706177E-3</v>
      </c>
      <c r="P5">
        <f>K$28*(COS(4*$C5)-COS(4*$C$4))</f>
        <v>0</v>
      </c>
      <c r="R5">
        <f t="shared" ref="R5:R22" si="4">SUM(M5:P5)*SQRT(2)</f>
        <v>8.1534719771603381</v>
      </c>
      <c r="T5">
        <f t="shared" ref="T5:T22" si="5">(D5-$D$25)*$A$1</f>
        <v>8.1534902500098667</v>
      </c>
      <c r="U5">
        <f>(E5*$A$1)^2</f>
        <v>16.719757070641702</v>
      </c>
      <c r="V5">
        <f>(R5-T5)^2</f>
        <v>3.3389702989485641E-10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-490.98699561000001</v>
      </c>
      <c r="E6">
        <f t="shared" si="1"/>
        <v>1.4625299999124763E-3</v>
      </c>
      <c r="F6">
        <f t="shared" si="2"/>
        <v>2.1389940006439882E-6</v>
      </c>
      <c r="G6">
        <f t="shared" si="3"/>
        <v>1.3323155229263397</v>
      </c>
      <c r="H6">
        <f t="shared" ref="H6:H22" si="6">COS(C6)*SQRT(2)*G6</f>
        <v>1.7705488036072288</v>
      </c>
      <c r="I6">
        <f t="shared" ref="I6:I22" si="7">SQRT(2)*COS(2*C6)*G6</f>
        <v>1.4433646090994308</v>
      </c>
      <c r="J6">
        <f t="shared" ref="J6:J22" si="8">COS(3*C6)*SQRT(2)*G6</f>
        <v>0.94208934094131613</v>
      </c>
      <c r="K6">
        <f t="shared" ref="K6:K22" si="9">COS(4*C6)*SQRT(2)*G6</f>
        <v>0.32718419450779807</v>
      </c>
      <c r="M6">
        <f t="shared" ref="M6:M23" si="10">H$28*(COS($C6)-COS($C$4))</f>
        <v>5.5903716479691035</v>
      </c>
      <c r="N6">
        <f t="shared" ref="N6:N23" si="11">I$28*(COS(2*$C6)-COS(2*$C$4))</f>
        <v>-2.0160196846888859E-3</v>
      </c>
      <c r="O6">
        <f t="shared" ref="O6:O23" si="12">J$28*(COS(3*$C6)-COS(3*$C$4))</f>
        <v>8.9421843717796333E-4</v>
      </c>
      <c r="P6">
        <f t="shared" ref="P6:P23" si="13">K$28*(COS(4*$C6)-COS(4*$C$4))</f>
        <v>-3.4269615300095969E-5</v>
      </c>
      <c r="R6">
        <f t="shared" si="4"/>
        <v>7.9043444721706848</v>
      </c>
      <c r="T6">
        <f t="shared" si="5"/>
        <v>7.9043828099940754</v>
      </c>
      <c r="U6">
        <f t="shared" ref="U6:U22" si="14">(E6*$A$1)^2</f>
        <v>14.74462092968767</v>
      </c>
      <c r="V6">
        <f t="shared" ref="V6:V22" si="15">(R6-T6)^2</f>
        <v>1.4697887023270991E-9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-490.98726828999997</v>
      </c>
      <c r="E7">
        <f t="shared" si="1"/>
        <v>1.189849999946091E-3</v>
      </c>
      <c r="F7">
        <f t="shared" si="2"/>
        <v>1.4157430223717126E-6</v>
      </c>
      <c r="G7">
        <f t="shared" si="3"/>
        <v>1.0839132359520485</v>
      </c>
      <c r="H7">
        <f t="shared" si="6"/>
        <v>1.1742578820003162</v>
      </c>
      <c r="I7">
        <f t="shared" si="7"/>
        <v>0.26618265187091039</v>
      </c>
      <c r="J7">
        <f t="shared" si="8"/>
        <v>-0.7664423993595475</v>
      </c>
      <c r="K7">
        <f t="shared" si="9"/>
        <v>-1.4404405338712265</v>
      </c>
      <c r="M7">
        <f t="shared" si="10"/>
        <v>5.0899017081714328</v>
      </c>
      <c r="N7">
        <f t="shared" si="11"/>
        <v>-7.1207607227265612E-3</v>
      </c>
      <c r="O7">
        <f t="shared" si="12"/>
        <v>2.9807281239265453E-4</v>
      </c>
      <c r="P7">
        <f t="shared" si="13"/>
        <v>-8.0440943092608791E-5</v>
      </c>
      <c r="R7">
        <f t="shared" si="4"/>
        <v>7.1884455283947002</v>
      </c>
      <c r="T7">
        <f t="shared" si="5"/>
        <v>7.1884614700823306</v>
      </c>
      <c r="U7">
        <f t="shared" si="14"/>
        <v>9.7590709428995641</v>
      </c>
      <c r="V7">
        <f t="shared" si="15"/>
        <v>2.5413740450577022E-10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-490.98768461999998</v>
      </c>
      <c r="E8">
        <f t="shared" si="1"/>
        <v>7.7351999993879872E-4</v>
      </c>
      <c r="F8">
        <f t="shared" si="2"/>
        <v>5.9833319030531913E-7</v>
      </c>
      <c r="G8">
        <f t="shared" si="3"/>
        <v>0.70465064188366489</v>
      </c>
      <c r="H8">
        <f t="shared" si="6"/>
        <v>0.49826324724339299</v>
      </c>
      <c r="I8">
        <f t="shared" si="7"/>
        <v>-0.49826324724339266</v>
      </c>
      <c r="J8">
        <f t="shared" si="8"/>
        <v>-0.99652649448678587</v>
      </c>
      <c r="K8">
        <f t="shared" si="9"/>
        <v>-0.49826324724339338</v>
      </c>
      <c r="M8">
        <f t="shared" si="10"/>
        <v>4.3231372755112432</v>
      </c>
      <c r="N8">
        <f t="shared" si="11"/>
        <v>-1.2925658049538003E-2</v>
      </c>
      <c r="O8">
        <f t="shared" si="12"/>
        <v>0</v>
      </c>
      <c r="P8">
        <f t="shared" si="13"/>
        <v>-6.2206461655777524E-5</v>
      </c>
      <c r="R8">
        <f t="shared" si="4"/>
        <v>6.0954717528906786</v>
      </c>
      <c r="T8">
        <f t="shared" si="5"/>
        <v>6.0953870550631848</v>
      </c>
      <c r="U8">
        <f t="shared" si="14"/>
        <v>4.1244604136554388</v>
      </c>
      <c r="V8">
        <f t="shared" si="15"/>
        <v>7.1737219821631754E-9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-490.98819300000002</v>
      </c>
      <c r="E9">
        <f t="shared" si="1"/>
        <v>2.651399998967463E-4</v>
      </c>
      <c r="F9">
        <f t="shared" si="2"/>
        <v>7.0299219545246636E-8</v>
      </c>
      <c r="G9">
        <f t="shared" si="3"/>
        <v>0.24153360111058444</v>
      </c>
      <c r="H9">
        <f t="shared" si="6"/>
        <v>5.9314760930173079E-2</v>
      </c>
      <c r="I9">
        <f t="shared" si="7"/>
        <v>-0.32098029417085339</v>
      </c>
      <c r="J9">
        <f t="shared" si="8"/>
        <v>-0.17079004722970106</v>
      </c>
      <c r="K9">
        <f t="shared" si="9"/>
        <v>0.26166553324068031</v>
      </c>
      <c r="M9">
        <f t="shared" si="10"/>
        <v>3.3825614568051665</v>
      </c>
      <c r="N9">
        <f t="shared" si="11"/>
        <v>-1.6714535691660565E-2</v>
      </c>
      <c r="O9">
        <f t="shared" si="12"/>
        <v>2.9807281239265415E-4</v>
      </c>
      <c r="P9">
        <f t="shared" si="13"/>
        <v>-9.7023649188502539E-6</v>
      </c>
      <c r="R9">
        <f t="shared" si="4"/>
        <v>4.7604341821082494</v>
      </c>
      <c r="T9">
        <f t="shared" si="5"/>
        <v>4.7606353649527762</v>
      </c>
      <c r="U9">
        <f t="shared" si="14"/>
        <v>0.48459011270507624</v>
      </c>
      <c r="V9">
        <f t="shared" si="15"/>
        <v>4.0474536931873773E-8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-490.98873192999997</v>
      </c>
      <c r="E10">
        <f t="shared" si="1"/>
        <v>-2.7379000005112175E-4</v>
      </c>
      <c r="F10">
        <f t="shared" si="2"/>
        <v>7.496096412799325E-8</v>
      </c>
      <c r="G10">
        <f t="shared" si="3"/>
        <v>-0.24941345962950667</v>
      </c>
      <c r="H10">
        <f t="shared" si="6"/>
        <v>6.1249861976422362E-2</v>
      </c>
      <c r="I10">
        <f t="shared" si="7"/>
        <v>0.33145204341732931</v>
      </c>
      <c r="J10">
        <f t="shared" si="8"/>
        <v>-0.17636194862322141</v>
      </c>
      <c r="K10">
        <f t="shared" si="9"/>
        <v>-0.27020218144090691</v>
      </c>
      <c r="M10">
        <f t="shared" si="10"/>
        <v>2.3816215772098253</v>
      </c>
      <c r="N10">
        <f t="shared" si="11"/>
        <v>-1.6714535691660565E-2</v>
      </c>
      <c r="O10">
        <f t="shared" si="12"/>
        <v>8.9421843717796333E-4</v>
      </c>
      <c r="P10">
        <f t="shared" si="13"/>
        <v>-9.7023649188502403E-6</v>
      </c>
      <c r="R10">
        <f t="shared" si="4"/>
        <v>3.3457345064921462</v>
      </c>
      <c r="T10">
        <f t="shared" si="5"/>
        <v>3.3456746500896486</v>
      </c>
      <c r="U10">
        <f t="shared" si="14"/>
        <v>0.51672468471553046</v>
      </c>
      <c r="V10">
        <f t="shared" si="15"/>
        <v>3.5827889199565618E-9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-490.98923640999999</v>
      </c>
      <c r="E11">
        <f t="shared" si="1"/>
        <v>-7.7827000006891467E-4</v>
      </c>
      <c r="F11">
        <f t="shared" si="2"/>
        <v>6.0570419300726844E-7</v>
      </c>
      <c r="G11">
        <f t="shared" si="3"/>
        <v>-0.70897773186310753</v>
      </c>
      <c r="H11">
        <f t="shared" si="6"/>
        <v>0.50132296191066095</v>
      </c>
      <c r="I11">
        <f t="shared" si="7"/>
        <v>0.50132296191066161</v>
      </c>
      <c r="J11">
        <f t="shared" si="8"/>
        <v>-1.0026459238213223</v>
      </c>
      <c r="K11">
        <f t="shared" si="9"/>
        <v>0.50132296191066039</v>
      </c>
      <c r="M11">
        <f t="shared" si="10"/>
        <v>1.4410457585037484</v>
      </c>
      <c r="N11">
        <f t="shared" si="11"/>
        <v>-1.292565804953801E-2</v>
      </c>
      <c r="O11">
        <f t="shared" si="12"/>
        <v>1.1922912495706177E-3</v>
      </c>
      <c r="P11">
        <f t="shared" si="13"/>
        <v>-6.220646165577747E-5</v>
      </c>
      <c r="R11">
        <f t="shared" si="4"/>
        <v>2.0212649959936719</v>
      </c>
      <c r="T11">
        <f t="shared" si="5"/>
        <v>2.0211624100429333</v>
      </c>
      <c r="U11">
        <f t="shared" si="14"/>
        <v>4.1752705798734011</v>
      </c>
      <c r="V11">
        <f t="shared" si="15"/>
        <v>1.0523877288951257E-8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-490.98964634999999</v>
      </c>
      <c r="E12">
        <f t="shared" si="1"/>
        <v>-1.1882100000661922E-3</v>
      </c>
      <c r="F12">
        <f t="shared" si="2"/>
        <v>1.4118430042573004E-6</v>
      </c>
      <c r="G12">
        <f t="shared" si="3"/>
        <v>-1.082419251351584</v>
      </c>
      <c r="H12">
        <f t="shared" si="6"/>
        <v>1.1726393731247959</v>
      </c>
      <c r="I12">
        <f t="shared" si="7"/>
        <v>-0.26581576569440074</v>
      </c>
      <c r="J12">
        <f t="shared" si="8"/>
        <v>-0.76538599271757202</v>
      </c>
      <c r="K12">
        <f t="shared" si="9"/>
        <v>1.4384551388191975</v>
      </c>
      <c r="M12">
        <f t="shared" si="10"/>
        <v>0.67428132584355838</v>
      </c>
      <c r="N12">
        <f t="shared" si="11"/>
        <v>-7.1207607227265646E-3</v>
      </c>
      <c r="O12">
        <f t="shared" si="12"/>
        <v>8.9421843717796354E-4</v>
      </c>
      <c r="P12">
        <f t="shared" si="13"/>
        <v>-8.0440943092608804E-5</v>
      </c>
      <c r="R12">
        <f t="shared" si="4"/>
        <v>0.94465837464326841</v>
      </c>
      <c r="T12">
        <f t="shared" si="5"/>
        <v>0.94486494005008126</v>
      </c>
      <c r="U12">
        <f t="shared" si="14"/>
        <v>9.732187142057386</v>
      </c>
      <c r="V12">
        <f t="shared" si="15"/>
        <v>4.2669267291759485E-8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-490.98991357</v>
      </c>
      <c r="E13">
        <f t="shared" si="1"/>
        <v>-1.455430000078195E-3</v>
      </c>
      <c r="F13">
        <f t="shared" si="2"/>
        <v>2.1182764851276147E-6</v>
      </c>
      <c r="G13">
        <f t="shared" si="3"/>
        <v>-1.3258476624430993</v>
      </c>
      <c r="H13">
        <f t="shared" si="6"/>
        <v>1.7619534953311926</v>
      </c>
      <c r="I13">
        <f t="shared" si="7"/>
        <v>-1.4363576495936241</v>
      </c>
      <c r="J13">
        <f t="shared" si="8"/>
        <v>0.93751587293384675</v>
      </c>
      <c r="K13">
        <f t="shared" si="9"/>
        <v>-0.32559584573756717</v>
      </c>
      <c r="M13">
        <f t="shared" si="10"/>
        <v>0.17381138604588781</v>
      </c>
      <c r="N13">
        <f t="shared" si="11"/>
        <v>-2.0160196846888876E-3</v>
      </c>
      <c r="O13">
        <f t="shared" si="12"/>
        <v>2.9807281239265491E-4</v>
      </c>
      <c r="P13">
        <f t="shared" si="13"/>
        <v>-3.4269615300095996E-5</v>
      </c>
      <c r="R13">
        <f t="shared" si="4"/>
        <v>0.24332841111998779</v>
      </c>
      <c r="T13">
        <f t="shared" si="5"/>
        <v>0.24327883001856776</v>
      </c>
      <c r="U13">
        <f t="shared" si="14"/>
        <v>14.601809910675051</v>
      </c>
      <c r="V13">
        <f t="shared" si="15"/>
        <v>2.4582856180235017E-9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-490.99000623000001</v>
      </c>
      <c r="E14">
        <f t="shared" si="1"/>
        <v>-1.5480900000852671E-3</v>
      </c>
      <c r="F14">
        <f t="shared" si="2"/>
        <v>2.3965826483640025E-6</v>
      </c>
      <c r="G14">
        <f t="shared" si="3"/>
        <v>-1.4102577985573428</v>
      </c>
      <c r="H14">
        <f t="shared" si="6"/>
        <v>1.9944057051622186</v>
      </c>
      <c r="I14">
        <f t="shared" si="7"/>
        <v>-1.9944057051622186</v>
      </c>
      <c r="J14">
        <f t="shared" si="8"/>
        <v>1.9944057051622186</v>
      </c>
      <c r="K14">
        <f t="shared" si="9"/>
        <v>-1.9944057051622186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U14">
        <f t="shared" si="14"/>
        <v>16.520243939980819</v>
      </c>
      <c r="V14">
        <f t="shared" si="15"/>
        <v>0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-490.98991357</v>
      </c>
      <c r="E15">
        <f t="shared" si="1"/>
        <v>-1.455430000078195E-3</v>
      </c>
      <c r="F15">
        <f t="shared" si="2"/>
        <v>2.1182764851276147E-6</v>
      </c>
      <c r="G15">
        <f t="shared" si="3"/>
        <v>-1.3258476624430993</v>
      </c>
      <c r="H15">
        <f t="shared" si="6"/>
        <v>1.7619534953311926</v>
      </c>
      <c r="I15">
        <f t="shared" si="7"/>
        <v>-1.4363576495936241</v>
      </c>
      <c r="J15">
        <f t="shared" si="8"/>
        <v>0.93751587293384675</v>
      </c>
      <c r="K15">
        <f t="shared" si="9"/>
        <v>-0.32559584573756717</v>
      </c>
      <c r="M15">
        <f t="shared" si="10"/>
        <v>0.17381138604588781</v>
      </c>
      <c r="N15">
        <f t="shared" si="11"/>
        <v>-2.0160196846888876E-3</v>
      </c>
      <c r="O15">
        <f t="shared" si="12"/>
        <v>2.9807281239265491E-4</v>
      </c>
      <c r="P15">
        <f t="shared" si="13"/>
        <v>-3.4269615300095996E-5</v>
      </c>
      <c r="R15">
        <f t="shared" si="4"/>
        <v>0.24332841111998779</v>
      </c>
      <c r="T15">
        <f t="shared" si="5"/>
        <v>0.24327883001856776</v>
      </c>
      <c r="U15">
        <f t="shared" si="14"/>
        <v>14.601809910675051</v>
      </c>
      <c r="V15">
        <f t="shared" si="15"/>
        <v>2.4582856180235017E-9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-490.98964634999999</v>
      </c>
      <c r="E16">
        <f t="shared" si="1"/>
        <v>-1.1882100000661922E-3</v>
      </c>
      <c r="F16">
        <f t="shared" si="2"/>
        <v>1.4118430042573004E-6</v>
      </c>
      <c r="G16">
        <f t="shared" si="3"/>
        <v>-1.082419251351584</v>
      </c>
      <c r="H16">
        <f t="shared" si="6"/>
        <v>1.1726393731247959</v>
      </c>
      <c r="I16">
        <f t="shared" si="7"/>
        <v>-0.26581576569440074</v>
      </c>
      <c r="J16">
        <f t="shared" si="8"/>
        <v>-0.76538599271757202</v>
      </c>
      <c r="K16">
        <f t="shared" si="9"/>
        <v>1.4384551388191975</v>
      </c>
      <c r="M16">
        <f t="shared" si="10"/>
        <v>0.67428132584355838</v>
      </c>
      <c r="N16">
        <f t="shared" si="11"/>
        <v>-7.1207607227265646E-3</v>
      </c>
      <c r="O16">
        <f t="shared" si="12"/>
        <v>8.9421843717796354E-4</v>
      </c>
      <c r="P16">
        <f t="shared" si="13"/>
        <v>-8.0440943092608804E-5</v>
      </c>
      <c r="R16">
        <f t="shared" si="4"/>
        <v>0.94465837464326841</v>
      </c>
      <c r="T16">
        <f t="shared" si="5"/>
        <v>0.94486494005008126</v>
      </c>
      <c r="U16">
        <f t="shared" si="14"/>
        <v>9.732187142057386</v>
      </c>
      <c r="V16">
        <f t="shared" si="15"/>
        <v>4.2669267291759485E-8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-490.98923640999999</v>
      </c>
      <c r="E17">
        <f t="shared" si="1"/>
        <v>-7.7827000006891467E-4</v>
      </c>
      <c r="F17">
        <f t="shared" si="2"/>
        <v>6.0570419300726844E-7</v>
      </c>
      <c r="G17">
        <f t="shared" si="3"/>
        <v>-0.70897773186310753</v>
      </c>
      <c r="H17">
        <f t="shared" si="6"/>
        <v>0.50132296191066095</v>
      </c>
      <c r="I17">
        <f t="shared" si="7"/>
        <v>0.50132296191066161</v>
      </c>
      <c r="J17">
        <f t="shared" si="8"/>
        <v>-1.0026459238213223</v>
      </c>
      <c r="K17">
        <f t="shared" si="9"/>
        <v>0.50132296191066039</v>
      </c>
      <c r="M17">
        <f t="shared" si="10"/>
        <v>1.4410457585037484</v>
      </c>
      <c r="N17">
        <f t="shared" si="11"/>
        <v>-1.292565804953801E-2</v>
      </c>
      <c r="O17">
        <f t="shared" si="12"/>
        <v>1.1922912495706177E-3</v>
      </c>
      <c r="P17">
        <f t="shared" si="13"/>
        <v>-6.220646165577747E-5</v>
      </c>
      <c r="R17">
        <f t="shared" si="4"/>
        <v>2.0212649959936719</v>
      </c>
      <c r="T17">
        <f t="shared" si="5"/>
        <v>2.0211624100429333</v>
      </c>
      <c r="U17">
        <f t="shared" si="14"/>
        <v>4.1752705798734011</v>
      </c>
      <c r="V17">
        <f t="shared" si="15"/>
        <v>1.0523877288951257E-8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-490.98873192999997</v>
      </c>
      <c r="E18">
        <f t="shared" si="1"/>
        <v>-2.7379000005112175E-4</v>
      </c>
      <c r="F18">
        <f t="shared" si="2"/>
        <v>7.496096412799325E-8</v>
      </c>
      <c r="G18">
        <f t="shared" si="3"/>
        <v>-0.24941345962950667</v>
      </c>
      <c r="H18">
        <f t="shared" si="6"/>
        <v>6.1249861976422362E-2</v>
      </c>
      <c r="I18">
        <f t="shared" si="7"/>
        <v>0.33145204341732931</v>
      </c>
      <c r="J18">
        <f t="shared" si="8"/>
        <v>-0.17636194862322141</v>
      </c>
      <c r="K18">
        <f t="shared" si="9"/>
        <v>-0.27020218144090691</v>
      </c>
      <c r="M18">
        <f t="shared" si="10"/>
        <v>2.3816215772098253</v>
      </c>
      <c r="N18">
        <f t="shared" si="11"/>
        <v>-1.6714535691660565E-2</v>
      </c>
      <c r="O18">
        <f t="shared" si="12"/>
        <v>8.9421843717796333E-4</v>
      </c>
      <c r="P18">
        <f t="shared" si="13"/>
        <v>-9.7023649188502403E-6</v>
      </c>
      <c r="R18">
        <f t="shared" si="4"/>
        <v>3.3457345064921462</v>
      </c>
      <c r="T18">
        <f t="shared" si="5"/>
        <v>3.3456746500896486</v>
      </c>
      <c r="U18">
        <f t="shared" si="14"/>
        <v>0.51672468471553046</v>
      </c>
      <c r="V18">
        <f t="shared" si="15"/>
        <v>3.5827889199565618E-9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-490.98819300000002</v>
      </c>
      <c r="E19">
        <f t="shared" si="1"/>
        <v>2.651399998967463E-4</v>
      </c>
      <c r="F19">
        <f t="shared" si="2"/>
        <v>7.0299219545246636E-8</v>
      </c>
      <c r="G19">
        <f t="shared" si="3"/>
        <v>0.24153360111058444</v>
      </c>
      <c r="H19">
        <f t="shared" si="6"/>
        <v>5.9314760930173079E-2</v>
      </c>
      <c r="I19">
        <f t="shared" si="7"/>
        <v>-0.32098029417085339</v>
      </c>
      <c r="J19">
        <f t="shared" si="8"/>
        <v>-0.17079004722970106</v>
      </c>
      <c r="K19">
        <f t="shared" si="9"/>
        <v>0.26166553324068031</v>
      </c>
      <c r="M19">
        <f t="shared" si="10"/>
        <v>3.3825614568051665</v>
      </c>
      <c r="N19">
        <f t="shared" si="11"/>
        <v>-1.6714535691660565E-2</v>
      </c>
      <c r="O19">
        <f t="shared" si="12"/>
        <v>2.9807281239265415E-4</v>
      </c>
      <c r="P19">
        <f t="shared" si="13"/>
        <v>-9.7023649188502539E-6</v>
      </c>
      <c r="R19">
        <f t="shared" si="4"/>
        <v>4.7604341821082494</v>
      </c>
      <c r="T19">
        <f t="shared" si="5"/>
        <v>4.7606353649527762</v>
      </c>
      <c r="U19">
        <f t="shared" si="14"/>
        <v>0.48459011270507624</v>
      </c>
      <c r="V19">
        <f t="shared" si="15"/>
        <v>4.0474536931873773E-8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-490.98768461999998</v>
      </c>
      <c r="E20">
        <f t="shared" si="1"/>
        <v>7.7351999993879872E-4</v>
      </c>
      <c r="F20">
        <f t="shared" si="2"/>
        <v>5.9833319030531913E-7</v>
      </c>
      <c r="G20">
        <f t="shared" si="3"/>
        <v>0.70465064188366489</v>
      </c>
      <c r="H20">
        <f t="shared" si="6"/>
        <v>0.49826324724339299</v>
      </c>
      <c r="I20">
        <f t="shared" si="7"/>
        <v>-0.49826324724339266</v>
      </c>
      <c r="J20">
        <f t="shared" si="8"/>
        <v>-0.99652649448678587</v>
      </c>
      <c r="K20">
        <f t="shared" si="9"/>
        <v>-0.49826324724339338</v>
      </c>
      <c r="M20">
        <f t="shared" si="10"/>
        <v>4.3231372755112432</v>
      </c>
      <c r="N20">
        <f t="shared" si="11"/>
        <v>-1.2925658049538003E-2</v>
      </c>
      <c r="O20">
        <f t="shared" si="12"/>
        <v>0</v>
      </c>
      <c r="P20">
        <f t="shared" si="13"/>
        <v>-6.2206461655777524E-5</v>
      </c>
      <c r="R20">
        <f t="shared" si="4"/>
        <v>6.0954717528906786</v>
      </c>
      <c r="T20">
        <f t="shared" si="5"/>
        <v>6.0953870550631848</v>
      </c>
      <c r="U20">
        <f t="shared" si="14"/>
        <v>4.1244604136554388</v>
      </c>
      <c r="V20">
        <f t="shared" si="15"/>
        <v>7.1737219821631754E-9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-490.98726828999997</v>
      </c>
      <c r="E21">
        <f t="shared" si="1"/>
        <v>1.189849999946091E-3</v>
      </c>
      <c r="F21">
        <f t="shared" si="2"/>
        <v>1.4157430223717126E-6</v>
      </c>
      <c r="G21">
        <f t="shared" si="3"/>
        <v>1.0839132359520485</v>
      </c>
      <c r="H21">
        <f t="shared" si="6"/>
        <v>1.1742578820003162</v>
      </c>
      <c r="I21">
        <f t="shared" si="7"/>
        <v>0.26618265187091039</v>
      </c>
      <c r="J21">
        <f t="shared" si="8"/>
        <v>-0.7664423993595475</v>
      </c>
      <c r="K21">
        <f t="shared" si="9"/>
        <v>-1.4404405338712265</v>
      </c>
      <c r="M21">
        <f t="shared" si="10"/>
        <v>5.0899017081714328</v>
      </c>
      <c r="N21">
        <f t="shared" si="11"/>
        <v>-7.1207607227265612E-3</v>
      </c>
      <c r="O21">
        <f t="shared" si="12"/>
        <v>2.9807281239265453E-4</v>
      </c>
      <c r="P21">
        <f t="shared" si="13"/>
        <v>-8.0440943092608791E-5</v>
      </c>
      <c r="R21">
        <f t="shared" si="4"/>
        <v>7.1884455283947002</v>
      </c>
      <c r="T21">
        <f t="shared" si="5"/>
        <v>7.1884614700823306</v>
      </c>
      <c r="U21">
        <f t="shared" si="14"/>
        <v>9.7590709428995641</v>
      </c>
      <c r="V21">
        <f t="shared" si="15"/>
        <v>2.5413740450577022E-10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-490.98699561000001</v>
      </c>
      <c r="E22">
        <f t="shared" si="1"/>
        <v>1.4625299999124763E-3</v>
      </c>
      <c r="F22">
        <f t="shared" si="2"/>
        <v>2.1389940006439882E-6</v>
      </c>
      <c r="G22">
        <f t="shared" si="3"/>
        <v>1.3323155229263397</v>
      </c>
      <c r="H22">
        <f t="shared" si="6"/>
        <v>1.7705488036072288</v>
      </c>
      <c r="I22">
        <f t="shared" si="7"/>
        <v>1.4433646090994308</v>
      </c>
      <c r="J22">
        <f t="shared" si="8"/>
        <v>0.94208934094131613</v>
      </c>
      <c r="K22">
        <f t="shared" si="9"/>
        <v>0.32718419450779807</v>
      </c>
      <c r="M22">
        <f t="shared" si="10"/>
        <v>5.5903716479691035</v>
      </c>
      <c r="N22">
        <f t="shared" si="11"/>
        <v>-2.0160196846888859E-3</v>
      </c>
      <c r="O22">
        <f t="shared" si="12"/>
        <v>8.9421843717796333E-4</v>
      </c>
      <c r="P22">
        <f t="shared" si="13"/>
        <v>-3.4269615300095969E-5</v>
      </c>
      <c r="R22">
        <f t="shared" si="4"/>
        <v>7.9043444721706848</v>
      </c>
      <c r="T22">
        <f t="shared" si="5"/>
        <v>7.9043828099940754</v>
      </c>
      <c r="U22">
        <f t="shared" si="14"/>
        <v>14.74462092968767</v>
      </c>
      <c r="V22">
        <f t="shared" si="15"/>
        <v>1.4697887023270991E-9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6">R14</f>
        <v>0</v>
      </c>
      <c r="T23">
        <f t="shared" si="16"/>
        <v>0</v>
      </c>
    </row>
    <row r="24" spans="2:26" x14ac:dyDescent="0.25">
      <c r="B24" t="s">
        <v>4</v>
      </c>
      <c r="D24">
        <f>AVERAGE(D5:D22)</f>
        <v>-490.98845813999992</v>
      </c>
      <c r="F24">
        <f>SQRT(AVERAGE(F5:F22))</f>
        <v>1.09773546486956E-3</v>
      </c>
      <c r="G24" t="s">
        <v>10</v>
      </c>
      <c r="H24" s="3">
        <f t="shared" ref="H24:K24" si="17">AVERAGE(H5:H22)</f>
        <v>0.99999550814076998</v>
      </c>
      <c r="I24" s="3">
        <f t="shared" si="17"/>
        <v>2.9898657307320972E-3</v>
      </c>
      <c r="J24" s="3">
        <f t="shared" si="17"/>
        <v>2.0684386441762367E-4</v>
      </c>
      <c r="K24" s="3">
        <f t="shared" si="17"/>
        <v>1.4389129529955117E-5</v>
      </c>
    </row>
    <row r="25" spans="2:26" x14ac:dyDescent="0.25">
      <c r="B25" t="s">
        <v>5</v>
      </c>
      <c r="D25">
        <f>MIN(D4:D22)</f>
        <v>-490.99000623000001</v>
      </c>
      <c r="F25" s="2">
        <f>F24*$A$1</f>
        <v>2.8821044630150299</v>
      </c>
      <c r="G25" s="3">
        <f>SUM(H25:K25)</f>
        <v>0.99999999859023581</v>
      </c>
      <c r="H25">
        <f t="shared" ref="H25:K25" si="18">H24^2</f>
        <v>0.99999101630171672</v>
      </c>
      <c r="I25">
        <f t="shared" si="18"/>
        <v>8.9392970878061774E-6</v>
      </c>
      <c r="J25">
        <f t="shared" si="18"/>
        <v>4.2784384247216285E-8</v>
      </c>
      <c r="K25">
        <f t="shared" si="18"/>
        <v>2.0704704862982636E-10</v>
      </c>
    </row>
    <row r="26" spans="2:26" x14ac:dyDescent="0.25">
      <c r="B26" t="s">
        <v>6</v>
      </c>
      <c r="D26">
        <f>MAX(D5:D22)</f>
        <v>-490.98690073</v>
      </c>
    </row>
    <row r="27" spans="2:26" x14ac:dyDescent="0.25">
      <c r="B27" t="s">
        <v>61</v>
      </c>
      <c r="D27" s="1">
        <f>D26-D25</f>
        <v>3.105500000003758E-3</v>
      </c>
      <c r="G27" t="s">
        <v>57</v>
      </c>
      <c r="H27">
        <f>H24*$F$24</f>
        <v>1.09773053399638E-3</v>
      </c>
      <c r="I27">
        <f t="shared" ref="I27:K27" si="19">I24*$F$24</f>
        <v>3.2820816478227654E-6</v>
      </c>
      <c r="J27">
        <f t="shared" si="19"/>
        <v>2.2705984566189636E-7</v>
      </c>
      <c r="K27">
        <f t="shared" si="19"/>
        <v>1.5795457793633595E-8</v>
      </c>
    </row>
    <row r="28" spans="2:26" x14ac:dyDescent="0.25">
      <c r="D28" s="2">
        <f>D27*$A$1</f>
        <v>8.1534902500098667</v>
      </c>
      <c r="H28">
        <f>$A$1*H27</f>
        <v>2.8820915170074954</v>
      </c>
      <c r="I28">
        <f t="shared" ref="I28:K28" si="20">$A$1*I27</f>
        <v>8.6171053663586707E-3</v>
      </c>
      <c r="J28">
        <f t="shared" si="20"/>
        <v>5.9614562478530885E-4</v>
      </c>
      <c r="K28">
        <f t="shared" si="20"/>
        <v>4.1470974437185002E-5</v>
      </c>
      <c r="L28" t="s">
        <v>25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7" x14ac:dyDescent="0.25">
      <c r="A1">
        <v>2625.5</v>
      </c>
      <c r="R1" t="s">
        <v>14</v>
      </c>
      <c r="T1" t="s">
        <v>54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25</v>
      </c>
      <c r="U2" s="1" t="s">
        <v>58</v>
      </c>
      <c r="V2" s="1" t="s">
        <v>59</v>
      </c>
      <c r="X2" s="1" t="s">
        <v>60</v>
      </c>
      <c r="AA2" s="1" t="s">
        <v>55</v>
      </c>
    </row>
    <row r="3" spans="1:27" x14ac:dyDescent="0.25">
      <c r="F3">
        <f>SUM(F4:F22)</f>
        <v>2.1886737311604261E-5</v>
      </c>
      <c r="U3">
        <f>SUM(U5:U22)</f>
        <v>150.87075744490045</v>
      </c>
      <c r="V3">
        <f>SUM(V5:V22)</f>
        <v>3.5732016837121096E-9</v>
      </c>
      <c r="X3" s="5">
        <f>1-V3/U3</f>
        <v>0.99999999997631617</v>
      </c>
      <c r="AA3" s="1" t="s">
        <v>56</v>
      </c>
    </row>
    <row r="4" spans="1:27" x14ac:dyDescent="0.25">
      <c r="A4" t="s">
        <v>2</v>
      </c>
      <c r="B4">
        <v>180</v>
      </c>
      <c r="C4">
        <f>B4*PI()/180</f>
        <v>3.1415926535897931</v>
      </c>
      <c r="D4">
        <v>-490.99000623000001</v>
      </c>
      <c r="E4">
        <f>D4-$D$24</f>
        <v>-1.5531333332887698E-3</v>
      </c>
      <c r="Z4">
        <f>SUM(Z5:Z22)</f>
        <v>0</v>
      </c>
      <c r="AA4" s="4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-490.98688663000001</v>
      </c>
      <c r="E5">
        <f t="shared" ref="E5:E22" si="1">D5-$D$24</f>
        <v>1.5664666667021265E-3</v>
      </c>
      <c r="F5">
        <f t="shared" ref="F5:F22" si="2">E5^2</f>
        <v>2.4538178178888711E-6</v>
      </c>
      <c r="G5">
        <f t="shared" ref="G5:G22" si="3">E5/$F$24</f>
        <v>1.4205839304521262</v>
      </c>
      <c r="H5">
        <f>COS(C5)*SQRT(2)*G5</f>
        <v>2.0090090609346745</v>
      </c>
      <c r="I5">
        <f>SQRT(2)*COS(2*C5)*G5</f>
        <v>2.0090090609346745</v>
      </c>
      <c r="J5">
        <f>COS(3*C5)*SQRT(2)*G5</f>
        <v>2.0090090609346745</v>
      </c>
      <c r="K5">
        <f>COS(4*C5)*SQRT(2)*G5</f>
        <v>2.0090090609346745</v>
      </c>
      <c r="M5">
        <f>H$28*(COS($C5)-COS($C$4))</f>
        <v>5.7901832708337944</v>
      </c>
      <c r="N5">
        <f>I$28*(COS(2*$C5)-COS(2*$C$4))</f>
        <v>0</v>
      </c>
      <c r="O5">
        <f>J$28*(COS(3*$C5)-COS(3*$C$4))</f>
        <v>1.3861932516429111E-3</v>
      </c>
      <c r="P5">
        <f>K$28*(COS(4*$C5)-COS(4*$C$4))</f>
        <v>0</v>
      </c>
      <c r="R5">
        <f t="shared" ref="R5:R22" si="4">SUM(M5:P5)*SQRT(2)</f>
        <v>8.1905160835355044</v>
      </c>
      <c r="T5">
        <f t="shared" ref="T5:T22" si="5">(D5-$D$25)*$A$1</f>
        <v>8.1905097999760983</v>
      </c>
      <c r="U5">
        <f>(E5*$A$1)^2</f>
        <v>16.914780286616917</v>
      </c>
      <c r="V5">
        <f>(R5-T5)^2</f>
        <v>3.9483118810344029E-11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-490.98698243000001</v>
      </c>
      <c r="E6">
        <f t="shared" si="1"/>
        <v>1.4706666667052559E-3</v>
      </c>
      <c r="F6">
        <f t="shared" si="2"/>
        <v>2.1628604445579484E-6</v>
      </c>
      <c r="G6">
        <f t="shared" si="3"/>
        <v>1.3337056435241434</v>
      </c>
      <c r="H6">
        <f t="shared" ref="H6:H22" si="6">COS(C6)*SQRT(2)*G6</f>
        <v>1.7723961710805922</v>
      </c>
      <c r="I6">
        <f t="shared" ref="I6:I22" si="7">SQRT(2)*COS(2*C6)*G6</f>
        <v>1.4448705968618814</v>
      </c>
      <c r="J6">
        <f t="shared" ref="J6:J22" si="8">COS(3*C6)*SQRT(2)*G6</f>
        <v>0.94307230464269032</v>
      </c>
      <c r="K6">
        <f t="shared" ref="K6:K22" si="9">COS(4*C6)*SQRT(2)*G6</f>
        <v>0.32752557421871076</v>
      </c>
      <c r="M6">
        <f t="shared" ref="M6:M23" si="10">H$28*(COS($C6)-COS($C$4))</f>
        <v>5.6155878817171629</v>
      </c>
      <c r="N6">
        <f t="shared" ref="N6:N23" si="11">I$28*(COS(2*$C6)-COS(2*$C$4))</f>
        <v>-2.8909265226731199E-3</v>
      </c>
      <c r="O6">
        <f t="shared" ref="O6:O23" si="12">J$28*(COS(3*$C6)-COS(3*$C$4))</f>
        <v>1.0396449387321833E-3</v>
      </c>
      <c r="P6">
        <f t="shared" ref="P6:P23" si="13">K$28*(COS(4*$C6)-COS(4*$C$4))</f>
        <v>-1.1122883918253952E-5</v>
      </c>
      <c r="R6">
        <f t="shared" si="4"/>
        <v>7.9390067053653413</v>
      </c>
      <c r="T6">
        <f t="shared" si="5"/>
        <v>7.9389868999843145</v>
      </c>
      <c r="U6">
        <f t="shared" ref="U6:U22" si="14">(E6*$A$1)^2</f>
        <v>14.909138300164189</v>
      </c>
      <c r="V6">
        <f t="shared" ref="V6:V22" si="15">(R6-T6)^2</f>
        <v>3.9225311761473134E-10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-490.98725753999997</v>
      </c>
      <c r="E7">
        <f t="shared" si="1"/>
        <v>1.1955566667438688E-3</v>
      </c>
      <c r="F7">
        <f t="shared" si="2"/>
        <v>1.4293557433957102E-6</v>
      </c>
      <c r="G7">
        <f t="shared" si="3"/>
        <v>1.0842162331464453</v>
      </c>
      <c r="H7">
        <f t="shared" si="6"/>
        <v>1.1745861341444392</v>
      </c>
      <c r="I7">
        <f t="shared" si="7"/>
        <v>0.26625706059112791</v>
      </c>
      <c r="J7">
        <f t="shared" si="8"/>
        <v>-0.76665665073038602</v>
      </c>
      <c r="K7">
        <f t="shared" si="9"/>
        <v>-1.4408431947355669</v>
      </c>
      <c r="M7">
        <f t="shared" si="10"/>
        <v>5.1128604950482455</v>
      </c>
      <c r="N7">
        <f t="shared" si="11"/>
        <v>-1.0211009441664266E-2</v>
      </c>
      <c r="O7">
        <f t="shared" si="12"/>
        <v>3.4654831291072794E-4</v>
      </c>
      <c r="P7">
        <f t="shared" si="13"/>
        <v>-2.6108704882119116E-5</v>
      </c>
      <c r="R7">
        <f t="shared" si="4"/>
        <v>7.21668927662052</v>
      </c>
      <c r="T7">
        <f t="shared" si="5"/>
        <v>7.2166855950856927</v>
      </c>
      <c r="U7">
        <f t="shared" si="14"/>
        <v>9.8529068355014164</v>
      </c>
      <c r="V7">
        <f t="shared" si="15"/>
        <v>1.3553698684001922E-11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-490.98767708999998</v>
      </c>
      <c r="E8">
        <f t="shared" si="1"/>
        <v>7.7600666674015883E-4</v>
      </c>
      <c r="F8">
        <f t="shared" si="2"/>
        <v>6.0218634682517193E-7</v>
      </c>
      <c r="G8">
        <f t="shared" si="3"/>
        <v>0.70373830744552512</v>
      </c>
      <c r="H8">
        <f t="shared" si="6"/>
        <v>0.49761812937547434</v>
      </c>
      <c r="I8">
        <f t="shared" si="7"/>
        <v>-0.49761812937547406</v>
      </c>
      <c r="J8">
        <f t="shared" si="8"/>
        <v>-0.99523625875094857</v>
      </c>
      <c r="K8">
        <f t="shared" si="9"/>
        <v>-0.49761812937547473</v>
      </c>
      <c r="M8">
        <f t="shared" si="10"/>
        <v>4.342637453125346</v>
      </c>
      <c r="N8">
        <f t="shared" si="11"/>
        <v>-1.8535100605517777E-2</v>
      </c>
      <c r="O8">
        <f t="shared" si="12"/>
        <v>0</v>
      </c>
      <c r="P8">
        <f t="shared" si="13"/>
        <v>-2.0190341966301303E-5</v>
      </c>
      <c r="R8">
        <f t="shared" si="4"/>
        <v>6.1151756385675098</v>
      </c>
      <c r="T8">
        <f t="shared" si="5"/>
        <v>6.1151570700759521</v>
      </c>
      <c r="U8">
        <f t="shared" si="14"/>
        <v>4.1510211857992028</v>
      </c>
      <c r="V8">
        <f t="shared" si="15"/>
        <v>3.4478887872763469E-10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-490.98818874</v>
      </c>
      <c r="E9">
        <f t="shared" si="1"/>
        <v>2.6435666671886793E-4</v>
      </c>
      <c r="F9">
        <f t="shared" si="2"/>
        <v>6.9884447238710613E-8</v>
      </c>
      <c r="G9">
        <f t="shared" si="3"/>
        <v>0.2397375192408889</v>
      </c>
      <c r="H9">
        <f t="shared" si="6"/>
        <v>5.8873687033116275E-2</v>
      </c>
      <c r="I9">
        <f t="shared" si="7"/>
        <v>-0.31859343418847824</v>
      </c>
      <c r="J9">
        <f t="shared" si="8"/>
        <v>-0.16952002556007312</v>
      </c>
      <c r="K9">
        <f t="shared" si="9"/>
        <v>0.25971974715536195</v>
      </c>
      <c r="M9">
        <f t="shared" si="10"/>
        <v>3.3978190220858151</v>
      </c>
      <c r="N9">
        <f t="shared" si="11"/>
        <v>-2.3968265246698171E-2</v>
      </c>
      <c r="O9">
        <f t="shared" si="12"/>
        <v>3.4654831291072746E-4</v>
      </c>
      <c r="P9">
        <f t="shared" si="13"/>
        <v>-3.1490951322295287E-6</v>
      </c>
      <c r="R9">
        <f t="shared" si="4"/>
        <v>4.7718311375757008</v>
      </c>
      <c r="T9">
        <f t="shared" si="5"/>
        <v>4.7718199950200528</v>
      </c>
      <c r="U9">
        <f t="shared" si="14"/>
        <v>0.48173098339935377</v>
      </c>
      <c r="V9">
        <f t="shared" si="15"/>
        <v>1.2415654636735251E-10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-490.98872994999999</v>
      </c>
      <c r="E10">
        <f t="shared" si="1"/>
        <v>-2.7685333327553963E-4</v>
      </c>
      <c r="F10">
        <f t="shared" si="2"/>
        <v>7.6647768145777022E-8</v>
      </c>
      <c r="G10">
        <f t="shared" si="3"/>
        <v>-0.25107038962491102</v>
      </c>
      <c r="H10">
        <f t="shared" si="6"/>
        <v>6.1656763567354403E-2</v>
      </c>
      <c r="I10">
        <f t="shared" si="7"/>
        <v>0.33365398084922265</v>
      </c>
      <c r="J10">
        <f t="shared" si="8"/>
        <v>-0.17753357505892323</v>
      </c>
      <c r="K10">
        <f t="shared" si="9"/>
        <v>-0.27199721728186826</v>
      </c>
      <c r="M10">
        <f t="shared" si="10"/>
        <v>2.3923642487479801</v>
      </c>
      <c r="N10">
        <f t="shared" si="11"/>
        <v>-2.3968265246698171E-2</v>
      </c>
      <c r="O10">
        <f t="shared" si="12"/>
        <v>1.0396449387321833E-3</v>
      </c>
      <c r="P10">
        <f t="shared" si="13"/>
        <v>-3.1490951322295241E-6</v>
      </c>
      <c r="R10">
        <f t="shared" si="4"/>
        <v>3.3508835474168404</v>
      </c>
      <c r="T10">
        <f t="shared" si="5"/>
        <v>3.3508731400347358</v>
      </c>
      <c r="U10">
        <f t="shared" si="14"/>
        <v>0.52835224693281946</v>
      </c>
      <c r="V10">
        <f t="shared" si="15"/>
        <v>1.0831360227032135E-10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-490.98923576999999</v>
      </c>
      <c r="E11">
        <f t="shared" si="1"/>
        <v>-7.8267333327630695E-4</v>
      </c>
      <c r="F11">
        <f t="shared" si="2"/>
        <v>6.1257754662184504E-7</v>
      </c>
      <c r="G11">
        <f t="shared" si="3"/>
        <v>-0.70978411713445599</v>
      </c>
      <c r="H11">
        <f t="shared" si="6"/>
        <v>0.50189316240428039</v>
      </c>
      <c r="I11">
        <f t="shared" si="7"/>
        <v>0.50189316240428106</v>
      </c>
      <c r="J11">
        <f t="shared" si="8"/>
        <v>-1.0037863248085612</v>
      </c>
      <c r="K11">
        <f t="shared" si="9"/>
        <v>0.50189316240427984</v>
      </c>
      <c r="M11">
        <f t="shared" si="10"/>
        <v>1.4475458177084493</v>
      </c>
      <c r="N11">
        <f t="shared" si="11"/>
        <v>-1.8535100605517784E-2</v>
      </c>
      <c r="O11">
        <f t="shared" si="12"/>
        <v>1.3861932516429111E-3</v>
      </c>
      <c r="P11">
        <f t="shared" si="13"/>
        <v>-2.0190341966301286E-5</v>
      </c>
      <c r="R11">
        <f t="shared" si="4"/>
        <v>2.0228581567445736</v>
      </c>
      <c r="T11">
        <f t="shared" si="5"/>
        <v>2.0228427300327212</v>
      </c>
      <c r="U11">
        <f t="shared" si="14"/>
        <v>4.2226503263954198</v>
      </c>
      <c r="V11">
        <f t="shared" si="15"/>
        <v>2.3798343857683716E-10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-490.98964634999999</v>
      </c>
      <c r="E12">
        <f t="shared" si="1"/>
        <v>-1.1932533332696948E-3</v>
      </c>
      <c r="F12">
        <f t="shared" si="2"/>
        <v>1.4238535173592373E-6</v>
      </c>
      <c r="G12">
        <f t="shared" si="3"/>
        <v>-1.0821274057303008</v>
      </c>
      <c r="H12">
        <f t="shared" si="6"/>
        <v>1.1723232020423215</v>
      </c>
      <c r="I12">
        <f t="shared" si="7"/>
        <v>-0.26574409552853007</v>
      </c>
      <c r="J12">
        <f t="shared" si="8"/>
        <v>-0.76517962669970296</v>
      </c>
      <c r="K12">
        <f t="shared" si="9"/>
        <v>1.4380672975708526</v>
      </c>
      <c r="M12">
        <f t="shared" si="10"/>
        <v>0.67732277578554922</v>
      </c>
      <c r="N12">
        <f t="shared" si="11"/>
        <v>-1.0211009441664271E-2</v>
      </c>
      <c r="O12">
        <f t="shared" si="12"/>
        <v>1.0396449387321837E-3</v>
      </c>
      <c r="P12">
        <f t="shared" si="13"/>
        <v>-2.6108704882119119E-5</v>
      </c>
      <c r="R12">
        <f t="shared" si="4"/>
        <v>0.94487186427006076</v>
      </c>
      <c r="T12">
        <f t="shared" si="5"/>
        <v>0.94486494005008126</v>
      </c>
      <c r="U12">
        <f t="shared" si="14"/>
        <v>9.8149786144999425</v>
      </c>
      <c r="V12">
        <f t="shared" si="15"/>
        <v>4.7944822324483783E-11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-490.98991357</v>
      </c>
      <c r="E13">
        <f t="shared" si="1"/>
        <v>-1.4604733332816977E-3</v>
      </c>
      <c r="F13">
        <f t="shared" si="2"/>
        <v>2.1329823572269527E-6</v>
      </c>
      <c r="G13">
        <f t="shared" si="3"/>
        <v>-1.3244616002469678</v>
      </c>
      <c r="H13">
        <f t="shared" si="6"/>
        <v>1.7601115211735281</v>
      </c>
      <c r="I13">
        <f t="shared" si="7"/>
        <v>-1.4348560585024144</v>
      </c>
      <c r="J13">
        <f t="shared" si="8"/>
        <v>0.93653577895581586</v>
      </c>
      <c r="K13">
        <f t="shared" si="9"/>
        <v>-0.32525546267111238</v>
      </c>
      <c r="M13">
        <f t="shared" si="10"/>
        <v>0.17459538911663169</v>
      </c>
      <c r="N13">
        <f t="shared" si="11"/>
        <v>-2.8909265226731225E-3</v>
      </c>
      <c r="O13">
        <f t="shared" si="12"/>
        <v>3.4654831291072832E-4</v>
      </c>
      <c r="P13">
        <f t="shared" si="13"/>
        <v>-1.1122883918253961E-5</v>
      </c>
      <c r="R13">
        <f t="shared" si="4"/>
        <v>0.243301142911206</v>
      </c>
      <c r="T13">
        <f t="shared" si="5"/>
        <v>0.24327883001856776</v>
      </c>
      <c r="U13">
        <f t="shared" si="14"/>
        <v>14.703181167200283</v>
      </c>
      <c r="V13">
        <f t="shared" si="15"/>
        <v>4.9786517788552027E-10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-490.99000623000001</v>
      </c>
      <c r="E14">
        <f t="shared" si="1"/>
        <v>-1.5531333332887698E-3</v>
      </c>
      <c r="F14">
        <f t="shared" si="2"/>
        <v>2.4122231509726851E-6</v>
      </c>
      <c r="G14">
        <f t="shared" si="3"/>
        <v>-1.4084923107649663</v>
      </c>
      <c r="H14">
        <f t="shared" si="6"/>
        <v>1.9919089283820355</v>
      </c>
      <c r="I14">
        <f t="shared" si="7"/>
        <v>-1.9919089283820355</v>
      </c>
      <c r="J14">
        <f t="shared" si="8"/>
        <v>1.9919089283820355</v>
      </c>
      <c r="K14">
        <f t="shared" si="9"/>
        <v>-1.9919089283820355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U14">
        <f t="shared" si="14"/>
        <v>16.628057838498247</v>
      </c>
      <c r="V14">
        <f t="shared" si="15"/>
        <v>0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-490.98991357</v>
      </c>
      <c r="E15">
        <f t="shared" si="1"/>
        <v>-1.4604733332816977E-3</v>
      </c>
      <c r="F15">
        <f t="shared" si="2"/>
        <v>2.1329823572269527E-6</v>
      </c>
      <c r="G15">
        <f t="shared" si="3"/>
        <v>-1.3244616002469678</v>
      </c>
      <c r="H15">
        <f t="shared" si="6"/>
        <v>1.7601115211735281</v>
      </c>
      <c r="I15">
        <f t="shared" si="7"/>
        <v>-1.4348560585024144</v>
      </c>
      <c r="J15">
        <f t="shared" si="8"/>
        <v>0.93653577895581586</v>
      </c>
      <c r="K15">
        <f t="shared" si="9"/>
        <v>-0.32525546267111238</v>
      </c>
      <c r="M15">
        <f t="shared" si="10"/>
        <v>0.17459538911663169</v>
      </c>
      <c r="N15">
        <f t="shared" si="11"/>
        <v>-2.8909265226731225E-3</v>
      </c>
      <c r="O15">
        <f t="shared" si="12"/>
        <v>3.4654831291072832E-4</v>
      </c>
      <c r="P15">
        <f t="shared" si="13"/>
        <v>-1.1122883918253961E-5</v>
      </c>
      <c r="R15">
        <f t="shared" si="4"/>
        <v>0.243301142911206</v>
      </c>
      <c r="T15">
        <f t="shared" si="5"/>
        <v>0.24327883001856776</v>
      </c>
      <c r="U15">
        <f t="shared" si="14"/>
        <v>14.703181167200283</v>
      </c>
      <c r="V15">
        <f t="shared" si="15"/>
        <v>4.9786517788552027E-10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-490.98964634999999</v>
      </c>
      <c r="E16">
        <f t="shared" si="1"/>
        <v>-1.1932533332696948E-3</v>
      </c>
      <c r="F16">
        <f t="shared" si="2"/>
        <v>1.4238535173592373E-6</v>
      </c>
      <c r="G16">
        <f t="shared" si="3"/>
        <v>-1.0821274057303008</v>
      </c>
      <c r="H16">
        <f t="shared" si="6"/>
        <v>1.1723232020423215</v>
      </c>
      <c r="I16">
        <f t="shared" si="7"/>
        <v>-0.26574409552853007</v>
      </c>
      <c r="J16">
        <f t="shared" si="8"/>
        <v>-0.76517962669970296</v>
      </c>
      <c r="K16">
        <f t="shared" si="9"/>
        <v>1.4380672975708526</v>
      </c>
      <c r="M16">
        <f t="shared" si="10"/>
        <v>0.67732277578554922</v>
      </c>
      <c r="N16">
        <f t="shared" si="11"/>
        <v>-1.0211009441664271E-2</v>
      </c>
      <c r="O16">
        <f t="shared" si="12"/>
        <v>1.0396449387321837E-3</v>
      </c>
      <c r="P16">
        <f t="shared" si="13"/>
        <v>-2.6108704882119119E-5</v>
      </c>
      <c r="R16">
        <f t="shared" si="4"/>
        <v>0.94487186427006076</v>
      </c>
      <c r="T16">
        <f t="shared" si="5"/>
        <v>0.94486494005008126</v>
      </c>
      <c r="U16">
        <f t="shared" si="14"/>
        <v>9.8149786144999425</v>
      </c>
      <c r="V16">
        <f t="shared" si="15"/>
        <v>4.7944822324483783E-11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-490.98923576999999</v>
      </c>
      <c r="E17">
        <f t="shared" si="1"/>
        <v>-7.8267333327630695E-4</v>
      </c>
      <c r="F17">
        <f t="shared" si="2"/>
        <v>6.1257754662184504E-7</v>
      </c>
      <c r="G17">
        <f t="shared" si="3"/>
        <v>-0.70978411713445599</v>
      </c>
      <c r="H17">
        <f t="shared" si="6"/>
        <v>0.50189316240428039</v>
      </c>
      <c r="I17">
        <f t="shared" si="7"/>
        <v>0.50189316240428106</v>
      </c>
      <c r="J17">
        <f t="shared" si="8"/>
        <v>-1.0037863248085612</v>
      </c>
      <c r="K17">
        <f t="shared" si="9"/>
        <v>0.50189316240427984</v>
      </c>
      <c r="M17">
        <f t="shared" si="10"/>
        <v>1.4475458177084493</v>
      </c>
      <c r="N17">
        <f t="shared" si="11"/>
        <v>-1.8535100605517784E-2</v>
      </c>
      <c r="O17">
        <f t="shared" si="12"/>
        <v>1.3861932516429111E-3</v>
      </c>
      <c r="P17">
        <f t="shared" si="13"/>
        <v>-2.0190341966301286E-5</v>
      </c>
      <c r="R17">
        <f t="shared" si="4"/>
        <v>2.0228581567445736</v>
      </c>
      <c r="T17">
        <f t="shared" si="5"/>
        <v>2.0228427300327212</v>
      </c>
      <c r="U17">
        <f t="shared" si="14"/>
        <v>4.2226503263954198</v>
      </c>
      <c r="V17">
        <f t="shared" si="15"/>
        <v>2.3798343857683716E-10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-490.98872994999999</v>
      </c>
      <c r="E18">
        <f t="shared" si="1"/>
        <v>-2.7685333327553963E-4</v>
      </c>
      <c r="F18">
        <f t="shared" si="2"/>
        <v>7.6647768145777022E-8</v>
      </c>
      <c r="G18">
        <f t="shared" si="3"/>
        <v>-0.25107038962491102</v>
      </c>
      <c r="H18">
        <f t="shared" si="6"/>
        <v>6.1656763567354403E-2</v>
      </c>
      <c r="I18">
        <f t="shared" si="7"/>
        <v>0.33365398084922265</v>
      </c>
      <c r="J18">
        <f t="shared" si="8"/>
        <v>-0.17753357505892323</v>
      </c>
      <c r="K18">
        <f t="shared" si="9"/>
        <v>-0.27199721728186826</v>
      </c>
      <c r="M18">
        <f t="shared" si="10"/>
        <v>2.3923642487479801</v>
      </c>
      <c r="N18">
        <f t="shared" si="11"/>
        <v>-2.3968265246698171E-2</v>
      </c>
      <c r="O18">
        <f t="shared" si="12"/>
        <v>1.0396449387321833E-3</v>
      </c>
      <c r="P18">
        <f t="shared" si="13"/>
        <v>-3.1490951322295241E-6</v>
      </c>
      <c r="R18">
        <f t="shared" si="4"/>
        <v>3.3508835474168404</v>
      </c>
      <c r="T18">
        <f t="shared" si="5"/>
        <v>3.3508731400347358</v>
      </c>
      <c r="U18">
        <f t="shared" si="14"/>
        <v>0.52835224693281946</v>
      </c>
      <c r="V18">
        <f t="shared" si="15"/>
        <v>1.0831360227032135E-10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-490.98818874</v>
      </c>
      <c r="E19">
        <f t="shared" si="1"/>
        <v>2.6435666671886793E-4</v>
      </c>
      <c r="F19">
        <f t="shared" si="2"/>
        <v>6.9884447238710613E-8</v>
      </c>
      <c r="G19">
        <f t="shared" si="3"/>
        <v>0.2397375192408889</v>
      </c>
      <c r="H19">
        <f t="shared" si="6"/>
        <v>5.8873687033116275E-2</v>
      </c>
      <c r="I19">
        <f t="shared" si="7"/>
        <v>-0.31859343418847824</v>
      </c>
      <c r="J19">
        <f t="shared" si="8"/>
        <v>-0.16952002556007312</v>
      </c>
      <c r="K19">
        <f t="shared" si="9"/>
        <v>0.25971974715536195</v>
      </c>
      <c r="M19">
        <f t="shared" si="10"/>
        <v>3.3978190220858151</v>
      </c>
      <c r="N19">
        <f t="shared" si="11"/>
        <v>-2.3968265246698171E-2</v>
      </c>
      <c r="O19">
        <f t="shared" si="12"/>
        <v>3.4654831291072746E-4</v>
      </c>
      <c r="P19">
        <f t="shared" si="13"/>
        <v>-3.1490951322295287E-6</v>
      </c>
      <c r="R19">
        <f t="shared" si="4"/>
        <v>4.7718311375757008</v>
      </c>
      <c r="T19">
        <f t="shared" si="5"/>
        <v>4.7718199950200528</v>
      </c>
      <c r="U19">
        <f t="shared" si="14"/>
        <v>0.48173098339935377</v>
      </c>
      <c r="V19">
        <f t="shared" si="15"/>
        <v>1.2415654636735251E-10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-490.98767708999998</v>
      </c>
      <c r="E20">
        <f t="shared" si="1"/>
        <v>7.7600666674015883E-4</v>
      </c>
      <c r="F20">
        <f t="shared" si="2"/>
        <v>6.0218634682517193E-7</v>
      </c>
      <c r="G20">
        <f t="shared" si="3"/>
        <v>0.70373830744552512</v>
      </c>
      <c r="H20">
        <f t="shared" si="6"/>
        <v>0.49761812937547434</v>
      </c>
      <c r="I20">
        <f t="shared" si="7"/>
        <v>-0.49761812937547406</v>
      </c>
      <c r="J20">
        <f t="shared" si="8"/>
        <v>-0.99523625875094857</v>
      </c>
      <c r="K20">
        <f t="shared" si="9"/>
        <v>-0.49761812937547473</v>
      </c>
      <c r="M20">
        <f t="shared" si="10"/>
        <v>4.342637453125346</v>
      </c>
      <c r="N20">
        <f t="shared" si="11"/>
        <v>-1.8535100605517777E-2</v>
      </c>
      <c r="O20">
        <f t="shared" si="12"/>
        <v>0</v>
      </c>
      <c r="P20">
        <f t="shared" si="13"/>
        <v>-2.0190341966301303E-5</v>
      </c>
      <c r="R20">
        <f t="shared" si="4"/>
        <v>6.1151756385675098</v>
      </c>
      <c r="T20">
        <f t="shared" si="5"/>
        <v>6.1151570700759521</v>
      </c>
      <c r="U20">
        <f t="shared" si="14"/>
        <v>4.1510211857992028</v>
      </c>
      <c r="V20">
        <f t="shared" si="15"/>
        <v>3.4478887872763469E-10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-490.98725753999997</v>
      </c>
      <c r="E21">
        <f t="shared" si="1"/>
        <v>1.1955566667438688E-3</v>
      </c>
      <c r="F21">
        <f t="shared" si="2"/>
        <v>1.4293557433957102E-6</v>
      </c>
      <c r="G21">
        <f t="shared" si="3"/>
        <v>1.0842162331464453</v>
      </c>
      <c r="H21">
        <f t="shared" si="6"/>
        <v>1.1745861341444392</v>
      </c>
      <c r="I21">
        <f t="shared" si="7"/>
        <v>0.26625706059112791</v>
      </c>
      <c r="J21">
        <f t="shared" si="8"/>
        <v>-0.76665665073038602</v>
      </c>
      <c r="K21">
        <f t="shared" si="9"/>
        <v>-1.4408431947355669</v>
      </c>
      <c r="M21">
        <f t="shared" si="10"/>
        <v>5.1128604950482455</v>
      </c>
      <c r="N21">
        <f t="shared" si="11"/>
        <v>-1.0211009441664266E-2</v>
      </c>
      <c r="O21">
        <f t="shared" si="12"/>
        <v>3.4654831291072794E-4</v>
      </c>
      <c r="P21">
        <f t="shared" si="13"/>
        <v>-2.6108704882119116E-5</v>
      </c>
      <c r="R21">
        <f t="shared" si="4"/>
        <v>7.21668927662052</v>
      </c>
      <c r="T21">
        <f t="shared" si="5"/>
        <v>7.2166855950856927</v>
      </c>
      <c r="U21">
        <f t="shared" si="14"/>
        <v>9.8529068355014164</v>
      </c>
      <c r="V21">
        <f t="shared" si="15"/>
        <v>1.3553698684001922E-11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-490.98698243000001</v>
      </c>
      <c r="E22">
        <f t="shared" si="1"/>
        <v>1.4706666667052559E-3</v>
      </c>
      <c r="F22">
        <f t="shared" si="2"/>
        <v>2.1628604445579484E-6</v>
      </c>
      <c r="G22">
        <f t="shared" si="3"/>
        <v>1.3337056435241434</v>
      </c>
      <c r="H22">
        <f t="shared" si="6"/>
        <v>1.7723961710805922</v>
      </c>
      <c r="I22">
        <f t="shared" si="7"/>
        <v>1.4448705968618814</v>
      </c>
      <c r="J22">
        <f t="shared" si="8"/>
        <v>0.94307230464269032</v>
      </c>
      <c r="K22">
        <f t="shared" si="9"/>
        <v>0.32752557421871076</v>
      </c>
      <c r="M22">
        <f t="shared" si="10"/>
        <v>5.6155878817171629</v>
      </c>
      <c r="N22">
        <f t="shared" si="11"/>
        <v>-2.8909265226731199E-3</v>
      </c>
      <c r="O22">
        <f t="shared" si="12"/>
        <v>1.0396449387321833E-3</v>
      </c>
      <c r="P22">
        <f t="shared" si="13"/>
        <v>-1.1122883918253952E-5</v>
      </c>
      <c r="R22">
        <f t="shared" si="4"/>
        <v>7.9390067053653413</v>
      </c>
      <c r="T22">
        <f t="shared" si="5"/>
        <v>7.9389868999843145</v>
      </c>
      <c r="U22">
        <f t="shared" si="14"/>
        <v>14.909138300164189</v>
      </c>
      <c r="V22">
        <f t="shared" si="15"/>
        <v>3.9225311761473134E-10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6">R14</f>
        <v>0</v>
      </c>
      <c r="T23">
        <f t="shared" si="16"/>
        <v>0</v>
      </c>
    </row>
    <row r="24" spans="2:26" x14ac:dyDescent="0.25">
      <c r="B24" t="s">
        <v>4</v>
      </c>
      <c r="D24">
        <f>AVERAGE(D5:D22)</f>
        <v>-490.98845309666672</v>
      </c>
      <c r="F24">
        <f>SQRT(AVERAGE(F5:F22))</f>
        <v>1.1026920924014469E-3</v>
      </c>
      <c r="G24" t="s">
        <v>10</v>
      </c>
      <c r="H24" s="3">
        <f t="shared" ref="H24:K24" si="17">AVERAGE(H5:H22)</f>
        <v>0.99999086283105143</v>
      </c>
      <c r="I24" s="3">
        <f t="shared" si="17"/>
        <v>4.2681277097706355E-3</v>
      </c>
      <c r="J24" s="3">
        <f t="shared" si="17"/>
        <v>2.3940184980731423E-4</v>
      </c>
      <c r="K24" s="3">
        <f t="shared" si="17"/>
        <v>4.649284611407061E-6</v>
      </c>
    </row>
    <row r="25" spans="2:26" x14ac:dyDescent="0.25">
      <c r="B25" t="s">
        <v>5</v>
      </c>
      <c r="D25">
        <f>MIN(D4:D22)</f>
        <v>-490.99000623000001</v>
      </c>
      <c r="F25" s="2">
        <f>F24*$A$1</f>
        <v>2.895118088599999</v>
      </c>
      <c r="G25" s="3">
        <f>SUM(H25:K25)</f>
        <v>0.99999999999459921</v>
      </c>
      <c r="H25">
        <f t="shared" ref="H25:K25" si="18">H24^2</f>
        <v>0.99998172574559074</v>
      </c>
      <c r="I25">
        <f t="shared" si="18"/>
        <v>1.8216914146911929E-5</v>
      </c>
      <c r="J25">
        <f t="shared" si="18"/>
        <v>5.7313245691163844E-8</v>
      </c>
      <c r="K25">
        <f t="shared" si="18"/>
        <v>2.1615847397866506E-11</v>
      </c>
    </row>
    <row r="26" spans="2:26" x14ac:dyDescent="0.25">
      <c r="B26" t="s">
        <v>6</v>
      </c>
      <c r="D26">
        <f>MAX(D5:D22)</f>
        <v>-490.98688663000001</v>
      </c>
    </row>
    <row r="27" spans="2:26" x14ac:dyDescent="0.25">
      <c r="B27" t="s">
        <v>61</v>
      </c>
      <c r="D27" s="1">
        <f>D26-D25</f>
        <v>3.1195999999908963E-3</v>
      </c>
      <c r="G27" t="s">
        <v>57</v>
      </c>
      <c r="H27">
        <f>H24*$F$24</f>
        <v>1.1026820169175004E-3</v>
      </c>
      <c r="I27">
        <f t="shared" ref="I27:K27" si="19">I24*$F$24</f>
        <v>4.7064306749235772E-6</v>
      </c>
      <c r="J27">
        <f t="shared" si="19"/>
        <v>2.6398652668880425E-7</v>
      </c>
      <c r="K27">
        <f t="shared" si="19"/>
        <v>5.1267293763222999E-9</v>
      </c>
    </row>
    <row r="28" spans="2:26" x14ac:dyDescent="0.25">
      <c r="D28" s="2">
        <f>D27*$A$1</f>
        <v>8.1905097999760983</v>
      </c>
      <c r="H28">
        <f>$A$1*H27</f>
        <v>2.8950916354168972</v>
      </c>
      <c r="I28">
        <f t="shared" ref="I28:K28" si="20">$A$1*I27</f>
        <v>1.2356733737011853E-2</v>
      </c>
      <c r="J28">
        <f t="shared" si="20"/>
        <v>6.9309662582145556E-4</v>
      </c>
      <c r="K28">
        <f t="shared" si="20"/>
        <v>1.3460227977534198E-5</v>
      </c>
      <c r="L28" t="s">
        <v>25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predict_norms</vt:lpstr>
      <vt:lpstr>a165</vt:lpstr>
      <vt:lpstr>part_relax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2025-01-20T21:54:55Z</dcterms:modified>
</cp:coreProperties>
</file>