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dihedral_potentials\ESI_01_20_2024\torsion_mode_analysis\using_DT_projectors\"/>
    </mc:Choice>
  </mc:AlternateContent>
  <xr:revisionPtr revIDLastSave="0" documentId="13_ncr:1_{ED306898-8938-489B-A920-A825DBA9DF87}" xr6:coauthVersionLast="47" xr6:coauthVersionMax="47" xr10:uidLastSave="{00000000-0000-0000-0000-000000000000}"/>
  <bookViews>
    <workbookView xWindow="28680" yWindow="-120" windowWidth="29040" windowHeight="15840" xr2:uid="{B9686C86-FA7D-441A-8A98-6C86EEE0DF39}"/>
  </bookViews>
  <sheets>
    <sheet name="chart" sheetId="4" r:id="rId1"/>
    <sheet name="opt_angle_relax" sheetId="5" r:id="rId2"/>
    <sheet name="opt_angle_no_relax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2" i="5" l="1"/>
  <c r="AA22" i="5"/>
  <c r="AB21" i="5"/>
  <c r="AA21" i="5"/>
  <c r="AB20" i="5"/>
  <c r="AA20" i="5"/>
  <c r="AB19" i="5"/>
  <c r="AA19" i="5"/>
  <c r="AB18" i="5"/>
  <c r="AA18" i="5"/>
  <c r="AB17" i="5"/>
  <c r="AA17" i="5"/>
  <c r="AB16" i="5"/>
  <c r="AA16" i="5"/>
  <c r="AB15" i="5"/>
  <c r="AA15" i="5"/>
  <c r="AB14" i="5"/>
  <c r="AA14" i="5"/>
  <c r="AB13" i="5"/>
  <c r="AA13" i="5"/>
  <c r="AB12" i="5"/>
  <c r="AA12" i="5"/>
  <c r="AB11" i="5"/>
  <c r="AA11" i="5"/>
  <c r="AB10" i="5"/>
  <c r="AA10" i="5"/>
  <c r="AB9" i="5"/>
  <c r="AA9" i="5"/>
  <c r="AB8" i="5"/>
  <c r="AA8" i="5"/>
  <c r="AB7" i="5"/>
  <c r="AA7" i="5"/>
  <c r="AB6" i="5"/>
  <c r="AA6" i="5"/>
  <c r="AB5" i="5"/>
  <c r="AA5" i="5"/>
  <c r="AB3" i="5"/>
  <c r="AD3" i="5" s="1"/>
  <c r="AA3" i="5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5" i="1"/>
  <c r="AB22" i="1"/>
  <c r="AB21" i="1"/>
  <c r="AB3" i="1" s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B6" i="1"/>
  <c r="AB5" i="1"/>
  <c r="AA3" i="1" l="1"/>
  <c r="AD3" i="1" s="1"/>
  <c r="D22" i="5" l="1"/>
  <c r="D21" i="5"/>
  <c r="D20" i="5"/>
  <c r="D19" i="5"/>
  <c r="D18" i="5"/>
  <c r="D17" i="5"/>
  <c r="D16" i="5"/>
  <c r="D15" i="5"/>
  <c r="B23" i="5"/>
  <c r="C23" i="5" s="1"/>
  <c r="B22" i="5"/>
  <c r="C22" i="5" s="1"/>
  <c r="B21" i="5"/>
  <c r="C21" i="5" s="1"/>
  <c r="B20" i="5"/>
  <c r="C20" i="5" s="1"/>
  <c r="B19" i="5"/>
  <c r="C19" i="5" s="1"/>
  <c r="B18" i="5"/>
  <c r="C18" i="5" s="1"/>
  <c r="B17" i="5"/>
  <c r="C17" i="5" s="1"/>
  <c r="B16" i="5"/>
  <c r="C16" i="5" s="1"/>
  <c r="B15" i="5"/>
  <c r="C15" i="5" s="1"/>
  <c r="D14" i="5"/>
  <c r="C14" i="5"/>
  <c r="C13" i="5"/>
  <c r="C12" i="5"/>
  <c r="C11" i="5"/>
  <c r="C10" i="5"/>
  <c r="C9" i="5"/>
  <c r="C8" i="5"/>
  <c r="C7" i="5"/>
  <c r="C6" i="5"/>
  <c r="C5" i="5"/>
  <c r="C4" i="5"/>
  <c r="Z23" i="1"/>
  <c r="B23" i="1"/>
  <c r="B22" i="1"/>
  <c r="B21" i="1"/>
  <c r="B20" i="1"/>
  <c r="B19" i="1"/>
  <c r="B18" i="1"/>
  <c r="B17" i="1"/>
  <c r="B16" i="1"/>
  <c r="B15" i="1"/>
  <c r="D24" i="5" l="1"/>
  <c r="E5" i="5" s="1"/>
  <c r="D26" i="5"/>
  <c r="D25" i="5"/>
  <c r="E8" i="5" l="1"/>
  <c r="F8" i="5" s="1"/>
  <c r="E17" i="5"/>
  <c r="F17" i="5" s="1"/>
  <c r="E21" i="5"/>
  <c r="F21" i="5" s="1"/>
  <c r="E16" i="5"/>
  <c r="F16" i="5" s="1"/>
  <c r="E20" i="5"/>
  <c r="F20" i="5" s="1"/>
  <c r="E9" i="5"/>
  <c r="F9" i="5" s="1"/>
  <c r="E12" i="5"/>
  <c r="F12" i="5" s="1"/>
  <c r="E19" i="5"/>
  <c r="F19" i="5" s="1"/>
  <c r="E13" i="5"/>
  <c r="F13" i="5" s="1"/>
  <c r="E11" i="5"/>
  <c r="F11" i="5" s="1"/>
  <c r="E14" i="5"/>
  <c r="F14" i="5" s="1"/>
  <c r="E18" i="5"/>
  <c r="F18" i="5" s="1"/>
  <c r="E22" i="5"/>
  <c r="F22" i="5" s="1"/>
  <c r="E6" i="5"/>
  <c r="F6" i="5" s="1"/>
  <c r="E4" i="5"/>
  <c r="E15" i="5"/>
  <c r="F15" i="5" s="1"/>
  <c r="E7" i="5"/>
  <c r="F7" i="5" s="1"/>
  <c r="E10" i="5"/>
  <c r="F10" i="5" s="1"/>
  <c r="D27" i="5"/>
  <c r="D28" i="5" s="1"/>
  <c r="F5" i="5"/>
  <c r="Z20" i="5"/>
  <c r="Z16" i="5"/>
  <c r="Z11" i="5"/>
  <c r="Z21" i="5"/>
  <c r="Z17" i="5"/>
  <c r="Z13" i="5"/>
  <c r="Z10" i="5"/>
  <c r="Z7" i="5"/>
  <c r="Z8" i="5"/>
  <c r="Z5" i="5"/>
  <c r="Z22" i="5"/>
  <c r="Z18" i="5"/>
  <c r="Z19" i="5"/>
  <c r="Z15" i="5"/>
  <c r="Z12" i="5"/>
  <c r="Z9" i="5"/>
  <c r="Z6" i="5"/>
  <c r="Z14" i="5"/>
  <c r="Z23" i="5" s="1"/>
  <c r="F24" i="5" l="1"/>
  <c r="F25" i="5" l="1"/>
  <c r="G13" i="5"/>
  <c r="G18" i="5"/>
  <c r="G5" i="5"/>
  <c r="G17" i="5"/>
  <c r="G15" i="5"/>
  <c r="G21" i="5"/>
  <c r="G16" i="5"/>
  <c r="G20" i="5"/>
  <c r="G22" i="5"/>
  <c r="G11" i="5"/>
  <c r="G19" i="5"/>
  <c r="G14" i="5"/>
  <c r="G6" i="5"/>
  <c r="G7" i="5"/>
  <c r="G9" i="5"/>
  <c r="G12" i="5"/>
  <c r="G10" i="5"/>
  <c r="G8" i="5"/>
  <c r="N14" i="5" l="1"/>
  <c r="J14" i="5"/>
  <c r="I14" i="5"/>
  <c r="M14" i="5"/>
  <c r="K14" i="5"/>
  <c r="H14" i="5"/>
  <c r="L14" i="5"/>
  <c r="N15" i="5"/>
  <c r="K15" i="5"/>
  <c r="L15" i="5"/>
  <c r="M15" i="5"/>
  <c r="H15" i="5"/>
  <c r="J15" i="5"/>
  <c r="I15" i="5"/>
  <c r="J12" i="5"/>
  <c r="H12" i="5"/>
  <c r="N12" i="5"/>
  <c r="M12" i="5"/>
  <c r="L12" i="5"/>
  <c r="K12" i="5"/>
  <c r="I12" i="5"/>
  <c r="N17" i="5"/>
  <c r="M17" i="5"/>
  <c r="L17" i="5"/>
  <c r="H17" i="5"/>
  <c r="K17" i="5"/>
  <c r="J17" i="5"/>
  <c r="I17" i="5"/>
  <c r="N19" i="5"/>
  <c r="M19" i="5"/>
  <c r="K19" i="5"/>
  <c r="J19" i="5"/>
  <c r="L19" i="5"/>
  <c r="I19" i="5"/>
  <c r="H19" i="5"/>
  <c r="N16" i="5"/>
  <c r="H16" i="5"/>
  <c r="K16" i="5"/>
  <c r="I16" i="5"/>
  <c r="M16" i="5"/>
  <c r="J16" i="5"/>
  <c r="L16" i="5"/>
  <c r="J9" i="5"/>
  <c r="H9" i="5"/>
  <c r="N9" i="5"/>
  <c r="M9" i="5"/>
  <c r="I9" i="5"/>
  <c r="K9" i="5"/>
  <c r="L9" i="5"/>
  <c r="J5" i="5"/>
  <c r="K5" i="5"/>
  <c r="N5" i="5"/>
  <c r="L5" i="5"/>
  <c r="I5" i="5"/>
  <c r="M5" i="5"/>
  <c r="H5" i="5"/>
  <c r="J11" i="5"/>
  <c r="K11" i="5"/>
  <c r="N11" i="5"/>
  <c r="H11" i="5"/>
  <c r="I11" i="5"/>
  <c r="L11" i="5"/>
  <c r="M11" i="5"/>
  <c r="N20" i="5"/>
  <c r="K20" i="5"/>
  <c r="J20" i="5"/>
  <c r="I20" i="5"/>
  <c r="L20" i="5"/>
  <c r="H20" i="5"/>
  <c r="M20" i="5"/>
  <c r="N21" i="5"/>
  <c r="M21" i="5"/>
  <c r="L21" i="5"/>
  <c r="K21" i="5"/>
  <c r="J21" i="5"/>
  <c r="I21" i="5"/>
  <c r="H21" i="5"/>
  <c r="N7" i="5"/>
  <c r="L7" i="5"/>
  <c r="I7" i="5"/>
  <c r="J7" i="5"/>
  <c r="H7" i="5"/>
  <c r="K7" i="5"/>
  <c r="M7" i="5"/>
  <c r="N18" i="5"/>
  <c r="J18" i="5"/>
  <c r="H18" i="5"/>
  <c r="I18" i="5"/>
  <c r="L18" i="5"/>
  <c r="M18" i="5"/>
  <c r="K18" i="5"/>
  <c r="N22" i="5"/>
  <c r="L22" i="5"/>
  <c r="K22" i="5"/>
  <c r="I22" i="5"/>
  <c r="J22" i="5"/>
  <c r="H22" i="5"/>
  <c r="M22" i="5"/>
  <c r="N8" i="5"/>
  <c r="K8" i="5"/>
  <c r="J8" i="5"/>
  <c r="H8" i="5"/>
  <c r="I8" i="5"/>
  <c r="M8" i="5"/>
  <c r="L8" i="5"/>
  <c r="N10" i="5"/>
  <c r="L10" i="5"/>
  <c r="M10" i="5"/>
  <c r="K10" i="5"/>
  <c r="I10" i="5"/>
  <c r="J10" i="5"/>
  <c r="H10" i="5"/>
  <c r="J6" i="5"/>
  <c r="H6" i="5"/>
  <c r="N6" i="5"/>
  <c r="M6" i="5"/>
  <c r="I6" i="5"/>
  <c r="L6" i="5"/>
  <c r="K6" i="5"/>
  <c r="N13" i="5"/>
  <c r="L13" i="5"/>
  <c r="H13" i="5"/>
  <c r="K13" i="5"/>
  <c r="M13" i="5"/>
  <c r="I13" i="5"/>
  <c r="J13" i="5"/>
  <c r="H24" i="5" l="1"/>
  <c r="M24" i="5"/>
  <c r="I24" i="5"/>
  <c r="L24" i="5"/>
  <c r="K24" i="5"/>
  <c r="N24" i="5"/>
  <c r="J24" i="5"/>
  <c r="H25" i="5" l="1"/>
  <c r="H27" i="5"/>
  <c r="H28" i="5" s="1"/>
  <c r="I25" i="5"/>
  <c r="I27" i="5"/>
  <c r="I28" i="5" s="1"/>
  <c r="J25" i="5"/>
  <c r="J27" i="5"/>
  <c r="J28" i="5" s="1"/>
  <c r="L25" i="5"/>
  <c r="L27" i="5"/>
  <c r="L28" i="5" s="1"/>
  <c r="N25" i="5"/>
  <c r="N27" i="5"/>
  <c r="N28" i="5" s="1"/>
  <c r="M25" i="5"/>
  <c r="M27" i="5"/>
  <c r="M28" i="5" s="1"/>
  <c r="K25" i="5"/>
  <c r="K27" i="5"/>
  <c r="K28" i="5" s="1"/>
  <c r="G25" i="5" l="1"/>
  <c r="S23" i="5"/>
  <c r="S11" i="5"/>
  <c r="S8" i="5"/>
  <c r="S5" i="5"/>
  <c r="S21" i="5"/>
  <c r="S7" i="5"/>
  <c r="S19" i="5"/>
  <c r="S15" i="5"/>
  <c r="S17" i="5"/>
  <c r="S12" i="5"/>
  <c r="S9" i="5"/>
  <c r="S6" i="5"/>
  <c r="S20" i="5"/>
  <c r="S16" i="5"/>
  <c r="S13" i="5"/>
  <c r="S10" i="5"/>
  <c r="S22" i="5"/>
  <c r="S18" i="5"/>
  <c r="S14" i="5"/>
  <c r="U19" i="5"/>
  <c r="U15" i="5"/>
  <c r="U12" i="5"/>
  <c r="U9" i="5"/>
  <c r="U6" i="5"/>
  <c r="U20" i="5"/>
  <c r="U16" i="5"/>
  <c r="U21" i="5"/>
  <c r="U17" i="5"/>
  <c r="U13" i="5"/>
  <c r="U10" i="5"/>
  <c r="U7" i="5"/>
  <c r="U22" i="5"/>
  <c r="U18" i="5"/>
  <c r="U14" i="5"/>
  <c r="U23" i="5"/>
  <c r="U11" i="5"/>
  <c r="U8" i="5"/>
  <c r="U5" i="5"/>
  <c r="R22" i="5"/>
  <c r="R18" i="5"/>
  <c r="R14" i="5"/>
  <c r="R23" i="5"/>
  <c r="R11" i="5"/>
  <c r="R8" i="5"/>
  <c r="R5" i="5"/>
  <c r="R19" i="5"/>
  <c r="R15" i="5"/>
  <c r="R12" i="5"/>
  <c r="R9" i="5"/>
  <c r="R6" i="5"/>
  <c r="R20" i="5"/>
  <c r="R16" i="5"/>
  <c r="R21" i="5"/>
  <c r="R17" i="5"/>
  <c r="R13" i="5"/>
  <c r="R10" i="5"/>
  <c r="R7" i="5"/>
  <c r="P20" i="5"/>
  <c r="P22" i="5"/>
  <c r="P18" i="5"/>
  <c r="P14" i="5"/>
  <c r="P23" i="5"/>
  <c r="P11" i="5"/>
  <c r="P8" i="5"/>
  <c r="P5" i="5"/>
  <c r="P9" i="5"/>
  <c r="P19" i="5"/>
  <c r="P15" i="5"/>
  <c r="P6" i="5"/>
  <c r="P16" i="5"/>
  <c r="P12" i="5"/>
  <c r="P21" i="5"/>
  <c r="P17" i="5"/>
  <c r="P13" i="5"/>
  <c r="P10" i="5"/>
  <c r="P7" i="5"/>
  <c r="V12" i="5"/>
  <c r="V9" i="5"/>
  <c r="V6" i="5"/>
  <c r="V20" i="5"/>
  <c r="V16" i="5"/>
  <c r="V14" i="5"/>
  <c r="V21" i="5"/>
  <c r="V17" i="5"/>
  <c r="V13" i="5"/>
  <c r="V10" i="5"/>
  <c r="V7" i="5"/>
  <c r="V22" i="5"/>
  <c r="V23" i="5"/>
  <c r="V11" i="5"/>
  <c r="V8" i="5"/>
  <c r="V5" i="5"/>
  <c r="V19" i="5"/>
  <c r="V15" i="5"/>
  <c r="V18" i="5"/>
  <c r="T19" i="5"/>
  <c r="T15" i="5"/>
  <c r="T12" i="5"/>
  <c r="T9" i="5"/>
  <c r="T6" i="5"/>
  <c r="T20" i="5"/>
  <c r="T16" i="5"/>
  <c r="T17" i="5"/>
  <c r="T10" i="5"/>
  <c r="T21" i="5"/>
  <c r="T13" i="5"/>
  <c r="T7" i="5"/>
  <c r="T22" i="5"/>
  <c r="T18" i="5"/>
  <c r="T14" i="5"/>
  <c r="T23" i="5"/>
  <c r="T11" i="5"/>
  <c r="T8" i="5"/>
  <c r="T5" i="5"/>
  <c r="Q22" i="5"/>
  <c r="Q18" i="5"/>
  <c r="Q14" i="5"/>
  <c r="Q23" i="5"/>
  <c r="Q11" i="5"/>
  <c r="Q8" i="5"/>
  <c r="Q5" i="5"/>
  <c r="Q20" i="5"/>
  <c r="Q19" i="5"/>
  <c r="Q15" i="5"/>
  <c r="Q16" i="5"/>
  <c r="Q12" i="5"/>
  <c r="Q9" i="5"/>
  <c r="Q6" i="5"/>
  <c r="Q21" i="5"/>
  <c r="Q17" i="5"/>
  <c r="Q13" i="5"/>
  <c r="Q10" i="5"/>
  <c r="Q7" i="5"/>
  <c r="X12" i="5" l="1"/>
  <c r="X14" i="5"/>
  <c r="X22" i="5"/>
  <c r="X16" i="5"/>
  <c r="X20" i="5"/>
  <c r="X6" i="5"/>
  <c r="X15" i="5"/>
  <c r="X19" i="5"/>
  <c r="X18" i="5"/>
  <c r="X21" i="5"/>
  <c r="X9" i="5"/>
  <c r="X7" i="5"/>
  <c r="X10" i="5"/>
  <c r="X8" i="5"/>
  <c r="X5" i="5"/>
  <c r="X13" i="5"/>
  <c r="X11" i="5"/>
  <c r="X17" i="5"/>
  <c r="X23" i="5"/>
  <c r="H6" i="1" l="1"/>
  <c r="I6" i="1"/>
  <c r="J6" i="1"/>
  <c r="K6" i="1"/>
  <c r="H7" i="1"/>
  <c r="I7" i="1"/>
  <c r="J7" i="1"/>
  <c r="K7" i="1"/>
  <c r="H8" i="1"/>
  <c r="I8" i="1"/>
  <c r="J8" i="1"/>
  <c r="K8" i="1"/>
  <c r="H9" i="1"/>
  <c r="I9" i="1"/>
  <c r="J9" i="1"/>
  <c r="K9" i="1"/>
  <c r="H10" i="1"/>
  <c r="I10" i="1"/>
  <c r="J10" i="1"/>
  <c r="K10" i="1"/>
  <c r="H11" i="1"/>
  <c r="I11" i="1"/>
  <c r="J11" i="1"/>
  <c r="K11" i="1"/>
  <c r="H12" i="1"/>
  <c r="I12" i="1"/>
  <c r="J12" i="1"/>
  <c r="K12" i="1"/>
  <c r="H13" i="1"/>
  <c r="I13" i="1"/>
  <c r="J13" i="1"/>
  <c r="K13" i="1"/>
  <c r="H14" i="1"/>
  <c r="I14" i="1"/>
  <c r="J14" i="1"/>
  <c r="K14" i="1"/>
  <c r="K5" i="1"/>
  <c r="J5" i="1"/>
  <c r="I5" i="1"/>
  <c r="H5" i="1"/>
  <c r="C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F25" i="1"/>
  <c r="D28" i="1"/>
  <c r="D1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4" i="1"/>
  <c r="I20" i="1" l="1"/>
  <c r="J20" i="1"/>
  <c r="K20" i="1"/>
  <c r="H20" i="1"/>
  <c r="I17" i="1"/>
  <c r="J17" i="1"/>
  <c r="K17" i="1"/>
  <c r="H17" i="1"/>
  <c r="H22" i="1"/>
  <c r="I22" i="1"/>
  <c r="J22" i="1"/>
  <c r="K22" i="1"/>
  <c r="H19" i="1"/>
  <c r="I19" i="1"/>
  <c r="J19" i="1"/>
  <c r="K19" i="1"/>
  <c r="H15" i="1"/>
  <c r="I15" i="1"/>
  <c r="J15" i="1"/>
  <c r="K15" i="1"/>
  <c r="H21" i="1"/>
  <c r="I21" i="1"/>
  <c r="J21" i="1"/>
  <c r="K21" i="1"/>
  <c r="H18" i="1"/>
  <c r="I18" i="1"/>
  <c r="J18" i="1"/>
  <c r="K18" i="1"/>
  <c r="H16" i="1"/>
  <c r="I16" i="1"/>
  <c r="J16" i="1"/>
  <c r="K16" i="1"/>
  <c r="D26" i="1"/>
  <c r="D25" i="1"/>
  <c r="D24" i="1"/>
  <c r="E17" i="1" s="1"/>
  <c r="F17" i="1" s="1"/>
  <c r="D27" i="1" l="1"/>
  <c r="E9" i="1"/>
  <c r="F9" i="1" s="1"/>
  <c r="E10" i="1"/>
  <c r="F10" i="1" s="1"/>
  <c r="E11" i="1"/>
  <c r="F11" i="1" s="1"/>
  <c r="E4" i="1"/>
  <c r="E12" i="1"/>
  <c r="F12" i="1" s="1"/>
  <c r="E13" i="1"/>
  <c r="F13" i="1" s="1"/>
  <c r="E14" i="1"/>
  <c r="F14" i="1" s="1"/>
  <c r="E5" i="1"/>
  <c r="F5" i="1" s="1"/>
  <c r="E6" i="1"/>
  <c r="F6" i="1" s="1"/>
  <c r="E7" i="1"/>
  <c r="F7" i="1" s="1"/>
  <c r="E8" i="1"/>
  <c r="F8" i="1" s="1"/>
  <c r="E22" i="1"/>
  <c r="F22" i="1" s="1"/>
  <c r="E20" i="1"/>
  <c r="F20" i="1" s="1"/>
  <c r="E18" i="1"/>
  <c r="F18" i="1" s="1"/>
  <c r="E16" i="1"/>
  <c r="F16" i="1" s="1"/>
  <c r="E15" i="1"/>
  <c r="F15" i="1" s="1"/>
  <c r="E21" i="1"/>
  <c r="F21" i="1" s="1"/>
  <c r="E19" i="1"/>
  <c r="F19" i="1" s="1"/>
  <c r="F24" i="1" l="1"/>
  <c r="G10" i="1" s="1"/>
  <c r="G13" i="1" l="1"/>
  <c r="N13" i="1" s="1"/>
  <c r="M10" i="1"/>
  <c r="L10" i="1"/>
  <c r="N10" i="1"/>
  <c r="G9" i="1"/>
  <c r="G19" i="1"/>
  <c r="G17" i="1"/>
  <c r="G15" i="1"/>
  <c r="G12" i="1"/>
  <c r="G20" i="1"/>
  <c r="G8" i="1"/>
  <c r="G18" i="1"/>
  <c r="G6" i="1"/>
  <c r="G14" i="1"/>
  <c r="G16" i="1"/>
  <c r="G21" i="1"/>
  <c r="G11" i="1"/>
  <c r="G7" i="1"/>
  <c r="G22" i="1"/>
  <c r="G5" i="1"/>
  <c r="L13" i="1" l="1"/>
  <c r="M13" i="1"/>
  <c r="L6" i="1"/>
  <c r="N6" i="1"/>
  <c r="M6" i="1"/>
  <c r="N21" i="1"/>
  <c r="L21" i="1"/>
  <c r="M21" i="1"/>
  <c r="L16" i="1"/>
  <c r="M16" i="1"/>
  <c r="N16" i="1"/>
  <c r="M14" i="1"/>
  <c r="N14" i="1"/>
  <c r="L14" i="1"/>
  <c r="N20" i="1"/>
  <c r="M20" i="1"/>
  <c r="L20" i="1"/>
  <c r="M9" i="1"/>
  <c r="N9" i="1"/>
  <c r="L9" i="1"/>
  <c r="M12" i="1"/>
  <c r="N12" i="1"/>
  <c r="L12" i="1"/>
  <c r="M5" i="1"/>
  <c r="L5" i="1"/>
  <c r="N5" i="1"/>
  <c r="L15" i="1"/>
  <c r="M15" i="1"/>
  <c r="N15" i="1"/>
  <c r="L18" i="1"/>
  <c r="N18" i="1"/>
  <c r="M18" i="1"/>
  <c r="N8" i="1"/>
  <c r="M8" i="1"/>
  <c r="L8" i="1"/>
  <c r="M22" i="1"/>
  <c r="L22" i="1"/>
  <c r="N22" i="1"/>
  <c r="N17" i="1"/>
  <c r="L17" i="1"/>
  <c r="M17" i="1"/>
  <c r="N7" i="1"/>
  <c r="L7" i="1"/>
  <c r="M7" i="1"/>
  <c r="N19" i="1"/>
  <c r="L19" i="1"/>
  <c r="M19" i="1"/>
  <c r="M11" i="1"/>
  <c r="N11" i="1"/>
  <c r="L11" i="1"/>
  <c r="M24" i="1" l="1"/>
  <c r="J24" i="1"/>
  <c r="I24" i="1"/>
  <c r="K24" i="1"/>
  <c r="N24" i="1"/>
  <c r="L24" i="1"/>
  <c r="H24" i="1"/>
  <c r="N25" i="1" l="1"/>
  <c r="N27" i="1"/>
  <c r="N28" i="1" s="1"/>
  <c r="L25" i="1"/>
  <c r="L27" i="1"/>
  <c r="L28" i="1" s="1"/>
  <c r="M25" i="1"/>
  <c r="M27" i="1"/>
  <c r="M28" i="1" s="1"/>
  <c r="K25" i="1"/>
  <c r="K27" i="1"/>
  <c r="K28" i="1" s="1"/>
  <c r="J25" i="1"/>
  <c r="J27" i="1"/>
  <c r="J28" i="1" s="1"/>
  <c r="I25" i="1"/>
  <c r="I27" i="1"/>
  <c r="I28" i="1" s="1"/>
  <c r="H25" i="1"/>
  <c r="H27" i="1"/>
  <c r="H28" i="1" s="1"/>
  <c r="U5" i="1" l="1"/>
  <c r="U15" i="1"/>
  <c r="U20" i="1"/>
  <c r="U17" i="1"/>
  <c r="U14" i="1"/>
  <c r="U11" i="1"/>
  <c r="U8" i="1"/>
  <c r="U9" i="1"/>
  <c r="U22" i="1"/>
  <c r="U19" i="1"/>
  <c r="U16" i="1"/>
  <c r="U13" i="1"/>
  <c r="U10" i="1"/>
  <c r="U7" i="1"/>
  <c r="U21" i="1"/>
  <c r="U18" i="1"/>
  <c r="U6" i="1"/>
  <c r="U12" i="1"/>
  <c r="U23" i="1"/>
  <c r="T17" i="1"/>
  <c r="T11" i="1"/>
  <c r="T14" i="1"/>
  <c r="T5" i="1"/>
  <c r="T20" i="1"/>
  <c r="T8" i="1"/>
  <c r="T13" i="1"/>
  <c r="T19" i="1"/>
  <c r="T22" i="1"/>
  <c r="T7" i="1"/>
  <c r="T16" i="1"/>
  <c r="T10" i="1"/>
  <c r="T21" i="1"/>
  <c r="T18" i="1"/>
  <c r="T15" i="1"/>
  <c r="T12" i="1"/>
  <c r="T9" i="1"/>
  <c r="T6" i="1"/>
  <c r="T23" i="1"/>
  <c r="V20" i="1"/>
  <c r="V17" i="1"/>
  <c r="V14" i="1"/>
  <c r="V11" i="1"/>
  <c r="V8" i="1"/>
  <c r="V5" i="1"/>
  <c r="V22" i="1"/>
  <c r="V19" i="1"/>
  <c r="V16" i="1"/>
  <c r="V13" i="1"/>
  <c r="V10" i="1"/>
  <c r="V7" i="1"/>
  <c r="V21" i="1"/>
  <c r="V18" i="1"/>
  <c r="V15" i="1"/>
  <c r="V12" i="1"/>
  <c r="V9" i="1"/>
  <c r="V6" i="1"/>
  <c r="V23" i="1"/>
  <c r="G25" i="1"/>
  <c r="S19" i="1"/>
  <c r="S7" i="1"/>
  <c r="S14" i="1"/>
  <c r="S21" i="1"/>
  <c r="S9" i="1"/>
  <c r="S16" i="1"/>
  <c r="S11" i="1"/>
  <c r="S6" i="1"/>
  <c r="S22" i="1"/>
  <c r="S17" i="1"/>
  <c r="S12" i="1"/>
  <c r="S18" i="1"/>
  <c r="S10" i="1"/>
  <c r="S13" i="1"/>
  <c r="S20" i="1"/>
  <c r="S8" i="1"/>
  <c r="S15" i="1"/>
  <c r="S5" i="1"/>
  <c r="S23" i="1"/>
  <c r="R21" i="1"/>
  <c r="R17" i="1"/>
  <c r="R11" i="1"/>
  <c r="R7" i="1"/>
  <c r="R20" i="1"/>
  <c r="R14" i="1"/>
  <c r="R10" i="1"/>
  <c r="R8" i="1"/>
  <c r="R19" i="1"/>
  <c r="R15" i="1"/>
  <c r="R13" i="1"/>
  <c r="R9" i="1"/>
  <c r="R5" i="1"/>
  <c r="R22" i="1"/>
  <c r="R12" i="1"/>
  <c r="R6" i="1"/>
  <c r="R18" i="1"/>
  <c r="R16" i="1"/>
  <c r="R23" i="1"/>
  <c r="Q18" i="1"/>
  <c r="Q6" i="1"/>
  <c r="Q16" i="1"/>
  <c r="Q20" i="1"/>
  <c r="Q11" i="1"/>
  <c r="Q7" i="1"/>
  <c r="Q21" i="1"/>
  <c r="Q9" i="1"/>
  <c r="Q14" i="1"/>
  <c r="Q10" i="1"/>
  <c r="Q19" i="1"/>
  <c r="Q12" i="1"/>
  <c r="Q17" i="1"/>
  <c r="Q5" i="1"/>
  <c r="Q22" i="1"/>
  <c r="Q15" i="1"/>
  <c r="Q8" i="1"/>
  <c r="Q13" i="1"/>
  <c r="Q23" i="1"/>
  <c r="P20" i="1"/>
  <c r="P17" i="1"/>
  <c r="P14" i="1"/>
  <c r="P11" i="1"/>
  <c r="P8" i="1"/>
  <c r="P5" i="1"/>
  <c r="P12" i="1"/>
  <c r="P16" i="1"/>
  <c r="P10" i="1"/>
  <c r="P9" i="1"/>
  <c r="P21" i="1"/>
  <c r="P18" i="1"/>
  <c r="P15" i="1"/>
  <c r="P6" i="1"/>
  <c r="P22" i="1"/>
  <c r="P13" i="1"/>
  <c r="P7" i="1"/>
  <c r="P19" i="1"/>
  <c r="P23" i="1"/>
  <c r="X21" i="1" l="1"/>
  <c r="X14" i="1"/>
  <c r="X23" i="1"/>
  <c r="X11" i="1"/>
  <c r="X6" i="1"/>
  <c r="X5" i="1"/>
  <c r="X22" i="1"/>
  <c r="X17" i="1"/>
  <c r="X13" i="1"/>
  <c r="X15" i="1"/>
  <c r="X18" i="1"/>
  <c r="X20" i="1"/>
  <c r="X9" i="1"/>
  <c r="X10" i="1"/>
  <c r="X16" i="1"/>
  <c r="X12" i="1"/>
  <c r="X19" i="1"/>
  <c r="X7" i="1"/>
  <c r="X8" i="1"/>
</calcChain>
</file>

<file path=xl/sharedStrings.xml><?xml version="1.0" encoding="utf-8"?>
<sst xmlns="http://schemas.openxmlformats.org/spreadsheetml/2006/main" count="56" uniqueCount="23">
  <si>
    <t>dihedral</t>
  </si>
  <si>
    <t>energy</t>
  </si>
  <si>
    <t>opt</t>
  </si>
  <si>
    <t>E-Eavg</t>
  </si>
  <si>
    <t>avg</t>
  </si>
  <si>
    <t>min</t>
  </si>
  <si>
    <t>max</t>
  </si>
  <si>
    <t>m=1</t>
  </si>
  <si>
    <t>radians</t>
  </si>
  <si>
    <t>norm_E-Eavg</t>
  </si>
  <si>
    <t>coeffs--&gt;</t>
  </si>
  <si>
    <t>m=2</t>
  </si>
  <si>
    <t>m=3</t>
  </si>
  <si>
    <t>m=4</t>
  </si>
  <si>
    <t>pred (kJ/mol)</t>
  </si>
  <si>
    <t>sum</t>
  </si>
  <si>
    <t>kJ/mol</t>
  </si>
  <si>
    <t>QM</t>
  </si>
  <si>
    <t>full coeffs</t>
  </si>
  <si>
    <t>SST</t>
  </si>
  <si>
    <t>SSE</t>
  </si>
  <si>
    <t>R-squared</t>
  </si>
  <si>
    <t>barrier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</si>
</sst>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64" fontId="0" fillId="0" borderId="0" xfId="0" applyNumberFormat="1"/>
    <xf numFmtId="0" fontId="2" fillId="0" borderId="0" xfId="0" applyFont="1"/>
    <xf numFmtId="2" fontId="0" fillId="0" borderId="0" xfId="0" applyNumberForma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(CClFH)</a:t>
            </a:r>
            <a:r>
              <a:rPr lang="en-US" sz="2800" baseline="-25000">
                <a:solidFill>
                  <a:schemeClr val="tx1"/>
                </a:solidFill>
              </a:rPr>
              <a:t>2</a:t>
            </a:r>
          </a:p>
        </c:rich>
      </c:tx>
      <c:layout>
        <c:manualLayout>
          <c:xMode val="edge"/>
          <c:yMode val="edge"/>
          <c:x val="0.47722148211641358"/>
          <c:y val="4.03622585054610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predicted 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(opt_angle_no_relax!$B$23,opt_angle_no_relax!$B$15:$B$22,opt_angle_no_relax!$B$5:$B$14)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(opt_angle_no_relax!$X$23,opt_angle_no_relax!$X$15:$X$22,opt_angle_no_relax!$X$5:$X$14)</c:f>
              <c:numCache>
                <c:formatCode>General</c:formatCode>
                <c:ptCount val="19"/>
                <c:pt idx="0">
                  <c:v>6.1301196701939197E-7</c:v>
                </c:pt>
                <c:pt idx="1">
                  <c:v>6.6492501017241494</c:v>
                </c:pt>
                <c:pt idx="2">
                  <c:v>20.544798988306638</c:v>
                </c:pt>
                <c:pt idx="3">
                  <c:v>28.373133740483738</c:v>
                </c:pt>
                <c:pt idx="4">
                  <c:v>21.843415973506222</c:v>
                </c:pt>
                <c:pt idx="5">
                  <c:v>8.1654838638213185</c:v>
                </c:pt>
                <c:pt idx="6">
                  <c:v>5.999159694586619</c:v>
                </c:pt>
                <c:pt idx="7">
                  <c:v>26.190003335157986</c:v>
                </c:pt>
                <c:pt idx="8">
                  <c:v>56.634361320987857</c:v>
                </c:pt>
                <c:pt idx="9">
                  <c:v>71.282585282726615</c:v>
                </c:pt>
                <c:pt idx="10">
                  <c:v>56.627514919950244</c:v>
                </c:pt>
                <c:pt idx="11">
                  <c:v>26.185178052152413</c:v>
                </c:pt>
                <c:pt idx="12">
                  <c:v>5.9999704055990275</c:v>
                </c:pt>
                <c:pt idx="13">
                  <c:v>8.1653498098631214</c:v>
                </c:pt>
                <c:pt idx="14">
                  <c:v>21.837741082694038</c:v>
                </c:pt>
                <c:pt idx="15">
                  <c:v>28.368007980473838</c:v>
                </c:pt>
                <c:pt idx="16">
                  <c:v>20.54732357668005</c:v>
                </c:pt>
                <c:pt idx="17">
                  <c:v>6.6552944089194721</c:v>
                </c:pt>
                <c:pt idx="18">
                  <c:v>6.1301196702941512E-7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2E5-48E6-B6A8-FE68D503B17F}"/>
            </c:ext>
          </c:extLst>
        </c:ser>
        <c:ser>
          <c:idx val="1"/>
          <c:order val="1"/>
          <c:tx>
            <c:v>QM unrelaxed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xVal>
            <c:numRef>
              <c:f>(opt_angle_no_relax!$B$23,opt_angle_no_relax!$B$15:$B$22,opt_angle_no_relax!$B$5:$B$14)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(opt_angle_no_relax!$Z$23,opt_angle_no_relax!$Z$15:$Z$22,opt_angle_no_relax!$Z$5:$Z$14)</c:f>
              <c:numCache>
                <c:formatCode>General</c:formatCode>
                <c:ptCount val="19"/>
                <c:pt idx="0">
                  <c:v>0</c:v>
                </c:pt>
                <c:pt idx="1">
                  <c:v>7.0162549250305801</c:v>
                </c:pt>
                <c:pt idx="2">
                  <c:v>21.529441315537724</c:v>
                </c:pt>
                <c:pt idx="3">
                  <c:v>28.804596795293719</c:v>
                </c:pt>
                <c:pt idx="4">
                  <c:v>21.43206151999857</c:v>
                </c:pt>
                <c:pt idx="5">
                  <c:v>8.9508283454831599</c:v>
                </c:pt>
                <c:pt idx="6">
                  <c:v>7.3243836053032965</c:v>
                </c:pt>
                <c:pt idx="7">
                  <c:v>25.627689285512247</c:v>
                </c:pt>
                <c:pt idx="8">
                  <c:v>56.566134950546484</c:v>
                </c:pt>
                <c:pt idx="9">
                  <c:v>73.146850080119862</c:v>
                </c:pt>
                <c:pt idx="10">
                  <c:v>56.561671599990632</c:v>
                </c:pt>
                <c:pt idx="11">
                  <c:v>25.623173425511709</c:v>
                </c:pt>
                <c:pt idx="12">
                  <c:v>7.3222569501086809</c:v>
                </c:pt>
                <c:pt idx="13">
                  <c:v>8.9501982249832963</c:v>
                </c:pt>
                <c:pt idx="14">
                  <c:v>21.430486220539819</c:v>
                </c:pt>
                <c:pt idx="15">
                  <c:v>28.800553525071109</c:v>
                </c:pt>
                <c:pt idx="16">
                  <c:v>21.524295335037323</c:v>
                </c:pt>
                <c:pt idx="17">
                  <c:v>7.0128680300301767</c:v>
                </c:pt>
                <c:pt idx="1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2E5-48E6-B6A8-FE68D503B17F}"/>
            </c:ext>
          </c:extLst>
        </c:ser>
        <c:ser>
          <c:idx val="2"/>
          <c:order val="2"/>
          <c:tx>
            <c:v>predicted 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(opt_angle_relax!$B$23,opt_angle_relax!$B$15:$B$22,opt_angle_relax!$B$5:$B$14)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(opt_angle_relax!$X$23,opt_angle_relax!$X$15:$X$22,opt_angle_relax!$X$5:$X$14)</c:f>
              <c:numCache>
                <c:formatCode>General</c:formatCode>
                <c:ptCount val="19"/>
                <c:pt idx="0">
                  <c:v>4.1528729818690126E-7</c:v>
                </c:pt>
                <c:pt idx="1">
                  <c:v>4.5175310606713044</c:v>
                </c:pt>
                <c:pt idx="2">
                  <c:v>14.098104860107126</c:v>
                </c:pt>
                <c:pt idx="3">
                  <c:v>19.906144527616743</c:v>
                </c:pt>
                <c:pt idx="4">
                  <c:v>16.105066760179287</c:v>
                </c:pt>
                <c:pt idx="5">
                  <c:v>6.7187863806188597</c:v>
                </c:pt>
                <c:pt idx="6">
                  <c:v>3.411883767797621</c:v>
                </c:pt>
                <c:pt idx="7">
                  <c:v>13.548759921513712</c:v>
                </c:pt>
                <c:pt idx="8">
                  <c:v>30.508290271317115</c:v>
                </c:pt>
                <c:pt idx="9">
                  <c:v>38.86202534341021</c:v>
                </c:pt>
                <c:pt idx="10">
                  <c:v>30.507046981151763</c:v>
                </c:pt>
                <c:pt idx="11">
                  <c:v>13.548707227484257</c:v>
                </c:pt>
                <c:pt idx="12">
                  <c:v>3.4132975852117764</c:v>
                </c:pt>
                <c:pt idx="13">
                  <c:v>6.7189353993715093</c:v>
                </c:pt>
                <c:pt idx="14">
                  <c:v>16.103161929114002</c:v>
                </c:pt>
                <c:pt idx="15">
                  <c:v>19.905673255233189</c:v>
                </c:pt>
                <c:pt idx="16">
                  <c:v>14.101684771669243</c:v>
                </c:pt>
                <c:pt idx="17">
                  <c:v>4.5219742259154305</c:v>
                </c:pt>
                <c:pt idx="18">
                  <c:v>4.152872981919446E-7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306-4AC6-8216-66F68FA3D61E}"/>
            </c:ext>
          </c:extLst>
        </c:ser>
        <c:ser>
          <c:idx val="3"/>
          <c:order val="3"/>
          <c:tx>
            <c:v>QM relaxed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(opt_angle_relax!$B$23,opt_angle_relax!$B$15:$B$22,opt_angle_relax!$B$5:$B$14)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(opt_angle_relax!$Z$23,opt_angle_relax!$Z$15:$Z$22,opt_angle_relax!$Z$5:$Z$14)</c:f>
              <c:numCache>
                <c:formatCode>General</c:formatCode>
                <c:ptCount val="19"/>
                <c:pt idx="0">
                  <c:v>0</c:v>
                </c:pt>
                <c:pt idx="1">
                  <c:v>3.8018027653140507</c:v>
                </c:pt>
                <c:pt idx="2">
                  <c:v>13.325567720407321</c:v>
                </c:pt>
                <c:pt idx="3">
                  <c:v>20.193823210336973</c:v>
                </c:pt>
                <c:pt idx="4">
                  <c:v>15.08706818027008</c:v>
                </c:pt>
                <c:pt idx="5">
                  <c:v>5.9224716253445422</c:v>
                </c:pt>
                <c:pt idx="6">
                  <c:v>3.8957169004918342</c:v>
                </c:pt>
                <c:pt idx="7">
                  <c:v>12.645536965312431</c:v>
                </c:pt>
                <c:pt idx="8">
                  <c:v>29.156755109974711</c:v>
                </c:pt>
                <c:pt idx="9">
                  <c:v>39.977202005125264</c:v>
                </c:pt>
                <c:pt idx="10">
                  <c:v>29.156755109974711</c:v>
                </c:pt>
                <c:pt idx="11">
                  <c:v>12.645536965312431</c:v>
                </c:pt>
                <c:pt idx="12">
                  <c:v>3.8957169004918342</c:v>
                </c:pt>
                <c:pt idx="13">
                  <c:v>5.9224716253445422</c:v>
                </c:pt>
                <c:pt idx="14">
                  <c:v>15.08706818027008</c:v>
                </c:pt>
                <c:pt idx="15">
                  <c:v>20.193823210336973</c:v>
                </c:pt>
                <c:pt idx="16">
                  <c:v>13.325567720407321</c:v>
                </c:pt>
                <c:pt idx="17">
                  <c:v>3.8018027653140507</c:v>
                </c:pt>
                <c:pt idx="1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306-4AC6-8216-66F68FA3D6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4231375"/>
        <c:axId val="1362826608"/>
      </c:scatterChart>
      <c:valAx>
        <c:axId val="1164231375"/>
        <c:scaling>
          <c:orientation val="minMax"/>
          <c:max val="180"/>
          <c:min val="-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HCCH dihedral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 angle (°)</a:t>
                </a:r>
                <a:endParaRPr lang="en-US" sz="2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2826608"/>
        <c:crosses val="autoZero"/>
        <c:crossBetween val="midCat"/>
        <c:majorUnit val="90"/>
      </c:valAx>
      <c:valAx>
        <c:axId val="136282660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4231375"/>
        <c:crossesAt val="-180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0428174-4EE5-4350-BCB4-298027CA04C2}">
  <sheetPr/>
  <sheetViews>
    <sheetView tabSelected="1"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CDA3328-6DA2-7E59-C597-A46F305B2BA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0.15224</cdr:x>
      <cdr:y>0.12079</cdr:y>
    </cdr:from>
    <cdr:to>
      <cdr:x>0.65676</cdr:x>
      <cdr:y>0.38061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A5BBB28-DBBE-CEA6-C355-F433D7FD9103}"/>
            </a:ext>
          </a:extLst>
        </cdr:cNvPr>
        <cdr:cNvSpPr txBox="1"/>
      </cdr:nvSpPr>
      <cdr:spPr>
        <a:xfrm xmlns:a="http://schemas.openxmlformats.org/drawingml/2006/main">
          <a:off x="1320800" y="760997"/>
          <a:ext cx="4377086" cy="16369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>
              <a:solidFill>
                <a:schemeClr val="accent1"/>
              </a:solidFill>
            </a:rPr>
            <a:t>relaxed</a:t>
          </a:r>
          <a:r>
            <a:rPr lang="en-US" sz="2400" baseline="0">
              <a:solidFill>
                <a:schemeClr val="accent1"/>
              </a:solidFill>
            </a:rPr>
            <a:t> scan: </a:t>
          </a:r>
        </a:p>
        <a:p xmlns:a="http://schemas.openxmlformats.org/drawingml/2006/main">
          <a:r>
            <a:rPr lang="en-US" sz="2400" baseline="0">
              <a:solidFill>
                <a:schemeClr val="accent1"/>
              </a:solidFill>
            </a:rPr>
            <a:t>    </a:t>
          </a:r>
          <a:r>
            <a:rPr lang="en-US" sz="2400">
              <a:solidFill>
                <a:schemeClr val="accent1"/>
              </a:solidFill>
            </a:rPr>
            <a:t>R-squared = 0.9935</a:t>
          </a:r>
          <a:r>
            <a:rPr lang="en-US" sz="2400" baseline="0">
              <a:solidFill>
                <a:schemeClr val="accent1"/>
              </a:solidFill>
            </a:rPr>
            <a:t> </a:t>
          </a:r>
        </a:p>
        <a:p xmlns:a="http://schemas.openxmlformats.org/drawingml/2006/main">
          <a:r>
            <a:rPr lang="en-US" sz="2400">
              <a:solidFill>
                <a:schemeClr val="accent2"/>
              </a:solidFill>
            </a:rPr>
            <a:t>rigid scan: </a:t>
          </a:r>
        </a:p>
        <a:p xmlns:a="http://schemas.openxmlformats.org/drawingml/2006/main">
          <a:r>
            <a:rPr lang="en-US" sz="2400">
              <a:solidFill>
                <a:schemeClr val="accent2"/>
              </a:solidFill>
            </a:rPr>
            <a:t>    R-squared = 0.9983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02C6B-5494-4314-AD18-C01D8D336E2D}">
  <dimension ref="A1:AD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</cols>
  <sheetData>
    <row r="1" spans="1:30" ht="18.75" x14ac:dyDescent="0.3">
      <c r="A1" s="3">
        <v>2625.5</v>
      </c>
      <c r="X1" t="s">
        <v>14</v>
      </c>
      <c r="Z1" t="s">
        <v>17</v>
      </c>
    </row>
    <row r="2" spans="1:30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15</v>
      </c>
      <c r="Z2" t="s">
        <v>16</v>
      </c>
      <c r="AA2" s="1" t="s">
        <v>19</v>
      </c>
      <c r="AB2" s="1" t="s">
        <v>20</v>
      </c>
      <c r="AD2" s="1" t="s">
        <v>21</v>
      </c>
    </row>
    <row r="3" spans="1:30" x14ac:dyDescent="0.25">
      <c r="AA3">
        <f>SUM(AA5:AA22)</f>
        <v>1955.7575769117075</v>
      </c>
      <c r="AB3">
        <f>SUM(AB5:AB22)</f>
        <v>12.72501954764873</v>
      </c>
      <c r="AD3" s="5">
        <f>1-AB3/AA3</f>
        <v>0.9934935598880601</v>
      </c>
    </row>
    <row r="4" spans="1:30" x14ac:dyDescent="0.25">
      <c r="A4" t="s">
        <v>2</v>
      </c>
      <c r="B4">
        <v>-179.99417</v>
      </c>
      <c r="C4">
        <f>B4*PI()/180</f>
        <v>-3.1414909008944019</v>
      </c>
      <c r="D4">
        <v>-1196.1477937300001</v>
      </c>
      <c r="E4">
        <f>D4-$D$24</f>
        <v>-5.2484116667983471E-3</v>
      </c>
    </row>
    <row r="5" spans="1:30" x14ac:dyDescent="0.25">
      <c r="B5">
        <v>0</v>
      </c>
      <c r="C5">
        <f t="shared" ref="C5:C23" si="0">B5*PI()/180</f>
        <v>0</v>
      </c>
      <c r="D5">
        <v>-1196.1325672200001</v>
      </c>
      <c r="E5">
        <f t="shared" ref="E5:E22" si="1">D5-$D$24</f>
        <v>9.9780983332493633E-3</v>
      </c>
      <c r="F5">
        <f t="shared" ref="F5:F22" si="2">E5^2</f>
        <v>9.9562446347993728E-5</v>
      </c>
      <c r="G5">
        <f t="shared" ref="G5:G22" si="3">E5/$F$24</f>
        <v>2.5132665090202129</v>
      </c>
      <c r="H5">
        <f>-COS(C5-$C$4)*SQRT(2)*G5</f>
        <v>3.5542955645145708</v>
      </c>
      <c r="I5">
        <f>-SQRT(2)*COS(2*(C5-$C$4))*G5</f>
        <v>-3.5542955093148803</v>
      </c>
      <c r="J5">
        <f>-COS(3*(C5-$C$4))*SQRT(2)*G5</f>
        <v>3.5542954173153967</v>
      </c>
      <c r="K5">
        <f>-COS(4*(C5-$C$4))*SQRT(2)*G5</f>
        <v>-3.554295288516121</v>
      </c>
      <c r="L5">
        <f>SQRT(2)*(3*SIN(C5-$C$4)-SIN(3*(C5-$C$4)))*G5/SQRT(10)</f>
        <v>4.7364318602483612E-12</v>
      </c>
      <c r="M5">
        <f>SQRT(2)*(2*SIN(2*(C5-$C$4))-SIN(4*(C5-$C$4)))*G5/SQRT(5)</f>
        <v>-1.339665243420708E-11</v>
      </c>
      <c r="N5">
        <f>SQRT(2)*G5*(SIN(C5-$C$4)-SIN(2*(C5-$C$4))+3*SIN(3*(C5-$C$4))-2*SIN(4*(C5-$C$4)))/SQRT(15)</f>
        <v>1.8675998146539794E-3</v>
      </c>
      <c r="P5">
        <f>H$28*(1-COS($C5-$C$4))</f>
        <v>10.544709426124223</v>
      </c>
      <c r="Q5">
        <f>I$28*(1-COS(2*($C5-$C$4)))</f>
        <v>-5.8435058411162689E-8</v>
      </c>
      <c r="R5">
        <f>J$28*(1-COS(3*($C5-$C$4)))</f>
        <v>16.934891057320247</v>
      </c>
      <c r="S5">
        <f>K$28*(1-COS(4*($C5-$C$4)))</f>
        <v>-6.9715301626303089E-8</v>
      </c>
      <c r="T5">
        <f>L$28*(3*SIN($C5-$C$4)-SIN(3*($C5-$C$4)))/SQRT(10)</f>
        <v>-4.1100603046378639E-16</v>
      </c>
      <c r="U5">
        <f>M$28*(2*SIN(2*(C5-$C$4))-SIN(4*(C5-$C$4)))/SQRT(5)</f>
        <v>1.358600259612376E-15</v>
      </c>
      <c r="V5">
        <f>$N$28*(SIN(C5-$C$4)-SIN(2*(C5-$C$4))+3*SIN(3*(C5-$C$4))-2*SIN(4*(C5-$C$4)))/SQRT(15)</f>
        <v>1.2956747156774836E-6</v>
      </c>
      <c r="X5">
        <f>SUM(P5:V5)*SQRT(2)</f>
        <v>38.86202534341021</v>
      </c>
      <c r="Z5">
        <f>(D5-$D$25)*$A$1</f>
        <v>39.977202005125264</v>
      </c>
      <c r="AA5">
        <f>(E5*$A$1)^2</f>
        <v>686.30885817891931</v>
      </c>
      <c r="AB5">
        <f>(X5-Z5)^2</f>
        <v>1.2436189868339325</v>
      </c>
    </row>
    <row r="6" spans="1:30" x14ac:dyDescent="0.25">
      <c r="B6">
        <v>20</v>
      </c>
      <c r="C6">
        <f t="shared" si="0"/>
        <v>0.3490658503988659</v>
      </c>
      <c r="D6">
        <v>-1196.1366885100001</v>
      </c>
      <c r="E6">
        <f t="shared" si="1"/>
        <v>5.8568083331920207E-3</v>
      </c>
      <c r="F6">
        <f t="shared" si="2"/>
        <v>3.4302203851747492E-5</v>
      </c>
      <c r="G6">
        <f t="shared" si="3"/>
        <v>1.4752029637263087</v>
      </c>
      <c r="H6">
        <f t="shared" ref="H6:H22" si="4">-COS(C6-$C$4)*SQRT(2)*G6</f>
        <v>1.960508240221301</v>
      </c>
      <c r="I6">
        <f t="shared" ref="I6:I22" si="5">-SQRT(2)*COS(2*(C6-$C$4))*G6</f>
        <v>-1.598434652165825</v>
      </c>
      <c r="J6">
        <f t="shared" ref="J6:J22" si="6">-COS(3*(C6-$C$4))*SQRT(2)*G6</f>
        <v>1.0436774948802898</v>
      </c>
      <c r="K6">
        <f t="shared" ref="K6:K22" si="7">-COS(4*(C6-$C$4))*SQRT(2)*G6</f>
        <v>-0.36311006154365982</v>
      </c>
      <c r="L6">
        <f t="shared" ref="L6:L22" si="8">SQRT(2)*(3*SIN(C6-$C$4)-SIN(3*(C6-$C$4)))*G6/SQRT(10)</f>
        <v>-0.10549151352154297</v>
      </c>
      <c r="M6">
        <f t="shared" ref="M6:M22" si="9">SQRT(2)*(2*SIN(2*(C6-$C$4))-SIN(4*(C6-$C$4)))*G6/SQRT(5)</f>
        <v>0.28039122292703395</v>
      </c>
      <c r="N6">
        <f t="shared" ref="N6:N22" si="10">SQRT(2)*G6*(SIN(C6-$C$4)-SIN(2*(C6-$C$4))+3*SIN(3*(C6-$C$4))-2*SIN(4*(C6-$C$4)))/SQRT(15)</f>
        <v>-2.9904951296388163</v>
      </c>
      <c r="P6">
        <f t="shared" ref="P6:P23" si="11">H$28*(1-COS($C6-$C$4))</f>
        <v>10.226931017617638</v>
      </c>
      <c r="Q6">
        <f t="shared" ref="Q6:Q23" si="12">I$28*(1-COS(2*($C6-$C$4)))</f>
        <v>-0.65984532676438779</v>
      </c>
      <c r="R6">
        <f t="shared" ref="R6:R23" si="13">J$28*(1-COS(3*($C6-$C$4)))</f>
        <v>12.703406856181175</v>
      </c>
      <c r="S6">
        <f t="shared" ref="S6:S23" si="14">K$28*(1-COS(4*($C6-$C$4)))</f>
        <v>-0.69518528922802447</v>
      </c>
      <c r="T6">
        <f t="shared" ref="T6:T23" si="15">L$28*(3*SIN($C6-$C$4)-SIN(3*($C6-$C$4)))/SQRT(10)</f>
        <v>1.559556781221227E-5</v>
      </c>
      <c r="U6">
        <f t="shared" ref="U6:U23" si="16">M$28*(2*SIN(2*(C6-$C$4))-SIN(4*(C6-$C$4)))/SQRT(5)</f>
        <v>-4.8444735129815703E-5</v>
      </c>
      <c r="V6">
        <f t="shared" ref="V6:V23" si="17">$N$28*(SIN(C6-$C$4)-SIN(2*(C6-$C$4))+3*SIN(3*(C6-$C$4))-2*SIN(4*(C6-$C$4)))/SQRT(15)</f>
        <v>-3.53461429008225E-3</v>
      </c>
      <c r="X6">
        <f t="shared" ref="X6:X23" si="18">SUM(P6:V6)*SQRT(2)</f>
        <v>30.507046981151763</v>
      </c>
      <c r="Z6">
        <f t="shared" ref="Z6:Z22" si="19">(D6-$D$25)*$A$1</f>
        <v>29.156755109974711</v>
      </c>
      <c r="AA6">
        <f t="shared" ref="AA6:AA22" si="20">(E6*$A$1)^2</f>
        <v>236.45367527660937</v>
      </c>
      <c r="AB6">
        <f t="shared" ref="AB6:AB22" si="21">(X6-Z6)^2</f>
        <v>1.8232881373668262</v>
      </c>
    </row>
    <row r="7" spans="1:30" x14ac:dyDescent="0.25">
      <c r="B7">
        <v>40</v>
      </c>
      <c r="C7">
        <f t="shared" si="0"/>
        <v>0.69813170079773179</v>
      </c>
      <c r="D7">
        <v>-1196.1429773</v>
      </c>
      <c r="E7">
        <f t="shared" si="1"/>
        <v>-4.3198166667934856E-4</v>
      </c>
      <c r="F7">
        <f t="shared" si="2"/>
        <v>1.866081603470678E-7</v>
      </c>
      <c r="G7">
        <f t="shared" si="3"/>
        <v>-0.10880681058816412</v>
      </c>
      <c r="H7">
        <f t="shared" si="4"/>
        <v>-0.11788596992817389</v>
      </c>
      <c r="I7">
        <f t="shared" si="5"/>
        <v>2.6751136974374288E-2</v>
      </c>
      <c r="J7">
        <f t="shared" si="6"/>
        <v>7.6897351151561266E-2</v>
      </c>
      <c r="K7">
        <f t="shared" si="7"/>
        <v>-0.14457477244459629</v>
      </c>
      <c r="L7">
        <f t="shared" si="8"/>
        <v>5.1674412798968054E-2</v>
      </c>
      <c r="M7">
        <f t="shared" si="9"/>
        <v>-0.11197255466539413</v>
      </c>
      <c r="N7">
        <f t="shared" si="10"/>
        <v>0.19511001832611749</v>
      </c>
      <c r="P7">
        <f t="shared" si="11"/>
        <v>9.311557586669112</v>
      </c>
      <c r="Q7">
        <f t="shared" si="12"/>
        <v>-2.3313704840494771</v>
      </c>
      <c r="R7">
        <f t="shared" si="13"/>
        <v>4.2359615247754974</v>
      </c>
      <c r="S7">
        <f t="shared" si="14"/>
        <v>-1.6324805373855722</v>
      </c>
      <c r="T7">
        <f t="shared" si="15"/>
        <v>1.0357499341302538E-4</v>
      </c>
      <c r="U7">
        <f t="shared" si="16"/>
        <v>-2.6229466290471164E-4</v>
      </c>
      <c r="V7">
        <f t="shared" si="17"/>
        <v>-3.1266134747619085E-3</v>
      </c>
      <c r="X7">
        <f t="shared" si="18"/>
        <v>13.548707227484257</v>
      </c>
      <c r="Z7">
        <f t="shared" si="19"/>
        <v>12.645536965312431</v>
      </c>
      <c r="AA7">
        <f t="shared" si="20"/>
        <v>1.2863367479644652</v>
      </c>
      <c r="AB7">
        <f t="shared" si="21"/>
        <v>0.81571652247152626</v>
      </c>
    </row>
    <row r="8" spans="1:30" x14ac:dyDescent="0.25">
      <c r="B8">
        <v>60</v>
      </c>
      <c r="C8">
        <f t="shared" si="0"/>
        <v>1.0471975511965976</v>
      </c>
      <c r="D8">
        <v>-1196.1463099299999</v>
      </c>
      <c r="E8">
        <f t="shared" si="1"/>
        <v>-3.7646116666110174E-3</v>
      </c>
      <c r="F8">
        <f t="shared" si="2"/>
        <v>1.4172301000383783E-5</v>
      </c>
      <c r="G8">
        <f t="shared" si="3"/>
        <v>-0.9482240107448523</v>
      </c>
      <c r="H8">
        <f t="shared" si="4"/>
        <v>-0.67061379332188109</v>
      </c>
      <c r="I8">
        <f t="shared" si="5"/>
        <v>-0.67025927677608099</v>
      </c>
      <c r="J8">
        <f t="shared" si="6"/>
        <v>1.3409911936847239</v>
      </c>
      <c r="K8">
        <f t="shared" si="7"/>
        <v>-0.67096824737821237</v>
      </c>
      <c r="L8">
        <f t="shared" si="8"/>
        <v>1.1015425639186176</v>
      </c>
      <c r="M8">
        <f t="shared" si="9"/>
        <v>-1.5580909762339834</v>
      </c>
      <c r="N8">
        <f t="shared" si="10"/>
        <v>4.7566179198492241E-4</v>
      </c>
      <c r="P8">
        <f t="shared" si="11"/>
        <v>7.9089966785240842</v>
      </c>
      <c r="Q8">
        <f t="shared" si="12"/>
        <v>-4.2324503322637819</v>
      </c>
      <c r="R8">
        <f t="shared" si="13"/>
        <v>3.9450887383616445E-7</v>
      </c>
      <c r="S8">
        <f t="shared" si="14"/>
        <v>-1.2628145414297132</v>
      </c>
      <c r="T8">
        <f t="shared" si="15"/>
        <v>2.5335284127281057E-4</v>
      </c>
      <c r="U8">
        <f t="shared" si="16"/>
        <v>-4.1880881231993084E-4</v>
      </c>
      <c r="V8">
        <f t="shared" si="17"/>
        <v>-8.7465750133054832E-7</v>
      </c>
      <c r="X8">
        <f t="shared" si="18"/>
        <v>3.4132975852117764</v>
      </c>
      <c r="Z8">
        <f t="shared" si="19"/>
        <v>3.8957169004918342</v>
      </c>
      <c r="AA8">
        <f t="shared" si="20"/>
        <v>97.693217413970757</v>
      </c>
      <c r="AB8">
        <f t="shared" si="21"/>
        <v>0.23272839575527979</v>
      </c>
    </row>
    <row r="9" spans="1:30" x14ac:dyDescent="0.25">
      <c r="B9">
        <v>80</v>
      </c>
      <c r="C9">
        <f t="shared" si="0"/>
        <v>1.3962634015954636</v>
      </c>
      <c r="D9">
        <v>-1196.14553798</v>
      </c>
      <c r="E9">
        <f t="shared" si="1"/>
        <v>-2.992661666667118E-3</v>
      </c>
      <c r="F9">
        <f t="shared" si="2"/>
        <v>8.9560238511388123E-6</v>
      </c>
      <c r="G9">
        <f t="shared" si="3"/>
        <v>-0.75378655215294443</v>
      </c>
      <c r="H9">
        <f t="shared" si="4"/>
        <v>-0.18521841185656177</v>
      </c>
      <c r="I9">
        <f t="shared" si="5"/>
        <v>-1.0016523658389536</v>
      </c>
      <c r="J9">
        <f t="shared" si="6"/>
        <v>0.53328937086611827</v>
      </c>
      <c r="K9">
        <f t="shared" si="7"/>
        <v>0.8163360334689892</v>
      </c>
      <c r="L9">
        <f t="shared" si="8"/>
        <v>1.2878176362217721</v>
      </c>
      <c r="M9">
        <f t="shared" si="9"/>
        <v>-0.63287819784152999</v>
      </c>
      <c r="N9">
        <f t="shared" si="10"/>
        <v>-0.70374793681907111</v>
      </c>
      <c r="P9">
        <f t="shared" si="11"/>
        <v>6.1884178382992721</v>
      </c>
      <c r="Q9">
        <f t="shared" si="12"/>
        <v>-5.4735484822787752</v>
      </c>
      <c r="R9">
        <f t="shared" si="13"/>
        <v>4.2314845956479452</v>
      </c>
      <c r="S9">
        <f t="shared" si="14"/>
        <v>-0.19713564018583241</v>
      </c>
      <c r="T9">
        <f t="shared" si="15"/>
        <v>3.7259877902165705E-4</v>
      </c>
      <c r="U9">
        <f t="shared" si="16"/>
        <v>-2.1399602028993742E-4</v>
      </c>
      <c r="V9">
        <f t="shared" si="17"/>
        <v>1.6278690085971001E-3</v>
      </c>
      <c r="X9">
        <f t="shared" si="18"/>
        <v>6.7189353993715093</v>
      </c>
      <c r="Z9">
        <f t="shared" si="19"/>
        <v>5.9224716253445422</v>
      </c>
      <c r="AA9">
        <f t="shared" si="20"/>
        <v>61.736113650868582</v>
      </c>
      <c r="AB9">
        <f t="shared" si="21"/>
        <v>0.6343545433372797</v>
      </c>
    </row>
    <row r="10" spans="1:30" x14ac:dyDescent="0.25">
      <c r="B10">
        <v>100</v>
      </c>
      <c r="C10">
        <f t="shared" si="0"/>
        <v>1.7453292519943295</v>
      </c>
      <c r="D10">
        <v>-1196.14204737</v>
      </c>
      <c r="E10">
        <f t="shared" si="1"/>
        <v>4.9794833330452093E-4</v>
      </c>
      <c r="F10">
        <f t="shared" si="2"/>
        <v>2.4795254264075025E-7</v>
      </c>
      <c r="G10">
        <f t="shared" si="3"/>
        <v>0.12542238285490456</v>
      </c>
      <c r="H10">
        <f t="shared" si="4"/>
        <v>-3.0782903667081904E-2</v>
      </c>
      <c r="I10">
        <f t="shared" si="5"/>
        <v>0.16668941397892828</v>
      </c>
      <c r="J10">
        <f t="shared" si="6"/>
        <v>8.8640122475093355E-2</v>
      </c>
      <c r="K10">
        <f t="shared" si="7"/>
        <v>-0.13592278736004346</v>
      </c>
      <c r="L10">
        <f t="shared" si="8"/>
        <v>-0.21430276902803289</v>
      </c>
      <c r="M10">
        <f t="shared" si="9"/>
        <v>-0.10519432567646954</v>
      </c>
      <c r="N10">
        <f t="shared" si="10"/>
        <v>3.0711346037856475E-2</v>
      </c>
      <c r="P10">
        <f t="shared" si="11"/>
        <v>4.3573482671650456</v>
      </c>
      <c r="Q10">
        <f t="shared" si="12"/>
        <v>-5.4739413164329251</v>
      </c>
      <c r="R10">
        <f t="shared" si="13"/>
        <v>12.698929927053623</v>
      </c>
      <c r="S10">
        <f t="shared" si="14"/>
        <v>-0.19669523778349934</v>
      </c>
      <c r="T10">
        <f t="shared" si="15"/>
        <v>3.7263889161576002E-4</v>
      </c>
      <c r="U10">
        <f t="shared" si="16"/>
        <v>2.1377219356944889E-4</v>
      </c>
      <c r="V10">
        <f t="shared" si="17"/>
        <v>4.2694753412687289E-4</v>
      </c>
      <c r="X10">
        <f t="shared" si="18"/>
        <v>16.103161929114002</v>
      </c>
      <c r="Z10">
        <f t="shared" si="19"/>
        <v>15.08706818027008</v>
      </c>
      <c r="AA10">
        <f t="shared" si="20"/>
        <v>1.7091989265464875</v>
      </c>
      <c r="AB10">
        <f t="shared" si="21"/>
        <v>1.0324465064396946</v>
      </c>
    </row>
    <row r="11" spans="1:30" x14ac:dyDescent="0.25">
      <c r="B11">
        <v>120</v>
      </c>
      <c r="C11">
        <f t="shared" si="0"/>
        <v>2.0943951023931953</v>
      </c>
      <c r="D11">
        <v>-1196.14010231</v>
      </c>
      <c r="E11">
        <f t="shared" si="1"/>
        <v>2.443008333329999E-3</v>
      </c>
      <c r="F11">
        <f t="shared" si="2"/>
        <v>5.9682897167198193E-6</v>
      </c>
      <c r="G11">
        <f t="shared" si="3"/>
        <v>0.61534080145871939</v>
      </c>
      <c r="H11">
        <f t="shared" si="4"/>
        <v>-0.43503496675734304</v>
      </c>
      <c r="I11">
        <f t="shared" si="5"/>
        <v>0.43526501332626605</v>
      </c>
      <c r="J11">
        <f t="shared" si="6"/>
        <v>0.87022326635965996</v>
      </c>
      <c r="K11">
        <f t="shared" si="7"/>
        <v>0.43480487965077497</v>
      </c>
      <c r="L11">
        <f t="shared" si="8"/>
        <v>-0.71508740458181441</v>
      </c>
      <c r="M11">
        <f t="shared" si="9"/>
        <v>-1.0111080706606255</v>
      </c>
      <c r="N11">
        <f t="shared" si="10"/>
        <v>-0.38909564466386082</v>
      </c>
      <c r="P11">
        <f t="shared" si="11"/>
        <v>2.6366419791089504</v>
      </c>
      <c r="Q11">
        <f t="shared" si="12"/>
        <v>-4.2334450232596419</v>
      </c>
      <c r="R11">
        <f t="shared" si="13"/>
        <v>16.934891057320247</v>
      </c>
      <c r="S11">
        <f t="shared" si="14"/>
        <v>-1.2622211888781671</v>
      </c>
      <c r="T11">
        <f t="shared" si="15"/>
        <v>2.5344215924799732E-4</v>
      </c>
      <c r="U11">
        <f t="shared" si="16"/>
        <v>4.1880881231857228E-4</v>
      </c>
      <c r="V11">
        <f t="shared" si="17"/>
        <v>-1.1025324038706126E-3</v>
      </c>
      <c r="X11">
        <f t="shared" si="18"/>
        <v>19.905673255233189</v>
      </c>
      <c r="Z11">
        <f t="shared" si="19"/>
        <v>20.193823210336973</v>
      </c>
      <c r="AA11">
        <f t="shared" si="20"/>
        <v>41.140914581851327</v>
      </c>
      <c r="AB11">
        <f t="shared" si="21"/>
        <v>8.3030396626312383E-2</v>
      </c>
    </row>
    <row r="12" spans="1:30" x14ac:dyDescent="0.25">
      <c r="B12">
        <v>140</v>
      </c>
      <c r="C12">
        <f t="shared" si="0"/>
        <v>2.4434609527920612</v>
      </c>
      <c r="D12">
        <v>-1196.1427182899999</v>
      </c>
      <c r="E12">
        <f t="shared" si="1"/>
        <v>-1.7297166664320685E-4</v>
      </c>
      <c r="F12">
        <f t="shared" si="2"/>
        <v>2.9919197461328678E-8</v>
      </c>
      <c r="G12">
        <f t="shared" si="3"/>
        <v>-4.3567810444920002E-2</v>
      </c>
      <c r="H12">
        <f t="shared" si="4"/>
        <v>4.719517650867306E-2</v>
      </c>
      <c r="I12">
        <f t="shared" si="5"/>
        <v>1.0686842988422754E-2</v>
      </c>
      <c r="J12">
        <f t="shared" si="6"/>
        <v>-3.0823381175778024E-2</v>
      </c>
      <c r="K12">
        <f t="shared" si="7"/>
        <v>-5.7906970450230279E-2</v>
      </c>
      <c r="L12">
        <f t="shared" si="8"/>
        <v>2.0706237478753678E-2</v>
      </c>
      <c r="M12">
        <f t="shared" si="9"/>
        <v>4.4860392232735059E-2</v>
      </c>
      <c r="N12">
        <f t="shared" si="10"/>
        <v>2.5014312861922808E-2</v>
      </c>
      <c r="P12">
        <f t="shared" si="11"/>
        <v>1.2338415473907256</v>
      </c>
      <c r="Q12">
        <f t="shared" si="12"/>
        <v>-2.3325016049153193</v>
      </c>
      <c r="R12">
        <f t="shared" si="13"/>
        <v>12.703406856181175</v>
      </c>
      <c r="S12">
        <f t="shared" si="14"/>
        <v>-1.6327148706093262</v>
      </c>
      <c r="T12">
        <f t="shared" si="15"/>
        <v>1.0365038043074505E-4</v>
      </c>
      <c r="U12">
        <f t="shared" si="16"/>
        <v>2.6244075541975346E-4</v>
      </c>
      <c r="V12">
        <f t="shared" si="17"/>
        <v>-1.0010909807135957E-3</v>
      </c>
      <c r="X12">
        <f t="shared" si="18"/>
        <v>14.101684771669243</v>
      </c>
      <c r="Z12">
        <f t="shared" si="19"/>
        <v>13.325567720407321</v>
      </c>
      <c r="AA12">
        <f t="shared" si="20"/>
        <v>0.20624051538010327</v>
      </c>
      <c r="AB12">
        <f t="shared" si="21"/>
        <v>0.60235767725950085</v>
      </c>
    </row>
    <row r="13" spans="1:30" x14ac:dyDescent="0.25">
      <c r="B13">
        <v>160</v>
      </c>
      <c r="C13">
        <f t="shared" si="0"/>
        <v>2.7925268031909272</v>
      </c>
      <c r="D13">
        <v>-1196.1463457</v>
      </c>
      <c r="E13">
        <f t="shared" si="1"/>
        <v>-3.8003816666787316E-3</v>
      </c>
      <c r="F13">
        <f t="shared" si="2"/>
        <v>1.4442900812427813E-5</v>
      </c>
      <c r="G13">
        <f t="shared" si="3"/>
        <v>-0.95723369778093514</v>
      </c>
      <c r="H13">
        <f t="shared" si="4"/>
        <v>1.272045677267142</v>
      </c>
      <c r="I13">
        <f t="shared" si="5"/>
        <v>1.0368424442002269</v>
      </c>
      <c r="J13">
        <f t="shared" si="6"/>
        <v>0.67650853282501733</v>
      </c>
      <c r="K13">
        <f t="shared" si="7"/>
        <v>0.23453061462189911</v>
      </c>
      <c r="L13">
        <f t="shared" si="8"/>
        <v>6.8566534929564438E-2</v>
      </c>
      <c r="M13">
        <f t="shared" si="9"/>
        <v>0.18223295850225898</v>
      </c>
      <c r="N13">
        <f t="shared" si="10"/>
        <v>0.11462896849773825</v>
      </c>
      <c r="P13">
        <f t="shared" si="11"/>
        <v>0.31814540720502116</v>
      </c>
      <c r="Q13">
        <f t="shared" si="12"/>
        <v>-0.66058361347607919</v>
      </c>
      <c r="R13">
        <f t="shared" si="13"/>
        <v>4.2359615247754725</v>
      </c>
      <c r="S13">
        <f t="shared" si="14"/>
        <v>-0.69586002485410992</v>
      </c>
      <c r="T13">
        <f t="shared" si="15"/>
        <v>1.5621749449259588E-5</v>
      </c>
      <c r="U13">
        <f t="shared" si="16"/>
        <v>4.8522469335262271E-5</v>
      </c>
      <c r="V13">
        <f t="shared" si="17"/>
        <v>-2.0879837349908561E-4</v>
      </c>
      <c r="X13">
        <f t="shared" si="18"/>
        <v>4.5219742259154305</v>
      </c>
      <c r="Z13">
        <f t="shared" si="19"/>
        <v>3.8018027653140507</v>
      </c>
      <c r="AA13">
        <f t="shared" si="20"/>
        <v>99.558529635993224</v>
      </c>
      <c r="AB13">
        <f t="shared" si="21"/>
        <v>0.51864693266472472</v>
      </c>
    </row>
    <row r="14" spans="1:30" x14ac:dyDescent="0.25">
      <c r="B14">
        <v>180</v>
      </c>
      <c r="C14">
        <f t="shared" si="0"/>
        <v>3.1415926535897931</v>
      </c>
      <c r="D14">
        <f>D4</f>
        <v>-1196.1477937300001</v>
      </c>
      <c r="E14">
        <f t="shared" si="1"/>
        <v>-5.2484116667983471E-3</v>
      </c>
      <c r="F14">
        <f t="shared" si="2"/>
        <v>2.7545825024185005E-5</v>
      </c>
      <c r="G14">
        <f t="shared" si="3"/>
        <v>-1.3219610417909868</v>
      </c>
      <c r="H14">
        <f t="shared" si="4"/>
        <v>1.8695352245514592</v>
      </c>
      <c r="I14">
        <f t="shared" si="5"/>
        <v>1.8695351955167985</v>
      </c>
      <c r="J14">
        <f t="shared" si="6"/>
        <v>1.8695351471256976</v>
      </c>
      <c r="K14">
        <f t="shared" si="7"/>
        <v>1.8695350793781571</v>
      </c>
      <c r="L14">
        <f t="shared" si="8"/>
        <v>2.492381033542985E-12</v>
      </c>
      <c r="M14">
        <f t="shared" si="9"/>
        <v>7.0465478073554023E-12</v>
      </c>
      <c r="N14">
        <f t="shared" si="10"/>
        <v>4.5742947008068721E-12</v>
      </c>
      <c r="P14">
        <f t="shared" si="11"/>
        <v>2.7293955157003345E-8</v>
      </c>
      <c r="Q14">
        <f t="shared" si="12"/>
        <v>-5.8435058411162689E-8</v>
      </c>
      <c r="R14">
        <f t="shared" si="13"/>
        <v>3.9450887383616445E-7</v>
      </c>
      <c r="S14">
        <f t="shared" si="14"/>
        <v>-6.9715301626303089E-8</v>
      </c>
      <c r="T14">
        <f t="shared" si="15"/>
        <v>4.1117928342035385E-16</v>
      </c>
      <c r="U14">
        <f t="shared" si="16"/>
        <v>1.358600259612376E-15</v>
      </c>
      <c r="V14">
        <f t="shared" si="17"/>
        <v>-6.033317630222385E-15</v>
      </c>
      <c r="X14">
        <f t="shared" si="18"/>
        <v>4.152872981919446E-7</v>
      </c>
      <c r="Z14">
        <f t="shared" si="19"/>
        <v>0</v>
      </c>
      <c r="AA14">
        <f t="shared" si="20"/>
        <v>189.88026523441954</v>
      </c>
      <c r="AB14">
        <f t="shared" si="21"/>
        <v>1.7246354003956512E-13</v>
      </c>
    </row>
    <row r="15" spans="1:30" x14ac:dyDescent="0.25">
      <c r="B15">
        <f>200-360</f>
        <v>-160</v>
      </c>
      <c r="C15">
        <f t="shared" si="0"/>
        <v>-2.7925268031909272</v>
      </c>
      <c r="D15">
        <f>D13</f>
        <v>-1196.1463457</v>
      </c>
      <c r="E15">
        <f t="shared" si="1"/>
        <v>-3.8003816666787316E-3</v>
      </c>
      <c r="F15">
        <f t="shared" si="2"/>
        <v>1.4442900812427813E-5</v>
      </c>
      <c r="G15">
        <f t="shared" si="3"/>
        <v>-0.95723369778093514</v>
      </c>
      <c r="H15">
        <f t="shared" si="4"/>
        <v>1.2721399010592032</v>
      </c>
      <c r="I15">
        <f t="shared" si="5"/>
        <v>1.0371966098068028</v>
      </c>
      <c r="J15">
        <f t="shared" si="6"/>
        <v>0.67722428186522621</v>
      </c>
      <c r="K15">
        <f t="shared" si="7"/>
        <v>0.23561584097887259</v>
      </c>
      <c r="L15">
        <f t="shared" si="8"/>
        <v>-6.8451619238658876E-2</v>
      </c>
      <c r="M15">
        <f t="shared" si="9"/>
        <v>-0.18194101676002272</v>
      </c>
      <c r="N15">
        <f t="shared" si="10"/>
        <v>-0.11444982909167216</v>
      </c>
      <c r="P15">
        <f t="shared" si="11"/>
        <v>0.31777843580054205</v>
      </c>
      <c r="Q15">
        <f t="shared" si="12"/>
        <v>-0.65984532676438845</v>
      </c>
      <c r="R15">
        <f t="shared" si="13"/>
        <v>4.2314845956479461</v>
      </c>
      <c r="S15">
        <f t="shared" si="14"/>
        <v>-0.69518528922802492</v>
      </c>
      <c r="T15">
        <f t="shared" si="15"/>
        <v>-1.5595567812212314E-5</v>
      </c>
      <c r="U15">
        <f t="shared" si="16"/>
        <v>-4.8444735129815757E-5</v>
      </c>
      <c r="V15">
        <f t="shared" si="17"/>
        <v>2.0847206840268295E-4</v>
      </c>
      <c r="X15">
        <f t="shared" si="18"/>
        <v>4.5175310606713044</v>
      </c>
      <c r="Z15">
        <f t="shared" si="19"/>
        <v>3.8018027653140507</v>
      </c>
      <c r="AA15">
        <f t="shared" si="20"/>
        <v>99.558529635993224</v>
      </c>
      <c r="AB15">
        <f t="shared" si="21"/>
        <v>0.51226699277500021</v>
      </c>
    </row>
    <row r="16" spans="1:30" x14ac:dyDescent="0.25">
      <c r="B16">
        <f>220-360</f>
        <v>-140</v>
      </c>
      <c r="C16">
        <f t="shared" si="0"/>
        <v>-2.4434609527920612</v>
      </c>
      <c r="D16">
        <f>D12</f>
        <v>-1196.1427182899999</v>
      </c>
      <c r="E16">
        <f t="shared" si="1"/>
        <v>-1.7297166664320685E-4</v>
      </c>
      <c r="F16">
        <f t="shared" si="2"/>
        <v>2.9919197461328678E-8</v>
      </c>
      <c r="G16">
        <f t="shared" si="3"/>
        <v>-4.3567810444920002E-2</v>
      </c>
      <c r="H16">
        <f t="shared" si="4"/>
        <v>4.7203236306468041E-2</v>
      </c>
      <c r="I16">
        <f t="shared" si="5"/>
        <v>1.0711539641548954E-2</v>
      </c>
      <c r="J16">
        <f t="shared" si="6"/>
        <v>-3.0790804367646047E-2</v>
      </c>
      <c r="K16">
        <f t="shared" si="7"/>
        <v>-5.7889816335346143E-2</v>
      </c>
      <c r="L16">
        <f t="shared" si="8"/>
        <v>-2.0691177413510994E-2</v>
      </c>
      <c r="M16">
        <f t="shared" si="9"/>
        <v>-4.4835419863193775E-2</v>
      </c>
      <c r="N16">
        <f t="shared" si="10"/>
        <v>-2.5003187844693547E-2</v>
      </c>
      <c r="P16">
        <f t="shared" si="11"/>
        <v>1.2331518667490675</v>
      </c>
      <c r="Q16">
        <f t="shared" si="12"/>
        <v>-2.331370484049478</v>
      </c>
      <c r="R16">
        <f t="shared" si="13"/>
        <v>12.698929927053632</v>
      </c>
      <c r="S16">
        <f t="shared" si="14"/>
        <v>-1.6324805373855724</v>
      </c>
      <c r="T16">
        <f t="shared" si="15"/>
        <v>-1.035749934130255E-4</v>
      </c>
      <c r="U16">
        <f t="shared" si="16"/>
        <v>-2.6229466290471175E-4</v>
      </c>
      <c r="V16">
        <f t="shared" si="17"/>
        <v>1.0006457494386065E-3</v>
      </c>
      <c r="X16">
        <f t="shared" si="18"/>
        <v>14.098104860107126</v>
      </c>
      <c r="Z16">
        <f t="shared" si="19"/>
        <v>13.325567720407321</v>
      </c>
      <c r="AA16">
        <f t="shared" si="20"/>
        <v>0.20624051538010327</v>
      </c>
      <c r="AB16">
        <f t="shared" si="21"/>
        <v>0.5968136322155565</v>
      </c>
    </row>
    <row r="17" spans="2:28" x14ac:dyDescent="0.25">
      <c r="B17">
        <f>240-360</f>
        <v>-120</v>
      </c>
      <c r="C17">
        <f t="shared" si="0"/>
        <v>-2.0943951023931953</v>
      </c>
      <c r="D17">
        <f>D11</f>
        <v>-1196.14010231</v>
      </c>
      <c r="E17">
        <f t="shared" si="1"/>
        <v>2.443008333329999E-3</v>
      </c>
      <c r="F17">
        <f t="shared" si="2"/>
        <v>5.9682897167198193E-6</v>
      </c>
      <c r="G17">
        <f t="shared" si="3"/>
        <v>0.61534080145871939</v>
      </c>
      <c r="H17">
        <f t="shared" si="4"/>
        <v>-0.4351883356421305</v>
      </c>
      <c r="I17">
        <f t="shared" si="5"/>
        <v>0.43495827555827915</v>
      </c>
      <c r="J17">
        <f t="shared" si="6"/>
        <v>0.87022326635965996</v>
      </c>
      <c r="K17">
        <f t="shared" si="7"/>
        <v>0.43541835517404531</v>
      </c>
      <c r="L17">
        <f t="shared" si="8"/>
        <v>0.71483539379068128</v>
      </c>
      <c r="M17">
        <f t="shared" si="9"/>
        <v>1.0111080706639055</v>
      </c>
      <c r="N17">
        <f t="shared" si="10"/>
        <v>0.38925568484742573</v>
      </c>
      <c r="P17">
        <f t="shared" si="11"/>
        <v>2.6357127748940976</v>
      </c>
      <c r="Q17">
        <f t="shared" si="12"/>
        <v>-4.2324503322637845</v>
      </c>
      <c r="R17">
        <f t="shared" si="13"/>
        <v>16.934891057320247</v>
      </c>
      <c r="S17">
        <f t="shared" si="14"/>
        <v>-1.2628145414297116</v>
      </c>
      <c r="T17">
        <f t="shared" si="15"/>
        <v>-2.5335284127281089E-4</v>
      </c>
      <c r="U17">
        <f t="shared" si="16"/>
        <v>-4.1880881231993084E-4</v>
      </c>
      <c r="V17">
        <f t="shared" si="17"/>
        <v>1.1029858900268356E-3</v>
      </c>
      <c r="X17">
        <f t="shared" si="18"/>
        <v>19.906144527616743</v>
      </c>
      <c r="Z17">
        <f t="shared" si="19"/>
        <v>20.193823210336973</v>
      </c>
      <c r="AA17">
        <f t="shared" si="20"/>
        <v>41.140914581851327</v>
      </c>
      <c r="AB17">
        <f t="shared" si="21"/>
        <v>8.275902449164689E-2</v>
      </c>
    </row>
    <row r="18" spans="2:28" x14ac:dyDescent="0.25">
      <c r="B18">
        <f>260-360</f>
        <v>-100</v>
      </c>
      <c r="C18">
        <f t="shared" si="0"/>
        <v>-1.7453292519943295</v>
      </c>
      <c r="D18">
        <f>D10</f>
        <v>-1196.14204737</v>
      </c>
      <c r="E18">
        <f t="shared" si="1"/>
        <v>4.9794833330452093E-4</v>
      </c>
      <c r="F18">
        <f t="shared" si="2"/>
        <v>2.4795254264075025E-7</v>
      </c>
      <c r="G18">
        <f t="shared" si="3"/>
        <v>0.12542238285490456</v>
      </c>
      <c r="H18">
        <f t="shared" si="4"/>
        <v>-3.0818451851257738E-2</v>
      </c>
      <c r="I18">
        <f t="shared" si="5"/>
        <v>0.16666472246945011</v>
      </c>
      <c r="J18">
        <f t="shared" si="6"/>
        <v>8.8733904119385462E-2</v>
      </c>
      <c r="K18">
        <f t="shared" si="7"/>
        <v>-0.13582997764495441</v>
      </c>
      <c r="L18">
        <f t="shared" si="8"/>
        <v>0.2142797004751186</v>
      </c>
      <c r="M18">
        <f t="shared" si="9"/>
        <v>0.10530446769511581</v>
      </c>
      <c r="N18">
        <f t="shared" si="10"/>
        <v>-3.0631423224071239E-2</v>
      </c>
      <c r="P18">
        <f t="shared" si="11"/>
        <v>4.3562916151189057</v>
      </c>
      <c r="Q18">
        <f t="shared" si="12"/>
        <v>-5.4735484822787752</v>
      </c>
      <c r="R18">
        <f t="shared" si="13"/>
        <v>12.703406856181179</v>
      </c>
      <c r="S18">
        <f t="shared" si="14"/>
        <v>-0.1971356401858326</v>
      </c>
      <c r="T18">
        <f t="shared" si="15"/>
        <v>-3.7259877902165705E-4</v>
      </c>
      <c r="U18">
        <f t="shared" si="16"/>
        <v>-2.1399602028993755E-4</v>
      </c>
      <c r="V18">
        <f t="shared" si="17"/>
        <v>-4.2583645132952412E-4</v>
      </c>
      <c r="X18">
        <f t="shared" si="18"/>
        <v>16.105066760179287</v>
      </c>
      <c r="Z18">
        <f t="shared" si="19"/>
        <v>15.08706818027008</v>
      </c>
      <c r="AA18">
        <f t="shared" si="20"/>
        <v>1.7091989265464875</v>
      </c>
      <c r="AB18">
        <f t="shared" si="21"/>
        <v>1.0363211086971627</v>
      </c>
    </row>
    <row r="19" spans="2:28" x14ac:dyDescent="0.25">
      <c r="B19">
        <f>280-360</f>
        <v>-80</v>
      </c>
      <c r="C19">
        <f t="shared" si="0"/>
        <v>-1.3962634015954636</v>
      </c>
      <c r="D19">
        <f>D9</f>
        <v>-1196.14553798</v>
      </c>
      <c r="E19">
        <f t="shared" si="1"/>
        <v>-2.992661666667118E-3</v>
      </c>
      <c r="F19">
        <f t="shared" si="2"/>
        <v>8.9560238511388123E-6</v>
      </c>
      <c r="G19">
        <f t="shared" si="3"/>
        <v>-0.75378655215294443</v>
      </c>
      <c r="H19">
        <f t="shared" si="4"/>
        <v>-0.18500476782767947</v>
      </c>
      <c r="I19">
        <f t="shared" si="5"/>
        <v>-1.0018007614233249</v>
      </c>
      <c r="J19">
        <f t="shared" si="6"/>
        <v>0.53272574465605205</v>
      </c>
      <c r="K19">
        <f t="shared" si="7"/>
        <v>0.81689381839980202</v>
      </c>
      <c r="L19">
        <f t="shared" si="8"/>
        <v>-1.2879562778626703</v>
      </c>
      <c r="M19">
        <f t="shared" si="9"/>
        <v>0.63221624603841065</v>
      </c>
      <c r="N19">
        <f t="shared" si="10"/>
        <v>0.70375227124322848</v>
      </c>
      <c r="P19">
        <f t="shared" si="11"/>
        <v>6.1873611862531348</v>
      </c>
      <c r="Q19">
        <f t="shared" si="12"/>
        <v>-5.4739413164329234</v>
      </c>
      <c r="R19">
        <f t="shared" si="13"/>
        <v>4.2359615247754876</v>
      </c>
      <c r="S19">
        <f t="shared" si="14"/>
        <v>-0.19669523778350009</v>
      </c>
      <c r="T19">
        <f t="shared" si="15"/>
        <v>-3.7263889161575991E-4</v>
      </c>
      <c r="U19">
        <f t="shared" si="16"/>
        <v>2.137721935694493E-4</v>
      </c>
      <c r="V19">
        <f t="shared" si="17"/>
        <v>-1.6278790347362712E-3</v>
      </c>
      <c r="X19">
        <f t="shared" si="18"/>
        <v>6.7187863806188597</v>
      </c>
      <c r="Z19">
        <f t="shared" si="19"/>
        <v>5.9224716253445422</v>
      </c>
      <c r="AA19">
        <f t="shared" si="20"/>
        <v>61.736113650868582</v>
      </c>
      <c r="AB19">
        <f t="shared" si="21"/>
        <v>0.63411718946759621</v>
      </c>
    </row>
    <row r="20" spans="2:28" x14ac:dyDescent="0.25">
      <c r="B20">
        <f>300-360</f>
        <v>-60</v>
      </c>
      <c r="C20">
        <f t="shared" si="0"/>
        <v>-1.0471975511965976</v>
      </c>
      <c r="D20">
        <f>D8</f>
        <v>-1196.1463099299999</v>
      </c>
      <c r="E20">
        <f t="shared" si="1"/>
        <v>-3.7646116666110174E-3</v>
      </c>
      <c r="F20">
        <f t="shared" si="2"/>
        <v>1.4172301000383783E-5</v>
      </c>
      <c r="G20">
        <f t="shared" si="3"/>
        <v>-0.9482240107448523</v>
      </c>
      <c r="H20">
        <f t="shared" si="4"/>
        <v>-0.67037745589925035</v>
      </c>
      <c r="I20">
        <f t="shared" si="5"/>
        <v>-0.67073195161889543</v>
      </c>
      <c r="J20">
        <f t="shared" si="6"/>
        <v>1.3409911936847239</v>
      </c>
      <c r="K20">
        <f t="shared" si="7"/>
        <v>-0.67002289771215906</v>
      </c>
      <c r="L20">
        <f t="shared" si="8"/>
        <v>-1.1019309059277165</v>
      </c>
      <c r="M20">
        <f t="shared" si="9"/>
        <v>1.5580909762289292</v>
      </c>
      <c r="N20">
        <f t="shared" si="10"/>
        <v>4.7557796833432503E-4</v>
      </c>
      <c r="P20">
        <f t="shared" si="11"/>
        <v>7.9080674743092327</v>
      </c>
      <c r="Q20">
        <f t="shared" si="12"/>
        <v>-4.2334450232596375</v>
      </c>
      <c r="R20">
        <f t="shared" si="13"/>
        <v>3.9450887383616445E-7</v>
      </c>
      <c r="S20">
        <f t="shared" si="14"/>
        <v>-1.26222118887817</v>
      </c>
      <c r="T20">
        <f t="shared" si="15"/>
        <v>-2.5344215924799689E-4</v>
      </c>
      <c r="U20">
        <f t="shared" si="16"/>
        <v>4.1880881231857228E-4</v>
      </c>
      <c r="V20">
        <f t="shared" si="17"/>
        <v>-8.7450336453415356E-7</v>
      </c>
      <c r="X20">
        <f t="shared" si="18"/>
        <v>3.411883767797621</v>
      </c>
      <c r="Z20">
        <f t="shared" si="19"/>
        <v>3.8957169004918342</v>
      </c>
      <c r="AA20">
        <f t="shared" si="20"/>
        <v>97.693217413970757</v>
      </c>
      <c r="AB20">
        <f t="shared" si="21"/>
        <v>0.23409450029269604</v>
      </c>
    </row>
    <row r="21" spans="2:28" x14ac:dyDescent="0.25">
      <c r="B21">
        <f>320-360</f>
        <v>-40</v>
      </c>
      <c r="C21">
        <f t="shared" si="0"/>
        <v>-0.69813170079773179</v>
      </c>
      <c r="D21">
        <f>D7</f>
        <v>-1196.1429773</v>
      </c>
      <c r="E21">
        <f t="shared" si="1"/>
        <v>-4.3198166667934856E-4</v>
      </c>
      <c r="F21">
        <f t="shared" si="2"/>
        <v>1.866081603470678E-7</v>
      </c>
      <c r="G21">
        <f t="shared" si="3"/>
        <v>-0.10880681058816412</v>
      </c>
      <c r="H21">
        <f t="shared" si="4"/>
        <v>-0.11786584128541902</v>
      </c>
      <c r="I21">
        <f t="shared" si="5"/>
        <v>2.668945923497398E-2</v>
      </c>
      <c r="J21">
        <f t="shared" si="6"/>
        <v>7.697870889150267E-2</v>
      </c>
      <c r="K21">
        <f t="shared" si="7"/>
        <v>-0.14461761335190712</v>
      </c>
      <c r="L21">
        <f t="shared" si="8"/>
        <v>-5.1712023999750792E-2</v>
      </c>
      <c r="M21">
        <f t="shared" si="9"/>
        <v>0.11203492098251835</v>
      </c>
      <c r="N21">
        <f t="shared" si="10"/>
        <v>-0.19502185353745399</v>
      </c>
      <c r="P21">
        <f t="shared" si="11"/>
        <v>9.3108679060274522</v>
      </c>
      <c r="Q21">
        <f t="shared" si="12"/>
        <v>-2.3325016049153184</v>
      </c>
      <c r="R21">
        <f t="shared" si="13"/>
        <v>4.2314845956479408</v>
      </c>
      <c r="S21">
        <f t="shared" si="14"/>
        <v>-1.632714870609326</v>
      </c>
      <c r="T21">
        <f t="shared" si="15"/>
        <v>-1.0365038043074505E-4</v>
      </c>
      <c r="U21">
        <f t="shared" si="16"/>
        <v>2.624407554197533E-4</v>
      </c>
      <c r="V21">
        <f t="shared" si="17"/>
        <v>3.1252006451255848E-3</v>
      </c>
      <c r="X21">
        <f t="shared" si="18"/>
        <v>13.548759921513712</v>
      </c>
      <c r="Z21">
        <f t="shared" si="19"/>
        <v>12.645536965312431</v>
      </c>
      <c r="AA21">
        <f t="shared" si="20"/>
        <v>1.2863367479644652</v>
      </c>
      <c r="AB21">
        <f t="shared" si="21"/>
        <v>0.81581170860898156</v>
      </c>
    </row>
    <row r="22" spans="2:28" x14ac:dyDescent="0.25">
      <c r="B22">
        <f>340-360</f>
        <v>-20</v>
      </c>
      <c r="C22">
        <f t="shared" si="0"/>
        <v>-0.3490658503988659</v>
      </c>
      <c r="D22">
        <f>D6</f>
        <v>-1196.1366885100001</v>
      </c>
      <c r="E22">
        <f t="shared" si="1"/>
        <v>5.8568083331920207E-3</v>
      </c>
      <c r="F22">
        <f t="shared" si="2"/>
        <v>3.4302203851747492E-5</v>
      </c>
      <c r="G22">
        <f t="shared" si="3"/>
        <v>1.4752029637263087</v>
      </c>
      <c r="H22">
        <f t="shared" si="4"/>
        <v>1.9603630309399889</v>
      </c>
      <c r="I22">
        <f t="shared" si="5"/>
        <v>-1.5978888438081762</v>
      </c>
      <c r="J22">
        <f t="shared" si="6"/>
        <v>1.0425744464733504</v>
      </c>
      <c r="K22">
        <f t="shared" si="7"/>
        <v>-0.36143760774075262</v>
      </c>
      <c r="L22">
        <f t="shared" si="8"/>
        <v>0.10566861130674987</v>
      </c>
      <c r="M22">
        <f t="shared" si="9"/>
        <v>-0.28084113743002481</v>
      </c>
      <c r="N22">
        <f t="shared" si="10"/>
        <v>2.991411674151971</v>
      </c>
      <c r="P22">
        <f t="shared" si="11"/>
        <v>10.226564046213156</v>
      </c>
      <c r="Q22">
        <f t="shared" si="12"/>
        <v>-0.66058361347608052</v>
      </c>
      <c r="R22">
        <f t="shared" si="13"/>
        <v>12.698929927053625</v>
      </c>
      <c r="S22">
        <f t="shared" si="14"/>
        <v>-0.69586002485411103</v>
      </c>
      <c r="T22">
        <f t="shared" si="15"/>
        <v>-1.5621749449259523E-5</v>
      </c>
      <c r="U22">
        <f t="shared" si="16"/>
        <v>4.852246933526238E-5</v>
      </c>
      <c r="V22">
        <f t="shared" si="17"/>
        <v>3.5356975994317906E-3</v>
      </c>
      <c r="X22">
        <f t="shared" si="18"/>
        <v>30.508290271317115</v>
      </c>
      <c r="Z22">
        <f t="shared" si="19"/>
        <v>29.156755109974711</v>
      </c>
      <c r="AA22">
        <f t="shared" si="20"/>
        <v>236.45367527660937</v>
      </c>
      <c r="AB22">
        <f t="shared" si="21"/>
        <v>1.8266472923448394</v>
      </c>
    </row>
    <row r="23" spans="2:28" x14ac:dyDescent="0.25">
      <c r="B23">
        <f>-180</f>
        <v>-180</v>
      </c>
      <c r="C23">
        <f t="shared" si="0"/>
        <v>-3.1415926535897931</v>
      </c>
      <c r="P23">
        <f t="shared" si="11"/>
        <v>2.7293955157003345E-8</v>
      </c>
      <c r="Q23">
        <f t="shared" si="12"/>
        <v>-5.8435058411162689E-8</v>
      </c>
      <c r="R23">
        <f t="shared" si="13"/>
        <v>3.9450887383616445E-7</v>
      </c>
      <c r="S23">
        <f t="shared" si="14"/>
        <v>-6.9715301626303089E-8</v>
      </c>
      <c r="T23">
        <f t="shared" si="15"/>
        <v>4.1100603046378639E-16</v>
      </c>
      <c r="U23">
        <f t="shared" si="16"/>
        <v>1.358600259612376E-15</v>
      </c>
      <c r="V23">
        <f t="shared" si="17"/>
        <v>-6.0367105339837091E-15</v>
      </c>
      <c r="X23">
        <f t="shared" si="18"/>
        <v>4.1528729818690126E-7</v>
      </c>
      <c r="Z23">
        <f>Z14</f>
        <v>0</v>
      </c>
    </row>
    <row r="24" spans="2:28" x14ac:dyDescent="0.25">
      <c r="B24" t="s">
        <v>4</v>
      </c>
      <c r="D24">
        <f>AVERAGE(D5:D22)</f>
        <v>-1196.1425453183333</v>
      </c>
      <c r="F24">
        <f>SQRT(AVERAGE(F5:F22))</f>
        <v>3.9701712084403203E-3</v>
      </c>
      <c r="G24" t="s">
        <v>10</v>
      </c>
      <c r="H24" s="2">
        <f t="shared" ref="H24:N24" si="22">AVERAGE(H5:H22)</f>
        <v>0.50580528629622368</v>
      </c>
      <c r="I24" s="2">
        <f t="shared" si="22"/>
        <v>-0.27072626151389251</v>
      </c>
      <c r="J24" s="2">
        <f t="shared" si="22"/>
        <v>0.81232751428833527</v>
      </c>
      <c r="K24" s="2">
        <f t="shared" si="22"/>
        <v>-8.0746745489191279E-2</v>
      </c>
      <c r="L24" s="2">
        <f t="shared" si="22"/>
        <v>-2.958892479125375E-5</v>
      </c>
      <c r="M24" s="2">
        <f t="shared" si="22"/>
        <v>-3.4580214815930578E-5</v>
      </c>
      <c r="N24" s="2">
        <f t="shared" si="22"/>
        <v>2.3656170700932697E-4</v>
      </c>
    </row>
    <row r="25" spans="2:28" x14ac:dyDescent="0.25">
      <c r="B25" t="s">
        <v>5</v>
      </c>
      <c r="D25">
        <f>MIN(D4:D22)</f>
        <v>-1196.1477937300001</v>
      </c>
      <c r="F25" s="4">
        <f>F24*$A$1</f>
        <v>10.423684507760061</v>
      </c>
      <c r="G25" s="2">
        <f>SUM(H25:N25)</f>
        <v>0.99552778172819201</v>
      </c>
      <c r="H25">
        <f t="shared" ref="H25:N25" si="23">H24^2</f>
        <v>0.2558389876452048</v>
      </c>
      <c r="I25">
        <f t="shared" si="23"/>
        <v>7.329270867328852E-2</v>
      </c>
      <c r="J25">
        <f t="shared" si="23"/>
        <v>0.65987599046986556</v>
      </c>
      <c r="K25">
        <f t="shared" si="23"/>
        <v>6.5200369070962322E-3</v>
      </c>
      <c r="L25">
        <f t="shared" si="23"/>
        <v>8.7550447030247078E-10</v>
      </c>
      <c r="M25">
        <f t="shared" si="23"/>
        <v>1.1957912567159047E-9</v>
      </c>
      <c r="N25">
        <f t="shared" si="23"/>
        <v>5.5961441223166658E-8</v>
      </c>
    </row>
    <row r="26" spans="2:28" x14ac:dyDescent="0.25">
      <c r="B26" t="s">
        <v>6</v>
      </c>
      <c r="D26">
        <f>MAX(D5:D22)</f>
        <v>-1196.1325672200001</v>
      </c>
    </row>
    <row r="27" spans="2:28" x14ac:dyDescent="0.25">
      <c r="B27" t="s">
        <v>22</v>
      </c>
      <c r="D27" s="1">
        <f>D26-D25</f>
        <v>1.522651000004771E-2</v>
      </c>
      <c r="G27" t="s">
        <v>18</v>
      </c>
      <c r="H27">
        <f>H24*$F$24</f>
        <v>2.0081335847301806E-3</v>
      </c>
      <c r="I27">
        <f t="shared" ref="I27:N27" si="24">I24*$F$24</f>
        <v>-1.0748296088311409E-3</v>
      </c>
      <c r="J27">
        <f t="shared" si="24"/>
        <v>3.2250793090514416E-3</v>
      </c>
      <c r="K27">
        <f t="shared" si="24"/>
        <v>-3.2057840411644551E-4</v>
      </c>
      <c r="L27">
        <f t="shared" si="24"/>
        <v>-1.1747309729494165E-7</v>
      </c>
      <c r="M27">
        <f t="shared" si="24"/>
        <v>-1.3728937324388898E-7</v>
      </c>
      <c r="N27">
        <f t="shared" si="24"/>
        <v>9.3919047818792466E-7</v>
      </c>
    </row>
    <row r="28" spans="2:28" x14ac:dyDescent="0.25">
      <c r="D28" s="4">
        <f>D27*$A$1</f>
        <v>39.977202005125264</v>
      </c>
      <c r="H28">
        <f>$A$1*H27</f>
        <v>5.2723547267090893</v>
      </c>
      <c r="I28">
        <f t="shared" ref="I28:N28" si="25">$A$1*I27</f>
        <v>-2.8219651379861603</v>
      </c>
      <c r="J28">
        <f t="shared" si="25"/>
        <v>8.4674457259145601</v>
      </c>
      <c r="K28">
        <f t="shared" si="25"/>
        <v>-0.84167860000772765</v>
      </c>
      <c r="L28">
        <f t="shared" si="25"/>
        <v>-3.0842561694786929E-4</v>
      </c>
      <c r="M28">
        <f t="shared" si="25"/>
        <v>-3.6045324945183056E-4</v>
      </c>
      <c r="N28">
        <f t="shared" si="25"/>
        <v>2.465844600482396E-3</v>
      </c>
      <c r="O28" t="s">
        <v>16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81385-44A6-4D98-B967-17C2CCD4231E}">
  <dimension ref="A1:AD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</cols>
  <sheetData>
    <row r="1" spans="1:30" ht="18.75" x14ac:dyDescent="0.3">
      <c r="A1" s="3">
        <v>2625.5</v>
      </c>
      <c r="X1" t="s">
        <v>14</v>
      </c>
      <c r="Z1" t="s">
        <v>17</v>
      </c>
    </row>
    <row r="2" spans="1:30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15</v>
      </c>
      <c r="Z2" t="s">
        <v>16</v>
      </c>
      <c r="AA2" s="1" t="s">
        <v>19</v>
      </c>
      <c r="AB2" s="1" t="s">
        <v>20</v>
      </c>
      <c r="AD2" s="1" t="s">
        <v>21</v>
      </c>
    </row>
    <row r="3" spans="1:30" x14ac:dyDescent="0.25">
      <c r="AA3">
        <f>SUM(AA5:AA22)</f>
        <v>6774.2151546327505</v>
      </c>
      <c r="AB3">
        <f>SUM(AB5:AB22)</f>
        <v>11.748803603954252</v>
      </c>
      <c r="AD3" s="5">
        <f>1-AB3/AA3</f>
        <v>0.9982656583329923</v>
      </c>
    </row>
    <row r="4" spans="1:30" x14ac:dyDescent="0.25">
      <c r="A4" t="s">
        <v>2</v>
      </c>
      <c r="B4">
        <v>-179.99417</v>
      </c>
      <c r="C4">
        <f>B4*PI()/180</f>
        <v>-3.1414909008944019</v>
      </c>
      <c r="D4">
        <v>-1196.1477937300001</v>
      </c>
      <c r="E4">
        <f>D4-$D$24</f>
        <v>-9.0485144444301113E-3</v>
      </c>
    </row>
    <row r="5" spans="1:30" x14ac:dyDescent="0.25">
      <c r="B5">
        <v>0</v>
      </c>
      <c r="C5">
        <f t="shared" ref="C5:C23" si="0">B5*PI()/180</f>
        <v>0</v>
      </c>
      <c r="D5">
        <v>-1196.1199335700001</v>
      </c>
      <c r="E5">
        <f t="shared" ref="E5:E22" si="1">D5-$D$24</f>
        <v>1.8811645555615542E-2</v>
      </c>
      <c r="F5">
        <f t="shared" ref="F5:F22" si="2">E5^2</f>
        <v>3.5387800851010995E-4</v>
      </c>
      <c r="G5">
        <f t="shared" ref="G5:G22" si="3">E5/$F$24</f>
        <v>2.5459247873426114</v>
      </c>
      <c r="H5">
        <f>-COS(C5-$C$4)*SQRT(2)*G5</f>
        <v>3.6004813444027675</v>
      </c>
      <c r="I5">
        <f>-SQRT(2)*COS(2*(C5-$C$4))*G5</f>
        <v>-3.6004812884857924</v>
      </c>
      <c r="J5">
        <f>-COS(3*(C5-$C$4))*SQRT(2)*G5</f>
        <v>3.6004811952908344</v>
      </c>
      <c r="K5">
        <f>-COS(4*(C5-$C$4))*SQRT(2)*G5</f>
        <v>-3.6004810648178953</v>
      </c>
      <c r="L5">
        <f>SQRT(2)*(3*SIN(C5-$C$4)-SIN(3*(C5-$C$4)))*G5/SQRT(10)</f>
        <v>4.7979787393365524E-12</v>
      </c>
      <c r="M5">
        <f>SQRT(2)*(2*SIN(2*(C5-$C$4))-SIN(4*(C5-$C$4)))*G5/SQRT(5)</f>
        <v>-1.3570733297583296E-11</v>
      </c>
      <c r="N5">
        <f>SQRT(2)*G5*(SIN(C5-$C$4)-SIN(2*(C5-$C$4))+3*SIN(3*(C5-$C$4))-2*SIN(4*(C5-$C$4)))/SQRT(15)</f>
        <v>1.8918680704569054E-3</v>
      </c>
      <c r="P5">
        <f>H$28*(1-COS($C5-$C$4))</f>
        <v>23.057139035022402</v>
      </c>
      <c r="Q5">
        <f>I$28*(1-COS(2*($C5-$C$4)))</f>
        <v>-1.5245078088869526E-7</v>
      </c>
      <c r="R5">
        <f>J$28*(1-COS(3*($C5-$C$4)))</f>
        <v>27.347257808345134</v>
      </c>
      <c r="S5">
        <f>K$28*(1-COS(4*($C5-$C$4)))</f>
        <v>-1.1083691845962023E-7</v>
      </c>
      <c r="T5">
        <f>L$28*(3*SIN($C5-$C$4)-SIN(3*($C5-$C$4)))/SQRT(10)</f>
        <v>9.1518256213256136E-16</v>
      </c>
      <c r="U5">
        <f>M$28*(2*SIN(2*(C5-$C$4))-SIN(4*(C5-$C$4)))/SQRT(5)</f>
        <v>3.2143945539304822E-15</v>
      </c>
      <c r="V5">
        <f>$N$28*(SIN(C5-$C$4)-SIN(2*(C5-$C$4))+3*SIN(3*(C5-$C$4))-2*SIN(4*(C5-$C$4)))/SQRT(15)</f>
        <v>2.8538445472825838E-6</v>
      </c>
      <c r="X5">
        <f>SUM(P5:V5)*SQRT(2)</f>
        <v>71.282585282726615</v>
      </c>
      <c r="Z5">
        <f>(D5-$D$25)*$A$1</f>
        <v>73.146850080119862</v>
      </c>
      <c r="AA5">
        <f>(E5*$A$1)^2</f>
        <v>2439.3696706318174</v>
      </c>
      <c r="AB5">
        <f>(X5-Z5)^2</f>
        <v>3.4754832347996838</v>
      </c>
    </row>
    <row r="6" spans="1:30" x14ac:dyDescent="0.25">
      <c r="B6">
        <v>20</v>
      </c>
      <c r="C6">
        <f t="shared" si="0"/>
        <v>0.3490658503988659</v>
      </c>
      <c r="D6">
        <v>-1196.1262505300001</v>
      </c>
      <c r="E6">
        <f t="shared" si="1"/>
        <v>1.2494685555566321E-2</v>
      </c>
      <c r="F6">
        <f t="shared" si="2"/>
        <v>1.5611716713247764E-4</v>
      </c>
      <c r="G6">
        <f t="shared" si="3"/>
        <v>1.6910019685370954</v>
      </c>
      <c r="H6">
        <f t="shared" ref="H6:H22" si="4">-COS(C6-$C$4)*SQRT(2)*G6</f>
        <v>2.2472997784476272</v>
      </c>
      <c r="I6">
        <f t="shared" ref="I6:I22" si="5">-SQRT(2)*COS(2*(C6-$C$4))*G6</f>
        <v>-1.8322605159108067</v>
      </c>
      <c r="J6">
        <f t="shared" ref="J6:J22" si="6">-COS(3*(C6-$C$4))*SQRT(2)*G6</f>
        <v>1.1963511067673434</v>
      </c>
      <c r="K6">
        <f t="shared" ref="K6:K22" si="7">-COS(4*(C6-$C$4))*SQRT(2)*G6</f>
        <v>-0.41622735580395187</v>
      </c>
      <c r="L6">
        <f t="shared" ref="L6:L22" si="8">SQRT(2)*(3*SIN(C6-$C$4)-SIN(3*(C6-$C$4)))*G6/SQRT(10)</f>
        <v>-0.12092326372385355</v>
      </c>
      <c r="M6">
        <f t="shared" ref="M6:M22" si="9">SQRT(2)*(2*SIN(2*(C6-$C$4))-SIN(4*(C6-$C$4)))*G6/SQRT(5)</f>
        <v>0.32140805135889394</v>
      </c>
      <c r="N6">
        <f t="shared" ref="N6:N22" si="10">SQRT(2)*G6*(SIN(C6-$C$4)-SIN(2*(C6-$C$4))+3*SIN(3*(C6-$C$4))-2*SIN(4*(C6-$C$4)))/SQRT(15)</f>
        <v>-3.4279575593762406</v>
      </c>
      <c r="P6">
        <f t="shared" ref="P6:P23" si="11">H$28*(1-COS($C6-$C$4))</f>
        <v>22.362282434316846</v>
      </c>
      <c r="Q6">
        <f t="shared" ref="Q6:Q23" si="12">I$28*(1-COS(2*($C6-$C$4)))</f>
        <v>-1.7214654706629167</v>
      </c>
      <c r="R6">
        <f t="shared" ref="R6:R23" si="13">J$28*(1-COS(3*($C6-$C$4)))</f>
        <v>20.514058293284254</v>
      </c>
      <c r="S6">
        <f t="shared" ref="S6:S23" si="14">K$28*(1-COS(4*($C6-$C$4)))</f>
        <v>-1.1052407924664678</v>
      </c>
      <c r="T6">
        <f t="shared" ref="T6:T23" si="15">L$28*(3*SIN($C6-$C$4)-SIN(3*($C6-$C$4)))/SQRT(10)</f>
        <v>-3.4726477594956122E-5</v>
      </c>
      <c r="U6">
        <f t="shared" ref="U6:U23" si="16">M$28*(2*SIN(2*(C6-$C$4))-SIN(4*(C6-$C$4)))/SQRT(5)</f>
        <v>-1.1461832990692431E-4</v>
      </c>
      <c r="V6">
        <f t="shared" ref="V6:V23" si="17">$N$28*(SIN(C6-$C$4)-SIN(2*(C6-$C$4))+3*SIN(3*(C6-$C$4))-2*SIN(4*(C6-$C$4)))/SQRT(15)</f>
        <v>-7.7853180249982008E-3</v>
      </c>
      <c r="X6">
        <f t="shared" ref="X6:X23" si="18">SUM(P6:V6)*SQRT(2)</f>
        <v>56.627514919950244</v>
      </c>
      <c r="Z6">
        <f t="shared" ref="Z6:Z22" si="19">(D6-$D$25)*$A$1</f>
        <v>56.561671599990632</v>
      </c>
      <c r="AA6">
        <f t="shared" ref="AA6:AA22" si="20">(E6*$A$1)^2</f>
        <v>1076.1547013652435</v>
      </c>
      <c r="AB6">
        <f t="shared" ref="AB6:AB22" si="21">(X6-Z6)^2</f>
        <v>4.3353427833038123E-3</v>
      </c>
    </row>
    <row r="7" spans="1:30" x14ac:dyDescent="0.25">
      <c r="B7">
        <v>40</v>
      </c>
      <c r="C7">
        <f t="shared" si="0"/>
        <v>0.69813170079773179</v>
      </c>
      <c r="D7">
        <v>-1196.1380343799999</v>
      </c>
      <c r="E7">
        <f t="shared" si="1"/>
        <v>7.108355557647883E-4</v>
      </c>
      <c r="F7">
        <f t="shared" si="2"/>
        <v>5.0528718733943549E-7</v>
      </c>
      <c r="G7">
        <f t="shared" si="3"/>
        <v>9.6202847103176711E-2</v>
      </c>
      <c r="H7">
        <f t="shared" si="4"/>
        <v>0.10423029477020125</v>
      </c>
      <c r="I7">
        <f t="shared" si="5"/>
        <v>-2.3652338730180675E-2</v>
      </c>
      <c r="J7">
        <f t="shared" si="6"/>
        <v>-6.7989715675735987E-2</v>
      </c>
      <c r="K7">
        <f t="shared" si="7"/>
        <v>0.12782751974146198</v>
      </c>
      <c r="L7">
        <f t="shared" si="8"/>
        <v>-4.5688552093138234E-2</v>
      </c>
      <c r="M7">
        <f t="shared" si="9"/>
        <v>9.9001877713331132E-2</v>
      </c>
      <c r="N7">
        <f t="shared" si="10"/>
        <v>-0.17250886373621252</v>
      </c>
      <c r="P7">
        <f t="shared" si="11"/>
        <v>20.360720170869705</v>
      </c>
      <c r="Q7">
        <f t="shared" si="12"/>
        <v>-6.082294781557084</v>
      </c>
      <c r="R7">
        <f t="shared" si="13"/>
        <v>6.8404297076474334</v>
      </c>
      <c r="S7">
        <f t="shared" si="14"/>
        <v>-2.5954002634746494</v>
      </c>
      <c r="T7">
        <f t="shared" si="15"/>
        <v>-2.3062928720932153E-4</v>
      </c>
      <c r="U7">
        <f t="shared" si="16"/>
        <v>-6.2057881264242351E-4</v>
      </c>
      <c r="V7">
        <f t="shared" si="17"/>
        <v>-6.8866581314307182E-3</v>
      </c>
      <c r="X7">
        <f t="shared" si="18"/>
        <v>26.185178052152413</v>
      </c>
      <c r="Z7">
        <f t="shared" si="19"/>
        <v>25.623173425511709</v>
      </c>
      <c r="AA7">
        <f t="shared" si="20"/>
        <v>3.4830710304493602</v>
      </c>
      <c r="AB7">
        <f t="shared" si="21"/>
        <v>0.3158492003655568</v>
      </c>
    </row>
    <row r="8" spans="1:30" x14ac:dyDescent="0.25">
      <c r="B8">
        <v>60</v>
      </c>
      <c r="C8">
        <f t="shared" si="0"/>
        <v>1.0471975511965976</v>
      </c>
      <c r="D8">
        <v>-1196.1450048300001</v>
      </c>
      <c r="E8">
        <f t="shared" si="1"/>
        <v>-6.2596144443887169E-3</v>
      </c>
      <c r="F8">
        <f t="shared" si="2"/>
        <v>3.9182772992399865E-5</v>
      </c>
      <c r="G8">
        <f t="shared" si="3"/>
        <v>-0.84716180336599056</v>
      </c>
      <c r="H8">
        <f t="shared" si="4"/>
        <v>-0.59913942704994583</v>
      </c>
      <c r="I8">
        <f t="shared" si="5"/>
        <v>-0.59882269506166053</v>
      </c>
      <c r="J8">
        <f t="shared" si="6"/>
        <v>1.1980676560251617</v>
      </c>
      <c r="K8">
        <f t="shared" si="7"/>
        <v>-0.59945610320892229</v>
      </c>
      <c r="L8">
        <f t="shared" si="8"/>
        <v>0.98413958554018732</v>
      </c>
      <c r="M8">
        <f t="shared" si="9"/>
        <v>-1.3920288310330831</v>
      </c>
      <c r="N8">
        <f t="shared" si="10"/>
        <v>4.2496551123368941E-4</v>
      </c>
      <c r="P8">
        <f t="shared" si="11"/>
        <v>17.293870193565624</v>
      </c>
      <c r="Q8">
        <f t="shared" si="12"/>
        <v>-11.042007585346621</v>
      </c>
      <c r="R8">
        <f t="shared" si="13"/>
        <v>6.3707146647477091E-7</v>
      </c>
      <c r="S8">
        <f t="shared" si="14"/>
        <v>-2.0076865349924771</v>
      </c>
      <c r="T8">
        <f t="shared" si="15"/>
        <v>-5.6413795714378061E-4</v>
      </c>
      <c r="U8">
        <f t="shared" si="16"/>
        <v>-9.9088510835657431E-4</v>
      </c>
      <c r="V8">
        <f t="shared" si="17"/>
        <v>-1.926514819428897E-6</v>
      </c>
      <c r="X8">
        <f t="shared" si="18"/>
        <v>5.9999704055990275</v>
      </c>
      <c r="Z8">
        <f t="shared" si="19"/>
        <v>7.3222569501086809</v>
      </c>
      <c r="AA8">
        <f t="shared" si="20"/>
        <v>270.09665972555365</v>
      </c>
      <c r="AB8">
        <f t="shared" si="21"/>
        <v>1.7484417057912798</v>
      </c>
    </row>
    <row r="9" spans="1:30" x14ac:dyDescent="0.25">
      <c r="B9">
        <v>80</v>
      </c>
      <c r="C9">
        <f t="shared" si="0"/>
        <v>1.3962634015954636</v>
      </c>
      <c r="D9">
        <v>-1196.1443847800001</v>
      </c>
      <c r="E9">
        <f t="shared" si="1"/>
        <v>-5.6395644444364734E-3</v>
      </c>
      <c r="F9">
        <f t="shared" si="2"/>
        <v>3.1804687122952072E-5</v>
      </c>
      <c r="G9">
        <f t="shared" si="3"/>
        <v>-0.76324566431248986</v>
      </c>
      <c r="H9">
        <f t="shared" si="4"/>
        <v>-0.18754267955112339</v>
      </c>
      <c r="I9">
        <f t="shared" si="5"/>
        <v>-1.0142218950329718</v>
      </c>
      <c r="J9">
        <f t="shared" si="6"/>
        <v>0.53998150932110689</v>
      </c>
      <c r="K9">
        <f t="shared" si="7"/>
        <v>0.82658006618409507</v>
      </c>
      <c r="L9">
        <f t="shared" si="8"/>
        <v>1.3039781944424906</v>
      </c>
      <c r="M9">
        <f t="shared" si="9"/>
        <v>-0.64082005597048652</v>
      </c>
      <c r="N9">
        <f t="shared" si="10"/>
        <v>-0.71257912470297169</v>
      </c>
      <c r="P9">
        <f t="shared" si="11"/>
        <v>13.531639871552603</v>
      </c>
      <c r="Q9">
        <f t="shared" si="12"/>
        <v>-14.279899140070508</v>
      </c>
      <c r="R9">
        <f t="shared" si="13"/>
        <v>6.8332001521323464</v>
      </c>
      <c r="S9">
        <f t="shared" si="14"/>
        <v>-0.31341622810276021</v>
      </c>
      <c r="T9">
        <f t="shared" si="15"/>
        <v>-8.2966156201581386E-4</v>
      </c>
      <c r="U9">
        <f t="shared" si="16"/>
        <v>-5.0630613185590606E-4</v>
      </c>
      <c r="V9">
        <f t="shared" si="17"/>
        <v>3.5855334966894063E-3</v>
      </c>
      <c r="X9">
        <f t="shared" si="18"/>
        <v>8.1653498098631214</v>
      </c>
      <c r="Z9">
        <f t="shared" si="19"/>
        <v>8.9501982249832963</v>
      </c>
      <c r="AA9">
        <f t="shared" si="20"/>
        <v>219.23766746146114</v>
      </c>
      <c r="AB9">
        <f t="shared" si="21"/>
        <v>0.61598703471665039</v>
      </c>
    </row>
    <row r="10" spans="1:30" x14ac:dyDescent="0.25">
      <c r="B10">
        <v>100</v>
      </c>
      <c r="C10">
        <f t="shared" si="0"/>
        <v>1.7453292519943295</v>
      </c>
      <c r="D10">
        <v>-1196.1396312899999</v>
      </c>
      <c r="E10">
        <f t="shared" si="1"/>
        <v>-8.8607444422450499E-4</v>
      </c>
      <c r="F10">
        <f t="shared" si="2"/>
        <v>7.8512792070776545E-7</v>
      </c>
      <c r="G10">
        <f t="shared" si="3"/>
        <v>-0.11991927470207857</v>
      </c>
      <c r="H10">
        <f t="shared" si="4"/>
        <v>2.9432254410689217E-2</v>
      </c>
      <c r="I10">
        <f t="shared" si="5"/>
        <v>-0.15937564866705073</v>
      </c>
      <c r="J10">
        <f t="shared" si="6"/>
        <v>-8.4750894973934413E-2</v>
      </c>
      <c r="K10">
        <f t="shared" si="7"/>
        <v>0.12995895712296995</v>
      </c>
      <c r="L10">
        <f t="shared" si="8"/>
        <v>0.20489989141905249</v>
      </c>
      <c r="M10">
        <f t="shared" si="9"/>
        <v>0.10057875596646881</v>
      </c>
      <c r="N10">
        <f t="shared" si="10"/>
        <v>-2.9363836487183163E-2</v>
      </c>
      <c r="P10">
        <f t="shared" si="11"/>
        <v>9.527809706271448</v>
      </c>
      <c r="Q10">
        <f t="shared" si="12"/>
        <v>-14.280924002117166</v>
      </c>
      <c r="R10">
        <f t="shared" si="13"/>
        <v>20.506828737769165</v>
      </c>
      <c r="S10">
        <f t="shared" si="14"/>
        <v>-0.31271605405175401</v>
      </c>
      <c r="T10">
        <f t="shared" si="15"/>
        <v>-8.2975088028348876E-4</v>
      </c>
      <c r="U10">
        <f t="shared" si="16"/>
        <v>5.0577656667566114E-4</v>
      </c>
      <c r="V10">
        <f t="shared" si="17"/>
        <v>9.4039181092348554E-4</v>
      </c>
      <c r="X10">
        <f t="shared" si="18"/>
        <v>21.837741082694038</v>
      </c>
      <c r="Z10">
        <f t="shared" si="19"/>
        <v>21.430486220539819</v>
      </c>
      <c r="AA10">
        <f t="shared" si="20"/>
        <v>5.4120832357007842</v>
      </c>
      <c r="AB10">
        <f t="shared" si="21"/>
        <v>0.1658565227482513</v>
      </c>
    </row>
    <row r="11" spans="1:30" x14ac:dyDescent="0.25">
      <c r="B11">
        <v>120</v>
      </c>
      <c r="C11">
        <f t="shared" si="0"/>
        <v>2.0943951023931953</v>
      </c>
      <c r="D11">
        <v>-1196.1368241800001</v>
      </c>
      <c r="E11">
        <f t="shared" si="1"/>
        <v>1.9210355555969727E-3</v>
      </c>
      <c r="F11">
        <f t="shared" si="2"/>
        <v>3.6903776058677694E-6</v>
      </c>
      <c r="G11">
        <f t="shared" si="3"/>
        <v>0.25998852805839956</v>
      </c>
      <c r="H11">
        <f t="shared" si="4"/>
        <v>-0.18380725021492678</v>
      </c>
      <c r="I11">
        <f t="shared" si="5"/>
        <v>0.18390444752200827</v>
      </c>
      <c r="J11">
        <f t="shared" si="6"/>
        <v>0.36767928531096861</v>
      </c>
      <c r="K11">
        <f t="shared" si="7"/>
        <v>0.18371003578022643</v>
      </c>
      <c r="L11">
        <f t="shared" si="8"/>
        <v>-0.30213260896985944</v>
      </c>
      <c r="M11">
        <f t="shared" si="9"/>
        <v>-0.42720472683731109</v>
      </c>
      <c r="N11">
        <f t="shared" si="10"/>
        <v>-0.16439736108881717</v>
      </c>
      <c r="P11">
        <f t="shared" si="11"/>
        <v>5.7653007058950054</v>
      </c>
      <c r="Q11">
        <f t="shared" si="12"/>
        <v>-11.044602627144899</v>
      </c>
      <c r="R11">
        <f t="shared" si="13"/>
        <v>27.347257808345134</v>
      </c>
      <c r="S11">
        <f t="shared" si="14"/>
        <v>-2.0067431930454527</v>
      </c>
      <c r="T11">
        <f t="shared" si="15"/>
        <v>-5.6433684048688801E-4</v>
      </c>
      <c r="U11">
        <f t="shared" si="16"/>
        <v>9.9088510835335986E-4</v>
      </c>
      <c r="V11">
        <f t="shared" si="17"/>
        <v>-2.4284305705103504E-3</v>
      </c>
      <c r="X11">
        <f t="shared" si="18"/>
        <v>28.368007980473838</v>
      </c>
      <c r="Z11">
        <f t="shared" si="19"/>
        <v>28.800553525071109</v>
      </c>
      <c r="AA11">
        <f t="shared" si="20"/>
        <v>25.438696354242403</v>
      </c>
      <c r="AB11">
        <f t="shared" si="21"/>
        <v>0.18709564815095014</v>
      </c>
    </row>
    <row r="12" spans="1:30" x14ac:dyDescent="0.25">
      <c r="B12">
        <v>140</v>
      </c>
      <c r="C12">
        <f t="shared" si="0"/>
        <v>2.4434609527920612</v>
      </c>
      <c r="D12">
        <v>-1196.1395955600001</v>
      </c>
      <c r="E12">
        <f t="shared" si="1"/>
        <v>-8.5034444441589585E-4</v>
      </c>
      <c r="F12">
        <f t="shared" si="2"/>
        <v>7.2308567414897862E-7</v>
      </c>
      <c r="G12">
        <f t="shared" si="3"/>
        <v>-0.11508365881214755</v>
      </c>
      <c r="H12">
        <f t="shared" si="4"/>
        <v>0.124665286950093</v>
      </c>
      <c r="I12">
        <f t="shared" si="5"/>
        <v>2.8229120988613722E-2</v>
      </c>
      <c r="J12">
        <f t="shared" si="6"/>
        <v>-8.1419457311369667E-2</v>
      </c>
      <c r="K12">
        <f t="shared" si="7"/>
        <v>-0.15296031547338063</v>
      </c>
      <c r="L12">
        <f t="shared" si="8"/>
        <v>5.4695187684513126E-2</v>
      </c>
      <c r="M12">
        <f t="shared" si="9"/>
        <v>0.11849799246666447</v>
      </c>
      <c r="N12">
        <f t="shared" si="10"/>
        <v>6.6074898357842499E-2</v>
      </c>
      <c r="P12">
        <f t="shared" si="11"/>
        <v>2.6979269845875407</v>
      </c>
      <c r="Q12">
        <f t="shared" si="12"/>
        <v>-6.0852457542088745</v>
      </c>
      <c r="R12">
        <f t="shared" si="13"/>
        <v>20.514058293284254</v>
      </c>
      <c r="S12">
        <f t="shared" si="14"/>
        <v>-2.5957728183056221</v>
      </c>
      <c r="T12">
        <f t="shared" si="15"/>
        <v>-2.307971506441971E-4</v>
      </c>
      <c r="U12">
        <f t="shared" si="16"/>
        <v>6.2092446176283112E-4</v>
      </c>
      <c r="V12">
        <f t="shared" si="17"/>
        <v>-2.2049963637280835E-3</v>
      </c>
      <c r="X12">
        <f t="shared" si="18"/>
        <v>20.54732357668005</v>
      </c>
      <c r="Z12">
        <f t="shared" si="19"/>
        <v>21.524295335037323</v>
      </c>
      <c r="AA12">
        <f t="shared" si="20"/>
        <v>4.9844105040988653</v>
      </c>
      <c r="AB12">
        <f t="shared" si="21"/>
        <v>0.95447381662770137</v>
      </c>
    </row>
    <row r="13" spans="1:30" x14ac:dyDescent="0.25">
      <c r="B13">
        <v>160</v>
      </c>
      <c r="C13">
        <f t="shared" si="0"/>
        <v>2.7925268031909272</v>
      </c>
      <c r="D13">
        <v>-1196.1451226700001</v>
      </c>
      <c r="E13">
        <f t="shared" si="1"/>
        <v>-6.3774544444186176E-3</v>
      </c>
      <c r="F13">
        <f t="shared" si="2"/>
        <v>4.0671925190634781E-5</v>
      </c>
      <c r="G13">
        <f t="shared" si="3"/>
        <v>-0.86310999759119056</v>
      </c>
      <c r="H13">
        <f t="shared" si="4"/>
        <v>1.1469668733843379</v>
      </c>
      <c r="I13">
        <f t="shared" si="5"/>
        <v>0.93489090656825546</v>
      </c>
      <c r="J13">
        <f t="shared" si="6"/>
        <v>0.60998821864569119</v>
      </c>
      <c r="K13">
        <f t="shared" si="7"/>
        <v>0.21146948617733821</v>
      </c>
      <c r="L13">
        <f t="shared" si="8"/>
        <v>6.1824465577303797E-2</v>
      </c>
      <c r="M13">
        <f t="shared" si="9"/>
        <v>0.16431419907024183</v>
      </c>
      <c r="N13">
        <f t="shared" si="10"/>
        <v>0.10335763247085931</v>
      </c>
      <c r="P13">
        <f t="shared" si="11"/>
        <v>0.69565908275352162</v>
      </c>
      <c r="Q13">
        <f t="shared" si="12"/>
        <v>-1.723391581268046</v>
      </c>
      <c r="R13">
        <f t="shared" si="13"/>
        <v>6.8404297076473943</v>
      </c>
      <c r="S13">
        <f t="shared" si="14"/>
        <v>-1.1063135213484443</v>
      </c>
      <c r="T13">
        <f t="shared" si="15"/>
        <v>-3.478477595531534E-5</v>
      </c>
      <c r="U13">
        <f t="shared" si="16"/>
        <v>1.1480224596676139E-4</v>
      </c>
      <c r="V13">
        <f t="shared" si="17"/>
        <v>-4.5989791456281108E-4</v>
      </c>
      <c r="X13">
        <f t="shared" si="18"/>
        <v>6.6552944089194721</v>
      </c>
      <c r="Z13">
        <f t="shared" si="19"/>
        <v>7.0128680300301767</v>
      </c>
      <c r="AA13">
        <f t="shared" si="20"/>
        <v>280.36175848832448</v>
      </c>
      <c r="AB13">
        <f t="shared" si="21"/>
        <v>0.12785889451422169</v>
      </c>
    </row>
    <row r="14" spans="1:30" x14ac:dyDescent="0.25">
      <c r="B14">
        <v>180</v>
      </c>
      <c r="C14">
        <f t="shared" si="0"/>
        <v>3.1415926535897931</v>
      </c>
      <c r="D14">
        <f>D4</f>
        <v>-1196.1477937300001</v>
      </c>
      <c r="E14">
        <f t="shared" si="1"/>
        <v>-9.0485144444301113E-3</v>
      </c>
      <c r="F14">
        <f t="shared" si="2"/>
        <v>8.187561365106037E-5</v>
      </c>
      <c r="G14">
        <f t="shared" si="3"/>
        <v>-1.2246051066928303</v>
      </c>
      <c r="H14">
        <f t="shared" si="4"/>
        <v>1.7318531414708849</v>
      </c>
      <c r="I14">
        <f t="shared" si="5"/>
        <v>1.7318531145744842</v>
      </c>
      <c r="J14">
        <f t="shared" si="6"/>
        <v>1.7318530697471499</v>
      </c>
      <c r="K14">
        <f t="shared" si="7"/>
        <v>1.7318530069888829</v>
      </c>
      <c r="L14">
        <f t="shared" si="8"/>
        <v>2.3088294170651282E-12</v>
      </c>
      <c r="M14">
        <f t="shared" si="9"/>
        <v>6.5276041854847249E-12</v>
      </c>
      <c r="N14">
        <f t="shared" si="10"/>
        <v>4.2374203724921299E-12</v>
      </c>
      <c r="P14">
        <f t="shared" si="11"/>
        <v>5.9681162698667525E-8</v>
      </c>
      <c r="Q14">
        <f t="shared" si="12"/>
        <v>-1.5245078088869526E-7</v>
      </c>
      <c r="R14">
        <f t="shared" si="13"/>
        <v>6.3707146647477091E-7</v>
      </c>
      <c r="S14">
        <f t="shared" si="14"/>
        <v>-1.1083691845962023E-7</v>
      </c>
      <c r="T14">
        <f t="shared" si="15"/>
        <v>-9.1556834256626856E-16</v>
      </c>
      <c r="U14">
        <f t="shared" si="16"/>
        <v>3.2143945539304822E-15</v>
      </c>
      <c r="V14">
        <f t="shared" si="17"/>
        <v>-1.3288945452664013E-14</v>
      </c>
      <c r="X14">
        <f t="shared" si="18"/>
        <v>6.1301196702941512E-7</v>
      </c>
      <c r="Z14">
        <f t="shared" si="19"/>
        <v>0</v>
      </c>
      <c r="AA14">
        <f t="shared" si="20"/>
        <v>564.38909426907526</v>
      </c>
      <c r="AB14">
        <f t="shared" si="21"/>
        <v>3.7578367172127273E-13</v>
      </c>
    </row>
    <row r="15" spans="1:30" x14ac:dyDescent="0.25">
      <c r="B15">
        <f>200-360</f>
        <v>-160</v>
      </c>
      <c r="C15">
        <f t="shared" si="0"/>
        <v>-2.7925268031909272</v>
      </c>
      <c r="D15">
        <v>-1196.1451213800001</v>
      </c>
      <c r="E15">
        <f t="shared" si="1"/>
        <v>-6.376164444418464E-3</v>
      </c>
      <c r="F15">
        <f t="shared" si="2"/>
        <v>4.0655473022266216E-5</v>
      </c>
      <c r="G15">
        <f t="shared" si="3"/>
        <v>-0.86293541196196677</v>
      </c>
      <c r="H15">
        <f t="shared" si="4"/>
        <v>1.1468198122764028</v>
      </c>
      <c r="I15">
        <f t="shared" si="5"/>
        <v>0.93502107776195198</v>
      </c>
      <c r="J15">
        <f t="shared" si="6"/>
        <v>0.61051007294956039</v>
      </c>
      <c r="K15">
        <f t="shared" si="7"/>
        <v>0.21240503052829127</v>
      </c>
      <c r="L15">
        <f t="shared" si="8"/>
        <v>-6.1708364826803162E-2</v>
      </c>
      <c r="M15">
        <f t="shared" si="9"/>
        <v>-0.16401778020827662</v>
      </c>
      <c r="N15">
        <f t="shared" si="10"/>
        <v>-0.10317523363955043</v>
      </c>
      <c r="P15">
        <f t="shared" si="11"/>
        <v>0.69485666038671945</v>
      </c>
      <c r="Q15">
        <f t="shared" si="12"/>
        <v>-1.7214654706629182</v>
      </c>
      <c r="R15">
        <f t="shared" si="13"/>
        <v>6.8332001521323473</v>
      </c>
      <c r="S15">
        <f t="shared" si="14"/>
        <v>-1.1052407924664684</v>
      </c>
      <c r="T15">
        <f t="shared" si="15"/>
        <v>3.4726477594956217E-5</v>
      </c>
      <c r="U15">
        <f t="shared" si="16"/>
        <v>-1.1461832990692443E-4</v>
      </c>
      <c r="V15">
        <f t="shared" si="17"/>
        <v>4.5917919711864735E-4</v>
      </c>
      <c r="X15">
        <f t="shared" si="18"/>
        <v>6.6492501017241494</v>
      </c>
      <c r="Z15">
        <f t="shared" si="19"/>
        <v>7.0162549250305801</v>
      </c>
      <c r="AA15">
        <f t="shared" si="20"/>
        <v>280.24834957460484</v>
      </c>
      <c r="AB15">
        <f t="shared" si="21"/>
        <v>0.13469254033018441</v>
      </c>
    </row>
    <row r="16" spans="1:30" x14ac:dyDescent="0.25">
      <c r="B16">
        <f>220-360</f>
        <v>-140</v>
      </c>
      <c r="C16">
        <f t="shared" si="0"/>
        <v>-2.4434609527920612</v>
      </c>
      <c r="D16">
        <v>-1196.1395935999999</v>
      </c>
      <c r="E16">
        <f t="shared" si="1"/>
        <v>-8.4838444422530301E-4</v>
      </c>
      <c r="F16">
        <f t="shared" si="2"/>
        <v>7.1975616520347626E-7</v>
      </c>
      <c r="G16">
        <f t="shared" si="3"/>
        <v>-0.11481839690012215</v>
      </c>
      <c r="H16">
        <f t="shared" si="4"/>
        <v>0.12439918063034656</v>
      </c>
      <c r="I16">
        <f t="shared" si="5"/>
        <v>2.8229139757427579E-2</v>
      </c>
      <c r="J16">
        <f t="shared" si="6"/>
        <v>-8.1145936889068959E-2</v>
      </c>
      <c r="K16">
        <f t="shared" si="7"/>
        <v>-0.15256254194527613</v>
      </c>
      <c r="L16">
        <f t="shared" si="8"/>
        <v>-5.4529428868105016E-2</v>
      </c>
      <c r="M16">
        <f t="shared" si="9"/>
        <v>-0.11815904862935453</v>
      </c>
      <c r="N16">
        <f t="shared" si="10"/>
        <v>-6.5893280300366147E-2</v>
      </c>
      <c r="P16">
        <f t="shared" si="11"/>
        <v>2.6964189238338627</v>
      </c>
      <c r="Q16">
        <f t="shared" si="12"/>
        <v>-6.0822947815570858</v>
      </c>
      <c r="R16">
        <f t="shared" si="13"/>
        <v>20.50682873776918</v>
      </c>
      <c r="S16">
        <f t="shared" si="14"/>
        <v>-2.5954002634746494</v>
      </c>
      <c r="T16">
        <f t="shared" si="15"/>
        <v>2.3062928720932177E-4</v>
      </c>
      <c r="U16">
        <f t="shared" si="16"/>
        <v>-6.2057881264242372E-4</v>
      </c>
      <c r="V16">
        <f t="shared" si="17"/>
        <v>2.2040157002706329E-3</v>
      </c>
      <c r="X16">
        <f t="shared" si="18"/>
        <v>20.544798988306638</v>
      </c>
      <c r="Z16">
        <f t="shared" si="19"/>
        <v>21.529441315537724</v>
      </c>
      <c r="AA16">
        <f t="shared" si="20"/>
        <v>4.9614593657279045</v>
      </c>
      <c r="AB16">
        <f t="shared" si="21"/>
        <v>0.96952051257504868</v>
      </c>
    </row>
    <row r="17" spans="2:28" x14ac:dyDescent="0.25">
      <c r="B17">
        <f>240-360</f>
        <v>-120</v>
      </c>
      <c r="C17">
        <f t="shared" si="0"/>
        <v>-2.0943951023931953</v>
      </c>
      <c r="D17">
        <v>-1196.13682264</v>
      </c>
      <c r="E17">
        <f t="shared" si="1"/>
        <v>1.9225755556817603E-3</v>
      </c>
      <c r="F17">
        <f t="shared" si="2"/>
        <v>3.6962967673050296E-6</v>
      </c>
      <c r="G17">
        <f t="shared" si="3"/>
        <v>0.26019694812334171</v>
      </c>
      <c r="H17">
        <f t="shared" si="4"/>
        <v>-0.18401945153730437</v>
      </c>
      <c r="I17">
        <f t="shared" si="5"/>
        <v>0.18392217059711446</v>
      </c>
      <c r="J17">
        <f t="shared" si="6"/>
        <v>0.36797403577974769</v>
      </c>
      <c r="K17">
        <f t="shared" si="7"/>
        <v>0.18411671533010199</v>
      </c>
      <c r="L17">
        <f t="shared" si="8"/>
        <v>0.30226825107965843</v>
      </c>
      <c r="M17">
        <f t="shared" si="9"/>
        <v>0.42754719593753077</v>
      </c>
      <c r="N17">
        <f t="shared" si="10"/>
        <v>0.164596823413726</v>
      </c>
      <c r="P17">
        <f t="shared" si="11"/>
        <v>5.7632689011379474</v>
      </c>
      <c r="Q17">
        <f t="shared" si="12"/>
        <v>-11.042007585346626</v>
      </c>
      <c r="R17">
        <f t="shared" si="13"/>
        <v>27.347257808345134</v>
      </c>
      <c r="S17">
        <f t="shared" si="14"/>
        <v>-2.0076865349924744</v>
      </c>
      <c r="T17">
        <f t="shared" si="15"/>
        <v>5.6413795714378148E-4</v>
      </c>
      <c r="U17">
        <f t="shared" si="16"/>
        <v>-9.9088510835657431E-4</v>
      </c>
      <c r="V17">
        <f t="shared" si="17"/>
        <v>2.4294294161145325E-3</v>
      </c>
      <c r="X17">
        <f t="shared" si="18"/>
        <v>28.373133740483738</v>
      </c>
      <c r="Z17">
        <f t="shared" si="19"/>
        <v>28.804596795293719</v>
      </c>
      <c r="AA17">
        <f t="shared" si="20"/>
        <v>25.479498615299587</v>
      </c>
      <c r="AB17">
        <f t="shared" si="21"/>
        <v>0.186160367665961</v>
      </c>
    </row>
    <row r="18" spans="2:28" x14ac:dyDescent="0.25">
      <c r="B18">
        <f>260-360</f>
        <v>-100</v>
      </c>
      <c r="C18">
        <f t="shared" si="0"/>
        <v>-1.7453292519943295</v>
      </c>
      <c r="D18">
        <v>-1196.1396306900001</v>
      </c>
      <c r="E18">
        <f t="shared" si="1"/>
        <v>-8.8547444443065615E-4</v>
      </c>
      <c r="F18">
        <f t="shared" si="2"/>
        <v>7.8406499173977919E-7</v>
      </c>
      <c r="G18">
        <f t="shared" si="3"/>
        <v>-0.1198380721117446</v>
      </c>
      <c r="H18">
        <f t="shared" si="4"/>
        <v>2.9446289978367547E-2</v>
      </c>
      <c r="I18">
        <f t="shared" si="5"/>
        <v>-0.1592441362949025</v>
      </c>
      <c r="J18">
        <f t="shared" si="6"/>
        <v>-8.4783112539945832E-2</v>
      </c>
      <c r="K18">
        <f t="shared" si="7"/>
        <v>0.12978227877223097</v>
      </c>
      <c r="L18">
        <f t="shared" si="8"/>
        <v>-0.20473910328531239</v>
      </c>
      <c r="M18">
        <f t="shared" si="9"/>
        <v>-0.10061588773939237</v>
      </c>
      <c r="N18">
        <f t="shared" si="10"/>
        <v>2.9267588620591038E-2</v>
      </c>
      <c r="P18">
        <f t="shared" si="11"/>
        <v>9.5254992231509608</v>
      </c>
      <c r="Q18">
        <f t="shared" si="12"/>
        <v>-14.279899140070508</v>
      </c>
      <c r="R18">
        <f t="shared" si="13"/>
        <v>20.514058293284261</v>
      </c>
      <c r="S18">
        <f t="shared" si="14"/>
        <v>-0.31341622810276054</v>
      </c>
      <c r="T18">
        <f t="shared" si="15"/>
        <v>8.2966156201581375E-4</v>
      </c>
      <c r="U18">
        <f t="shared" si="16"/>
        <v>-5.0630613185590628E-4</v>
      </c>
      <c r="V18">
        <f t="shared" si="17"/>
        <v>-9.3794454731293089E-4</v>
      </c>
      <c r="X18">
        <f t="shared" si="18"/>
        <v>21.843415973506222</v>
      </c>
      <c r="Z18">
        <f t="shared" si="19"/>
        <v>21.43206151999857</v>
      </c>
      <c r="AA18">
        <f t="shared" si="20"/>
        <v>5.4047562003264806</v>
      </c>
      <c r="AB18">
        <f t="shared" si="21"/>
        <v>0.16921248642057912</v>
      </c>
    </row>
    <row r="19" spans="2:28" x14ac:dyDescent="0.25">
      <c r="B19">
        <f>280-360</f>
        <v>-80</v>
      </c>
      <c r="C19">
        <f t="shared" si="0"/>
        <v>-1.3962634015954636</v>
      </c>
      <c r="D19">
        <v>-1196.1443845399999</v>
      </c>
      <c r="E19">
        <f t="shared" si="1"/>
        <v>-5.6393244442460855E-3</v>
      </c>
      <c r="F19">
        <f t="shared" si="2"/>
        <v>3.180198018747142E-5</v>
      </c>
      <c r="G19">
        <f t="shared" si="3"/>
        <v>-0.76321318323942955</v>
      </c>
      <c r="H19">
        <f t="shared" si="4"/>
        <v>-0.18731838259113112</v>
      </c>
      <c r="I19">
        <f t="shared" si="5"/>
        <v>-1.0143289846625496</v>
      </c>
      <c r="J19">
        <f t="shared" si="6"/>
        <v>0.53938785483936924</v>
      </c>
      <c r="K19">
        <f t="shared" si="7"/>
        <v>0.82710965024356597</v>
      </c>
      <c r="L19">
        <f t="shared" si="8"/>
        <v>-1.3040630771313184</v>
      </c>
      <c r="M19">
        <f t="shared" si="9"/>
        <v>0.64012255492819481</v>
      </c>
      <c r="N19">
        <f t="shared" si="10"/>
        <v>0.7125531884502786</v>
      </c>
      <c r="P19">
        <f t="shared" si="11"/>
        <v>13.529329388432123</v>
      </c>
      <c r="Q19">
        <f t="shared" si="12"/>
        <v>-14.280924002117162</v>
      </c>
      <c r="R19">
        <f t="shared" si="13"/>
        <v>6.8404297076474183</v>
      </c>
      <c r="S19">
        <f t="shared" si="14"/>
        <v>-0.31271605405175518</v>
      </c>
      <c r="T19">
        <f t="shared" si="15"/>
        <v>8.2975088028348844E-4</v>
      </c>
      <c r="U19">
        <f t="shared" si="16"/>
        <v>5.0577656667566201E-4</v>
      </c>
      <c r="V19">
        <f t="shared" si="17"/>
        <v>-3.5855555801971393E-3</v>
      </c>
      <c r="X19">
        <f t="shared" si="18"/>
        <v>8.1654838638213185</v>
      </c>
      <c r="Z19">
        <f t="shared" si="19"/>
        <v>8.9508283454831599</v>
      </c>
      <c r="AA19">
        <f t="shared" si="20"/>
        <v>219.21900787778242</v>
      </c>
      <c r="AB19">
        <f t="shared" si="21"/>
        <v>0.61676595487670627</v>
      </c>
    </row>
    <row r="20" spans="2:28" x14ac:dyDescent="0.25">
      <c r="B20">
        <f>300-360</f>
        <v>-60</v>
      </c>
      <c r="C20">
        <f t="shared" si="0"/>
        <v>-1.0471975511965976</v>
      </c>
      <c r="D20">
        <v>-1196.14500402</v>
      </c>
      <c r="E20">
        <f t="shared" si="1"/>
        <v>-6.2588044443145918E-3</v>
      </c>
      <c r="F20">
        <f t="shared" si="2"/>
        <v>3.9172633072172088E-5</v>
      </c>
      <c r="G20">
        <f t="shared" si="3"/>
        <v>-0.84705217982134273</v>
      </c>
      <c r="H20">
        <f t="shared" si="4"/>
        <v>-0.59885077670253328</v>
      </c>
      <c r="I20">
        <f t="shared" si="5"/>
        <v>-0.59916744910131259</v>
      </c>
      <c r="J20">
        <f t="shared" si="6"/>
        <v>1.1979126249287884</v>
      </c>
      <c r="K20">
        <f t="shared" si="7"/>
        <v>-0.5985340485013424</v>
      </c>
      <c r="L20">
        <f t="shared" si="8"/>
        <v>-0.98435914436017824</v>
      </c>
      <c r="M20">
        <f t="shared" si="9"/>
        <v>1.3918487011713159</v>
      </c>
      <c r="N20">
        <f t="shared" si="10"/>
        <v>4.2483564029997058E-4</v>
      </c>
      <c r="P20">
        <f t="shared" si="11"/>
        <v>17.291838388808571</v>
      </c>
      <c r="Q20">
        <f t="shared" si="12"/>
        <v>-11.044602627144886</v>
      </c>
      <c r="R20">
        <f t="shared" si="13"/>
        <v>6.3707146647477091E-7</v>
      </c>
      <c r="S20">
        <f t="shared" si="14"/>
        <v>-2.0067431930454576</v>
      </c>
      <c r="T20">
        <f t="shared" si="15"/>
        <v>5.6433684048688704E-4</v>
      </c>
      <c r="U20">
        <f t="shared" si="16"/>
        <v>9.9088510835335986E-4</v>
      </c>
      <c r="V20">
        <f t="shared" si="17"/>
        <v>-1.9261753187420313E-6</v>
      </c>
      <c r="X20">
        <f t="shared" si="18"/>
        <v>5.999159694586619</v>
      </c>
      <c r="Z20">
        <f t="shared" si="19"/>
        <v>7.3243836053032965</v>
      </c>
      <c r="AA20">
        <f t="shared" si="20"/>
        <v>270.02676271790853</v>
      </c>
      <c r="AB20">
        <f t="shared" si="21"/>
        <v>1.7562184135352044</v>
      </c>
    </row>
    <row r="21" spans="2:28" x14ac:dyDescent="0.25">
      <c r="B21">
        <f>320-360</f>
        <v>-40</v>
      </c>
      <c r="C21">
        <f t="shared" si="0"/>
        <v>-0.69813170079773179</v>
      </c>
      <c r="D21">
        <v>-1196.1380326599999</v>
      </c>
      <c r="E21">
        <f t="shared" si="1"/>
        <v>7.1255555576499319E-4</v>
      </c>
      <c r="F21">
        <f t="shared" si="2"/>
        <v>5.0773542005155834E-7</v>
      </c>
      <c r="G21">
        <f t="shared" si="3"/>
        <v>9.6435627942141847E-2</v>
      </c>
      <c r="H21">
        <f t="shared" si="4"/>
        <v>0.10446465948083439</v>
      </c>
      <c r="I21">
        <f t="shared" si="5"/>
        <v>-2.3654904935159354E-2</v>
      </c>
      <c r="J21">
        <f t="shared" si="6"/>
        <v>-6.8226337027977507E-2</v>
      </c>
      <c r="K21">
        <f t="shared" si="7"/>
        <v>0.12817479236545237</v>
      </c>
      <c r="L21">
        <f t="shared" si="8"/>
        <v>4.5832438977101542E-2</v>
      </c>
      <c r="M21">
        <f t="shared" si="9"/>
        <v>-9.9296706685864988E-2</v>
      </c>
      <c r="N21">
        <f t="shared" si="10"/>
        <v>0.17284814072447968</v>
      </c>
      <c r="P21">
        <f t="shared" si="11"/>
        <v>20.359212110116026</v>
      </c>
      <c r="Q21">
        <f t="shared" si="12"/>
        <v>-6.0852457542088718</v>
      </c>
      <c r="R21">
        <f t="shared" si="13"/>
        <v>6.8332001521323384</v>
      </c>
      <c r="S21">
        <f t="shared" si="14"/>
        <v>-2.5957728183056217</v>
      </c>
      <c r="T21">
        <f t="shared" si="15"/>
        <v>2.307971506441971E-4</v>
      </c>
      <c r="U21">
        <f t="shared" si="16"/>
        <v>6.2092446176283079E-4</v>
      </c>
      <c r="V21">
        <f t="shared" si="17"/>
        <v>6.8835462422311561E-3</v>
      </c>
      <c r="X21">
        <f t="shared" si="18"/>
        <v>26.190003335157986</v>
      </c>
      <c r="Z21">
        <f t="shared" si="19"/>
        <v>25.627689285512247</v>
      </c>
      <c r="AA21">
        <f t="shared" si="20"/>
        <v>3.4999473112042594</v>
      </c>
      <c r="AB21">
        <f t="shared" si="21"/>
        <v>0.31619709042899041</v>
      </c>
    </row>
    <row r="22" spans="2:28" x14ac:dyDescent="0.25">
      <c r="B22">
        <f>340-360</f>
        <v>-20</v>
      </c>
      <c r="C22">
        <f t="shared" si="0"/>
        <v>-0.3490658503988659</v>
      </c>
      <c r="D22">
        <v>-1196.1262488299999</v>
      </c>
      <c r="E22">
        <f t="shared" si="1"/>
        <v>1.2496385555778033E-2</v>
      </c>
      <c r="F22">
        <f t="shared" si="2"/>
        <v>1.5615965195865786E-4</v>
      </c>
      <c r="G22">
        <f t="shared" si="3"/>
        <v>1.6912320426507446</v>
      </c>
      <c r="H22">
        <f t="shared" si="4"/>
        <v>2.2474390674887137</v>
      </c>
      <c r="I22">
        <f t="shared" si="5"/>
        <v>-1.8318840726949006</v>
      </c>
      <c r="J22">
        <f t="shared" si="6"/>
        <v>1.1952493006594334</v>
      </c>
      <c r="K22">
        <f t="shared" si="7"/>
        <v>-0.41436661846593209</v>
      </c>
      <c r="L22">
        <f t="shared" si="8"/>
        <v>0.12114274831238601</v>
      </c>
      <c r="M22">
        <f t="shared" si="9"/>
        <v>-0.32196758154307709</v>
      </c>
      <c r="N22">
        <f t="shared" si="10"/>
        <v>3.4294747234685858</v>
      </c>
      <c r="P22">
        <f t="shared" si="11"/>
        <v>22.361480011950039</v>
      </c>
      <c r="Q22">
        <f t="shared" si="12"/>
        <v>-1.7233915812680494</v>
      </c>
      <c r="R22">
        <f t="shared" si="13"/>
        <v>20.506828737769169</v>
      </c>
      <c r="S22">
        <f t="shared" si="14"/>
        <v>-1.1063135213484461</v>
      </c>
      <c r="T22">
        <f t="shared" si="15"/>
        <v>3.4784775955315197E-5</v>
      </c>
      <c r="U22">
        <f t="shared" si="16"/>
        <v>1.1480224596676165E-4</v>
      </c>
      <c r="V22">
        <f t="shared" si="17"/>
        <v>7.7877041149965603E-3</v>
      </c>
      <c r="X22">
        <f t="shared" si="18"/>
        <v>56.634361320987857</v>
      </c>
      <c r="Z22">
        <f t="shared" si="19"/>
        <v>56.566134950546484</v>
      </c>
      <c r="AA22">
        <f t="shared" si="20"/>
        <v>1076.4475599039313</v>
      </c>
      <c r="AB22">
        <f t="shared" si="21"/>
        <v>4.6548376236034295E-3</v>
      </c>
    </row>
    <row r="23" spans="2:28" x14ac:dyDescent="0.25">
      <c r="B23">
        <f>-180</f>
        <v>-180</v>
      </c>
      <c r="C23">
        <f t="shared" si="0"/>
        <v>-3.1415926535897931</v>
      </c>
      <c r="P23">
        <f t="shared" si="11"/>
        <v>5.9681162698667525E-8</v>
      </c>
      <c r="Q23">
        <f t="shared" si="12"/>
        <v>-1.5245078088869526E-7</v>
      </c>
      <c r="R23">
        <f t="shared" si="13"/>
        <v>6.3707146647477091E-7</v>
      </c>
      <c r="S23">
        <f t="shared" si="14"/>
        <v>-1.1083691845962023E-7</v>
      </c>
      <c r="T23">
        <f t="shared" si="15"/>
        <v>-9.1518256213256136E-16</v>
      </c>
      <c r="U23">
        <f t="shared" si="16"/>
        <v>3.2143945539304822E-15</v>
      </c>
      <c r="V23">
        <f t="shared" si="17"/>
        <v>-1.3296418640016943E-14</v>
      </c>
      <c r="X23">
        <f t="shared" si="18"/>
        <v>6.1301196701939197E-7</v>
      </c>
      <c r="Z23">
        <f>Z14</f>
        <v>0</v>
      </c>
    </row>
    <row r="24" spans="2:28" x14ac:dyDescent="0.25">
      <c r="B24" t="s">
        <v>4</v>
      </c>
      <c r="D24">
        <f>AVERAGE(D5:D22)</f>
        <v>-1196.1387452155557</v>
      </c>
      <c r="F24">
        <f>SQRT(AVERAGE(F5:F22))</f>
        <v>7.3889243111736952E-3</v>
      </c>
      <c r="G24" t="s">
        <v>10</v>
      </c>
      <c r="H24" s="2">
        <f t="shared" ref="H24:N24" si="22">AVERAGE(H5:H22)</f>
        <v>0.59426777866912772</v>
      </c>
      <c r="I24" s="2">
        <f t="shared" si="22"/>
        <v>-0.37950244176707959</v>
      </c>
      <c r="J24" s="2">
        <f t="shared" si="22"/>
        <v>0.70484002643595123</v>
      </c>
      <c r="K24" s="2">
        <f t="shared" si="22"/>
        <v>-6.8977806054560234E-2</v>
      </c>
      <c r="L24" s="2">
        <f t="shared" si="22"/>
        <v>3.5401098957313517E-5</v>
      </c>
      <c r="M24" s="2">
        <f t="shared" si="22"/>
        <v>-4.3960557847102143E-5</v>
      </c>
      <c r="N24" s="2">
        <f t="shared" si="22"/>
        <v>2.7996696673615595E-4</v>
      </c>
    </row>
    <row r="25" spans="2:28" x14ac:dyDescent="0.25">
      <c r="B25" t="s">
        <v>5</v>
      </c>
      <c r="D25">
        <f>MIN(D4:D22)</f>
        <v>-1196.1477937300001</v>
      </c>
      <c r="F25" s="4">
        <f>F24*$A$1</f>
        <v>19.399620778986538</v>
      </c>
      <c r="G25" s="2">
        <f>SUM(H25:N25)</f>
        <v>0.99873377823311893</v>
      </c>
      <c r="H25">
        <f t="shared" ref="H25:N25" si="23">H24^2</f>
        <v>0.35315419276433935</v>
      </c>
      <c r="I25">
        <f t="shared" si="23"/>
        <v>0.14402210330717563</v>
      </c>
      <c r="J25">
        <f t="shared" si="23"/>
        <v>0.49679946286623244</v>
      </c>
      <c r="K25">
        <f t="shared" si="23"/>
        <v>4.7579377281005263E-3</v>
      </c>
      <c r="L25">
        <f t="shared" si="23"/>
        <v>1.2532378073855043E-9</v>
      </c>
      <c r="M25">
        <f t="shared" si="23"/>
        <v>1.9325306462284137E-9</v>
      </c>
      <c r="N25">
        <f t="shared" si="23"/>
        <v>7.838150246344386E-8</v>
      </c>
    </row>
    <row r="26" spans="2:28" x14ac:dyDescent="0.25">
      <c r="B26" t="s">
        <v>6</v>
      </c>
      <c r="D26">
        <f>MAX(D5:D22)</f>
        <v>-1196.1199335700001</v>
      </c>
    </row>
    <row r="27" spans="2:28" x14ac:dyDescent="0.25">
      <c r="B27" t="s">
        <v>22</v>
      </c>
      <c r="D27" s="1">
        <f>D26-D25</f>
        <v>2.7860160000045653E-2</v>
      </c>
      <c r="G27" t="s">
        <v>18</v>
      </c>
      <c r="H27">
        <f>H24*$F$24</f>
        <v>4.3909996371555068E-3</v>
      </c>
      <c r="I27">
        <f t="shared" ref="I27:N27" si="24">I24*$F$24</f>
        <v>-2.804114818122554E-3</v>
      </c>
      <c r="J27">
        <f t="shared" si="24"/>
        <v>5.2080096068209099E-3</v>
      </c>
      <c r="K27">
        <f t="shared" si="24"/>
        <v>-5.096717880879642E-4</v>
      </c>
      <c r="L27">
        <f t="shared" si="24"/>
        <v>2.6157604072795957E-7</v>
      </c>
      <c r="M27">
        <f t="shared" si="24"/>
        <v>-3.248212346092106E-7</v>
      </c>
      <c r="N27">
        <f t="shared" si="24"/>
        <v>2.06865472684234E-6</v>
      </c>
    </row>
    <row r="28" spans="2:28" x14ac:dyDescent="0.25">
      <c r="D28" s="4">
        <f>D27*$A$1</f>
        <v>73.146850080119862</v>
      </c>
      <c r="H28">
        <f>$A$1*H27</f>
        <v>11.528569547351783</v>
      </c>
      <c r="I28">
        <f t="shared" ref="I28:N28" si="25">$A$1*I27</f>
        <v>-7.3622034549807651</v>
      </c>
      <c r="J28">
        <f t="shared" si="25"/>
        <v>13.6736292227083</v>
      </c>
      <c r="K28">
        <f t="shared" si="25"/>
        <v>-1.3381432796249499</v>
      </c>
      <c r="L28">
        <f t="shared" si="25"/>
        <v>6.8676789493125781E-4</v>
      </c>
      <c r="M28">
        <f t="shared" si="25"/>
        <v>-8.5281815146648246E-4</v>
      </c>
      <c r="N28">
        <f t="shared" si="25"/>
        <v>5.4312529853245634E-3</v>
      </c>
      <c r="O28" t="s">
        <v>16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opt_angle_relax</vt:lpstr>
      <vt:lpstr>opt_angle_no_relax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Thomas Manz</cp:lastModifiedBy>
  <dcterms:created xsi:type="dcterms:W3CDTF">2023-12-01T01:47:01Z</dcterms:created>
  <dcterms:modified xsi:type="dcterms:W3CDTF">2025-01-20T22:02:40Z</dcterms:modified>
</cp:coreProperties>
</file>