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dihedral_potentials\ESI_09_30_2024\bond_angle_scan_energy_curves\"/>
    </mc:Choice>
  </mc:AlternateContent>
  <xr:revisionPtr revIDLastSave="0" documentId="13_ncr:1_{83197BF7-6025-4038-BEC2-7E434EA37618}" xr6:coauthVersionLast="47" xr6:coauthVersionMax="47" xr10:uidLastSave="{00000000-0000-0000-0000-000000000000}"/>
  <bookViews>
    <workbookView xWindow="675" yWindow="300" windowWidth="27360" windowHeight="14340" xr2:uid="{00000000-000D-0000-FFFF-FFFF00000000}"/>
  </bookViews>
  <sheets>
    <sheet name="chart" sheetId="6" r:id="rId1"/>
    <sheet name="relax" sheetId="3" r:id="rId2"/>
    <sheet name="no_relax" sheetId="2" r:id="rId3"/>
    <sheet name="model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5" l="1"/>
  <c r="F6" i="5"/>
  <c r="G6" i="5"/>
  <c r="H6" i="5"/>
  <c r="E7" i="5"/>
  <c r="F7" i="5"/>
  <c r="G7" i="5"/>
  <c r="H7" i="5"/>
  <c r="E8" i="5"/>
  <c r="F8" i="5"/>
  <c r="G8" i="5"/>
  <c r="H8" i="5"/>
  <c r="E9" i="5"/>
  <c r="F9" i="5"/>
  <c r="G9" i="5"/>
  <c r="H9" i="5"/>
  <c r="E10" i="5"/>
  <c r="F10" i="5"/>
  <c r="G10" i="5"/>
  <c r="H10" i="5"/>
  <c r="E11" i="5"/>
  <c r="F11" i="5"/>
  <c r="G11" i="5"/>
  <c r="H11" i="5"/>
  <c r="E12" i="5"/>
  <c r="F12" i="5"/>
  <c r="G12" i="5"/>
  <c r="H12" i="5"/>
  <c r="E13" i="5"/>
  <c r="F13" i="5"/>
  <c r="G13" i="5"/>
  <c r="H13" i="5"/>
  <c r="E14" i="5"/>
  <c r="F14" i="5"/>
  <c r="G14" i="5"/>
  <c r="H14" i="5"/>
  <c r="E15" i="5"/>
  <c r="F15" i="5"/>
  <c r="G15" i="5"/>
  <c r="H15" i="5"/>
  <c r="E16" i="5"/>
  <c r="F16" i="5"/>
  <c r="G16" i="5"/>
  <c r="H16" i="5"/>
  <c r="E17" i="5"/>
  <c r="F17" i="5"/>
  <c r="G17" i="5"/>
  <c r="H17" i="5"/>
  <c r="E18" i="5"/>
  <c r="F18" i="5"/>
  <c r="G18" i="5"/>
  <c r="H18" i="5"/>
  <c r="E19" i="5"/>
  <c r="F19" i="5"/>
  <c r="G19" i="5"/>
  <c r="H19" i="5"/>
  <c r="E20" i="5"/>
  <c r="F20" i="5"/>
  <c r="G20" i="5"/>
  <c r="H20" i="5"/>
  <c r="E21" i="5"/>
  <c r="F21" i="5"/>
  <c r="G21" i="5"/>
  <c r="H21" i="5"/>
  <c r="E22" i="5"/>
  <c r="F22" i="5"/>
  <c r="G22" i="5"/>
  <c r="H22" i="5"/>
  <c r="E23" i="5"/>
  <c r="F23" i="5"/>
  <c r="G23" i="5"/>
  <c r="H23" i="5"/>
  <c r="E24" i="5"/>
  <c r="F24" i="5"/>
  <c r="G24" i="5"/>
  <c r="H24" i="5"/>
  <c r="E25" i="5"/>
  <c r="F25" i="5"/>
  <c r="G25" i="5"/>
  <c r="H25" i="5"/>
  <c r="E26" i="5"/>
  <c r="F26" i="5"/>
  <c r="G26" i="5"/>
  <c r="H26" i="5"/>
  <c r="E27" i="5"/>
  <c r="F27" i="5"/>
  <c r="G27" i="5"/>
  <c r="H27" i="5"/>
  <c r="E28" i="5"/>
  <c r="F28" i="5"/>
  <c r="G28" i="5"/>
  <c r="H28" i="5"/>
  <c r="E29" i="5"/>
  <c r="F29" i="5"/>
  <c r="G29" i="5"/>
  <c r="H29" i="5"/>
  <c r="E30" i="5"/>
  <c r="F30" i="5"/>
  <c r="G30" i="5"/>
  <c r="H30" i="5"/>
  <c r="E31" i="5"/>
  <c r="F31" i="5"/>
  <c r="G31" i="5"/>
  <c r="H31" i="5"/>
  <c r="E32" i="5"/>
  <c r="F32" i="5"/>
  <c r="G32" i="5"/>
  <c r="H32" i="5"/>
  <c r="E33" i="5"/>
  <c r="F33" i="5"/>
  <c r="G33" i="5"/>
  <c r="H33" i="5"/>
  <c r="E34" i="5"/>
  <c r="F34" i="5"/>
  <c r="G34" i="5"/>
  <c r="H34" i="5"/>
  <c r="E35" i="5"/>
  <c r="F35" i="5"/>
  <c r="G35" i="5"/>
  <c r="H35" i="5"/>
  <c r="E36" i="5"/>
  <c r="F36" i="5"/>
  <c r="G36" i="5"/>
  <c r="H36" i="5"/>
  <c r="E37" i="5"/>
  <c r="F37" i="5"/>
  <c r="G37" i="5"/>
  <c r="H37" i="5"/>
  <c r="H5" i="5"/>
  <c r="G5" i="5"/>
  <c r="F5" i="5"/>
  <c r="E5" i="5"/>
  <c r="H3" i="5" l="1"/>
  <c r="G3" i="5"/>
  <c r="F3" i="5"/>
  <c r="E3" i="5"/>
  <c r="B2" i="5"/>
  <c r="R2" i="5" s="1"/>
  <c r="V2" i="5" s="1"/>
  <c r="AA2" i="5" s="1"/>
  <c r="D5" i="2"/>
  <c r="D6" i="2"/>
  <c r="D7" i="2"/>
  <c r="D8" i="2"/>
  <c r="D9" i="2"/>
  <c r="D10" i="2"/>
  <c r="D11" i="2"/>
  <c r="D12" i="2"/>
  <c r="D13" i="2"/>
  <c r="D14" i="2"/>
  <c r="D15" i="2"/>
  <c r="D11" i="3"/>
  <c r="D5" i="3"/>
  <c r="D6" i="3"/>
  <c r="S2" i="5" l="1"/>
  <c r="X2" i="5" s="1"/>
  <c r="T2" i="5"/>
  <c r="Y2" i="5" s="1"/>
  <c r="U2" i="5"/>
  <c r="Z2" i="5" s="1"/>
  <c r="A17" i="5"/>
  <c r="A16" i="5" s="1"/>
  <c r="A15" i="5" s="1"/>
  <c r="A14" i="5" s="1"/>
  <c r="A13" i="5" s="1"/>
  <c r="B13" i="5" s="1"/>
  <c r="R13" i="5" s="1"/>
  <c r="B18" i="5"/>
  <c r="R18" i="5" s="1"/>
  <c r="A36" i="5"/>
  <c r="A35" i="5" s="1"/>
  <c r="A34" i="5" s="1"/>
  <c r="A33" i="5" s="1"/>
  <c r="A32" i="5" s="1"/>
  <c r="A31" i="5" s="1"/>
  <c r="A30" i="5" s="1"/>
  <c r="A29" i="5" s="1"/>
  <c r="A28" i="5" s="1"/>
  <c r="A27" i="5" s="1"/>
  <c r="A26" i="5" s="1"/>
  <c r="A25" i="5" s="1"/>
  <c r="A24" i="5" s="1"/>
  <c r="A23" i="5" s="1"/>
  <c r="A22" i="5" s="1"/>
  <c r="A21" i="5" s="1"/>
  <c r="A20" i="5" s="1"/>
  <c r="A19" i="5" s="1"/>
  <c r="D4" i="3"/>
  <c r="D4" i="2"/>
  <c r="V13" i="5" l="1"/>
  <c r="AA13" i="5" s="1"/>
  <c r="U13" i="5"/>
  <c r="Z13" i="5" s="1"/>
  <c r="V18" i="5"/>
  <c r="AA18" i="5" s="1"/>
  <c r="U18" i="5"/>
  <c r="Z18" i="5" s="1"/>
  <c r="T18" i="5"/>
  <c r="Y18" i="5" s="1"/>
  <c r="S18" i="5"/>
  <c r="X18" i="5" s="1"/>
  <c r="T13" i="5"/>
  <c r="Y13" i="5" s="1"/>
  <c r="S13" i="5"/>
  <c r="X13" i="5" s="1"/>
  <c r="B14" i="5"/>
  <c r="R14" i="5" s="1"/>
  <c r="A12" i="5"/>
  <c r="A11" i="5" s="1"/>
  <c r="A10" i="5" s="1"/>
  <c r="B17" i="5"/>
  <c r="R17" i="5" s="1"/>
  <c r="B16" i="5"/>
  <c r="R16" i="5" s="1"/>
  <c r="B15" i="5"/>
  <c r="R15" i="5" s="1"/>
  <c r="B19" i="5"/>
  <c r="R19" i="5" s="1"/>
  <c r="B20" i="5"/>
  <c r="R20" i="5" s="1"/>
  <c r="B21" i="5"/>
  <c r="R21" i="5" s="1"/>
  <c r="B22" i="5"/>
  <c r="R22" i="5" s="1"/>
  <c r="B23" i="5"/>
  <c r="R23" i="5" s="1"/>
  <c r="B24" i="5"/>
  <c r="R24" i="5" s="1"/>
  <c r="B25" i="5"/>
  <c r="R25" i="5" s="1"/>
  <c r="B26" i="5"/>
  <c r="R26" i="5" s="1"/>
  <c r="B27" i="5"/>
  <c r="R27" i="5" s="1"/>
  <c r="B28" i="5"/>
  <c r="R28" i="5" s="1"/>
  <c r="B29" i="5"/>
  <c r="R29" i="5" s="1"/>
  <c r="T26" i="5" l="1"/>
  <c r="Y26" i="5" s="1"/>
  <c r="S26" i="5"/>
  <c r="X26" i="5" s="1"/>
  <c r="U26" i="5"/>
  <c r="Z26" i="5" s="1"/>
  <c r="V26" i="5"/>
  <c r="AA26" i="5" s="1"/>
  <c r="S28" i="5"/>
  <c r="X28" i="5" s="1"/>
  <c r="U28" i="5"/>
  <c r="Z28" i="5" s="1"/>
  <c r="T28" i="5"/>
  <c r="Y28" i="5" s="1"/>
  <c r="V28" i="5"/>
  <c r="AA28" i="5" s="1"/>
  <c r="U22" i="5"/>
  <c r="Z22" i="5" s="1"/>
  <c r="T22" i="5"/>
  <c r="Y22" i="5" s="1"/>
  <c r="S22" i="5"/>
  <c r="X22" i="5" s="1"/>
  <c r="V22" i="5"/>
  <c r="AA22" i="5" s="1"/>
  <c r="T27" i="5"/>
  <c r="Y27" i="5" s="1"/>
  <c r="V27" i="5"/>
  <c r="AA27" i="5" s="1"/>
  <c r="S27" i="5"/>
  <c r="X27" i="5" s="1"/>
  <c r="U27" i="5"/>
  <c r="Z27" i="5" s="1"/>
  <c r="V29" i="5"/>
  <c r="AA29" i="5" s="1"/>
  <c r="U29" i="5"/>
  <c r="Z29" i="5" s="1"/>
  <c r="S29" i="5"/>
  <c r="X29" i="5" s="1"/>
  <c r="T29" i="5"/>
  <c r="Y29" i="5" s="1"/>
  <c r="V25" i="5"/>
  <c r="AA25" i="5" s="1"/>
  <c r="U25" i="5"/>
  <c r="Z25" i="5" s="1"/>
  <c r="S25" i="5"/>
  <c r="X25" i="5" s="1"/>
  <c r="T25" i="5"/>
  <c r="Y25" i="5" s="1"/>
  <c r="V21" i="5"/>
  <c r="AA21" i="5" s="1"/>
  <c r="U21" i="5"/>
  <c r="Z21" i="5" s="1"/>
  <c r="S21" i="5"/>
  <c r="X21" i="5" s="1"/>
  <c r="T21" i="5"/>
  <c r="Y21" i="5" s="1"/>
  <c r="S20" i="5"/>
  <c r="X20" i="5" s="1"/>
  <c r="T20" i="5"/>
  <c r="Y20" i="5" s="1"/>
  <c r="U20" i="5"/>
  <c r="Z20" i="5" s="1"/>
  <c r="V20" i="5"/>
  <c r="AA20" i="5" s="1"/>
  <c r="V17" i="5"/>
  <c r="AA17" i="5" s="1"/>
  <c r="U17" i="5"/>
  <c r="Z17" i="5" s="1"/>
  <c r="T17" i="5"/>
  <c r="Y17" i="5" s="1"/>
  <c r="S17" i="5"/>
  <c r="X17" i="5" s="1"/>
  <c r="T16" i="5"/>
  <c r="Y16" i="5" s="1"/>
  <c r="V16" i="5"/>
  <c r="AA16" i="5" s="1"/>
  <c r="U16" i="5"/>
  <c r="Z16" i="5" s="1"/>
  <c r="S16" i="5"/>
  <c r="X16" i="5" s="1"/>
  <c r="V14" i="5"/>
  <c r="AA14" i="5" s="1"/>
  <c r="U14" i="5"/>
  <c r="Z14" i="5" s="1"/>
  <c r="T14" i="5"/>
  <c r="Y14" i="5" s="1"/>
  <c r="S14" i="5"/>
  <c r="X14" i="5" s="1"/>
  <c r="U24" i="5"/>
  <c r="Z24" i="5" s="1"/>
  <c r="T24" i="5"/>
  <c r="Y24" i="5" s="1"/>
  <c r="S24" i="5"/>
  <c r="X24" i="5" s="1"/>
  <c r="V24" i="5"/>
  <c r="AA24" i="5" s="1"/>
  <c r="T23" i="5"/>
  <c r="Y23" i="5" s="1"/>
  <c r="V23" i="5"/>
  <c r="AA23" i="5" s="1"/>
  <c r="S23" i="5"/>
  <c r="X23" i="5" s="1"/>
  <c r="U23" i="5"/>
  <c r="Z23" i="5" s="1"/>
  <c r="T19" i="5"/>
  <c r="Y19" i="5" s="1"/>
  <c r="V19" i="5"/>
  <c r="AA19" i="5" s="1"/>
  <c r="U19" i="5"/>
  <c r="Z19" i="5" s="1"/>
  <c r="S19" i="5"/>
  <c r="X19" i="5" s="1"/>
  <c r="S15" i="5"/>
  <c r="X15" i="5" s="1"/>
  <c r="V15" i="5"/>
  <c r="AA15" i="5" s="1"/>
  <c r="U15" i="5"/>
  <c r="Z15" i="5" s="1"/>
  <c r="T15" i="5"/>
  <c r="Y15" i="5" s="1"/>
  <c r="B10" i="5"/>
  <c r="R10" i="5" s="1"/>
  <c r="A9" i="5"/>
  <c r="B12" i="5"/>
  <c r="R12" i="5" s="1"/>
  <c r="B11" i="5"/>
  <c r="R11" i="5" s="1"/>
  <c r="I2" i="5"/>
  <c r="B31" i="5"/>
  <c r="R31" i="5" s="1"/>
  <c r="B32" i="5"/>
  <c r="R32" i="5" s="1"/>
  <c r="B33" i="5"/>
  <c r="R33" i="5" s="1"/>
  <c r="B34" i="5"/>
  <c r="R34" i="5" s="1"/>
  <c r="B35" i="5"/>
  <c r="R35" i="5" s="1"/>
  <c r="B36" i="5"/>
  <c r="R36" i="5" s="1"/>
  <c r="B37" i="5"/>
  <c r="R37" i="5" s="1"/>
  <c r="B30" i="5"/>
  <c r="R30" i="5" s="1"/>
  <c r="T35" i="5" l="1"/>
  <c r="Y35" i="5" s="1"/>
  <c r="V35" i="5"/>
  <c r="AA35" i="5" s="1"/>
  <c r="S35" i="5"/>
  <c r="X35" i="5" s="1"/>
  <c r="U35" i="5"/>
  <c r="Z35" i="5" s="1"/>
  <c r="V37" i="5"/>
  <c r="AA37" i="5" s="1"/>
  <c r="U37" i="5"/>
  <c r="Z37" i="5" s="1"/>
  <c r="S37" i="5"/>
  <c r="X37" i="5" s="1"/>
  <c r="T37" i="5"/>
  <c r="Y37" i="5" s="1"/>
  <c r="V33" i="5"/>
  <c r="AA33" i="5" s="1"/>
  <c r="U33" i="5"/>
  <c r="Z33" i="5" s="1"/>
  <c r="S33" i="5"/>
  <c r="X33" i="5" s="1"/>
  <c r="T33" i="5"/>
  <c r="Y33" i="5" s="1"/>
  <c r="T34" i="5"/>
  <c r="Y34" i="5" s="1"/>
  <c r="S34" i="5"/>
  <c r="X34" i="5" s="1"/>
  <c r="V34" i="5"/>
  <c r="AA34" i="5" s="1"/>
  <c r="U34" i="5"/>
  <c r="Z34" i="5" s="1"/>
  <c r="U32" i="5"/>
  <c r="Z32" i="5" s="1"/>
  <c r="T32" i="5"/>
  <c r="Y32" i="5" s="1"/>
  <c r="V32" i="5"/>
  <c r="AA32" i="5" s="1"/>
  <c r="S32" i="5"/>
  <c r="X32" i="5" s="1"/>
  <c r="T31" i="5"/>
  <c r="Y31" i="5" s="1"/>
  <c r="V31" i="5"/>
  <c r="AA31" i="5" s="1"/>
  <c r="U31" i="5"/>
  <c r="Z31" i="5" s="1"/>
  <c r="S31" i="5"/>
  <c r="X31" i="5" s="1"/>
  <c r="T11" i="5"/>
  <c r="Y11" i="5" s="1"/>
  <c r="V11" i="5"/>
  <c r="AA11" i="5" s="1"/>
  <c r="S11" i="5"/>
  <c r="X11" i="5" s="1"/>
  <c r="U11" i="5"/>
  <c r="Z11" i="5" s="1"/>
  <c r="V12" i="5"/>
  <c r="AA12" i="5" s="1"/>
  <c r="U12" i="5"/>
  <c r="Z12" i="5" s="1"/>
  <c r="T12" i="5"/>
  <c r="Y12" i="5" s="1"/>
  <c r="S12" i="5"/>
  <c r="X12" i="5" s="1"/>
  <c r="U36" i="5"/>
  <c r="Z36" i="5" s="1"/>
  <c r="T36" i="5"/>
  <c r="Y36" i="5" s="1"/>
  <c r="S36" i="5"/>
  <c r="X36" i="5" s="1"/>
  <c r="V36" i="5"/>
  <c r="AA36" i="5" s="1"/>
  <c r="S30" i="5"/>
  <c r="X30" i="5" s="1"/>
  <c r="U30" i="5"/>
  <c r="Z30" i="5" s="1"/>
  <c r="T30" i="5"/>
  <c r="Y30" i="5" s="1"/>
  <c r="V30" i="5"/>
  <c r="AA30" i="5" s="1"/>
  <c r="V10" i="5"/>
  <c r="AA10" i="5" s="1"/>
  <c r="U10" i="5"/>
  <c r="Z10" i="5" s="1"/>
  <c r="T10" i="5"/>
  <c r="Y10" i="5" s="1"/>
  <c r="S10" i="5"/>
  <c r="X10" i="5" s="1"/>
  <c r="A8" i="5"/>
  <c r="B9" i="5"/>
  <c r="C15" i="5"/>
  <c r="C14" i="5"/>
  <c r="C13" i="5"/>
  <c r="C17" i="5"/>
  <c r="C16" i="5"/>
  <c r="C12" i="5"/>
  <c r="C10" i="5"/>
  <c r="C11" i="5"/>
  <c r="C18" i="5"/>
  <c r="C24" i="5"/>
  <c r="C36" i="5"/>
  <c r="C25" i="5"/>
  <c r="C37" i="5"/>
  <c r="C26" i="5"/>
  <c r="C19" i="5"/>
  <c r="C27" i="5"/>
  <c r="C28" i="5"/>
  <c r="C29" i="5"/>
  <c r="C30" i="5"/>
  <c r="C35" i="5"/>
  <c r="C31" i="5"/>
  <c r="C20" i="5"/>
  <c r="C32" i="5"/>
  <c r="C21" i="5"/>
  <c r="C33" i="5"/>
  <c r="C22" i="5"/>
  <c r="C34" i="5"/>
  <c r="C23" i="5"/>
  <c r="C9" i="5" l="1"/>
  <c r="R9" i="5"/>
  <c r="B8" i="5"/>
  <c r="R8" i="5" s="1"/>
  <c r="A7" i="5"/>
  <c r="V8" i="5" l="1"/>
  <c r="AA8" i="5" s="1"/>
  <c r="U8" i="5"/>
  <c r="Z8" i="5" s="1"/>
  <c r="S8" i="5"/>
  <c r="X8" i="5" s="1"/>
  <c r="T8" i="5"/>
  <c r="Y8" i="5" s="1"/>
  <c r="V9" i="5"/>
  <c r="AA9" i="5" s="1"/>
  <c r="U9" i="5"/>
  <c r="Z9" i="5" s="1"/>
  <c r="T9" i="5"/>
  <c r="Y9" i="5" s="1"/>
  <c r="S9" i="5"/>
  <c r="X9" i="5" s="1"/>
  <c r="B7" i="5"/>
  <c r="R7" i="5" s="1"/>
  <c r="A6" i="5"/>
  <c r="C8" i="5"/>
  <c r="S7" i="5" l="1"/>
  <c r="X7" i="5" s="1"/>
  <c r="V7" i="5"/>
  <c r="AA7" i="5" s="1"/>
  <c r="T7" i="5"/>
  <c r="Y7" i="5" s="1"/>
  <c r="U7" i="5"/>
  <c r="Z7" i="5" s="1"/>
  <c r="B6" i="5"/>
  <c r="R6" i="5" s="1"/>
  <c r="A5" i="5"/>
  <c r="B5" i="5" s="1"/>
  <c r="R5" i="5" s="1"/>
  <c r="C7" i="5"/>
  <c r="V6" i="5" l="1"/>
  <c r="AA6" i="5" s="1"/>
  <c r="U6" i="5"/>
  <c r="Z6" i="5" s="1"/>
  <c r="T6" i="5"/>
  <c r="Y6" i="5" s="1"/>
  <c r="S6" i="5"/>
  <c r="X6" i="5" s="1"/>
  <c r="V5" i="5"/>
  <c r="AA5" i="5" s="1"/>
  <c r="U5" i="5"/>
  <c r="Z5" i="5" s="1"/>
  <c r="T5" i="5"/>
  <c r="Y5" i="5" s="1"/>
  <c r="S5" i="5"/>
  <c r="X5" i="5" s="1"/>
  <c r="C5" i="5"/>
  <c r="C6" i="5"/>
  <c r="D5" i="5" l="1"/>
  <c r="I5" i="5" s="1"/>
  <c r="D12" i="5"/>
  <c r="I12" i="5" s="1"/>
  <c r="D14" i="5"/>
  <c r="I14" i="5" s="1"/>
  <c r="D29" i="5"/>
  <c r="D37" i="5" l="1"/>
  <c r="D10" i="5"/>
  <c r="I10" i="5" s="1"/>
  <c r="D17" i="5"/>
  <c r="I17" i="5" s="1"/>
  <c r="D31" i="5"/>
  <c r="D35" i="5"/>
  <c r="I35" i="5" s="1"/>
  <c r="D20" i="5"/>
  <c r="I20" i="5" s="1"/>
  <c r="D15" i="5"/>
  <c r="I15" i="5" s="1"/>
  <c r="D25" i="5"/>
  <c r="I25" i="5" s="1"/>
  <c r="D22" i="5"/>
  <c r="I22" i="5" s="1"/>
  <c r="D21" i="5"/>
  <c r="I21" i="5" s="1"/>
  <c r="D11" i="5"/>
  <c r="I11" i="5" s="1"/>
  <c r="I29" i="5"/>
  <c r="D33" i="5"/>
  <c r="I33" i="5" s="1"/>
  <c r="D19" i="5"/>
  <c r="I19" i="5" s="1"/>
  <c r="D30" i="5"/>
  <c r="I30" i="5" s="1"/>
  <c r="D8" i="5"/>
  <c r="I8" i="5" s="1"/>
  <c r="D13" i="5"/>
  <c r="I13" i="5" s="1"/>
  <c r="D28" i="5"/>
  <c r="I28" i="5" s="1"/>
  <c r="D6" i="5"/>
  <c r="I6" i="5" s="1"/>
  <c r="D24" i="5"/>
  <c r="I24" i="5" s="1"/>
  <c r="D7" i="5"/>
  <c r="I7" i="5" s="1"/>
  <c r="D36" i="5"/>
  <c r="I36" i="5" s="1"/>
  <c r="D18" i="5"/>
  <c r="I18" i="5" s="1"/>
  <c r="D27" i="5"/>
  <c r="I27" i="5" s="1"/>
  <c r="D9" i="5"/>
  <c r="I9" i="5" s="1"/>
  <c r="D26" i="5"/>
  <c r="I26" i="5" s="1"/>
  <c r="D16" i="5"/>
  <c r="I16" i="5" s="1"/>
  <c r="D23" i="5"/>
  <c r="I23" i="5" s="1"/>
  <c r="D32" i="5"/>
  <c r="I32" i="5" s="1"/>
  <c r="D34" i="5"/>
  <c r="I34" i="5" s="1"/>
  <c r="I31" i="5"/>
  <c r="I37" i="5"/>
</calcChain>
</file>

<file path=xl/sharedStrings.xml><?xml version="1.0" encoding="utf-8"?>
<sst xmlns="http://schemas.openxmlformats.org/spreadsheetml/2006/main" count="42" uniqueCount="37">
  <si>
    <t>angle (deg)</t>
  </si>
  <si>
    <t>opt</t>
  </si>
  <si>
    <t>Energy</t>
  </si>
  <si>
    <t>delta_E</t>
  </si>
  <si>
    <t>kJ per mol to Hartree</t>
  </si>
  <si>
    <t>theta_opt=</t>
  </si>
  <si>
    <t>deg</t>
  </si>
  <si>
    <t>radians</t>
  </si>
  <si>
    <t>theta (deg)</t>
  </si>
  <si>
    <t>theta (radians)</t>
  </si>
  <si>
    <t>model sum</t>
  </si>
  <si>
    <t>torsion_offset_sum</t>
  </si>
  <si>
    <t>kJ/mol</t>
  </si>
  <si>
    <t>mode_1</t>
  </si>
  <si>
    <t>mode_2</t>
  </si>
  <si>
    <t>mode_3</t>
  </si>
  <si>
    <t>mode_4</t>
  </si>
  <si>
    <t>kangle</t>
  </si>
  <si>
    <t>P1</t>
  </si>
  <si>
    <t>P2</t>
  </si>
  <si>
    <t>P3</t>
  </si>
  <si>
    <t>P4</t>
  </si>
  <si>
    <t>f1</t>
  </si>
  <si>
    <t>f2</t>
  </si>
  <si>
    <t>f3</t>
  </si>
  <si>
    <t>f4</t>
  </si>
  <si>
    <t>k_angle=</t>
  </si>
  <si>
    <t>model k_angle part</t>
  </si>
  <si>
    <t>torsion offset potential contributions</t>
  </si>
  <si>
    <t>k1/2</t>
  </si>
  <si>
    <t>k2/2</t>
  </si>
  <si>
    <t>k3/2</t>
  </si>
  <si>
    <t>k4/2</t>
  </si>
  <si>
    <t>(constant coefficient inside tanh function)</t>
  </si>
  <si>
    <t>torsion cosine mode coefficients:</t>
  </si>
  <si>
    <t>torsion_norm</t>
  </si>
  <si>
    <t>mode #--&gt;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</si>
</sst>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Arial"/>
      <family val="2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H</a:t>
            </a:r>
            <a:r>
              <a:rPr lang="en-US" sz="2800" u="sng">
                <a:solidFill>
                  <a:schemeClr val="tx1"/>
                </a:solidFill>
              </a:rPr>
              <a:t>ONC</a:t>
            </a:r>
            <a:r>
              <a:rPr lang="en-US" sz="2800">
                <a:solidFill>
                  <a:schemeClr val="tx1"/>
                </a:solidFill>
              </a:rPr>
              <a:t> (optimized</a:t>
            </a:r>
            <a:r>
              <a:rPr lang="en-US" sz="2800" baseline="0">
                <a:solidFill>
                  <a:schemeClr val="tx1"/>
                </a:solidFill>
              </a:rPr>
              <a:t> bond angle = 173.3</a:t>
            </a:r>
            <a:r>
              <a:rPr lang="en-US" sz="2800" b="0" i="0" u="none" strike="noStrike" baseline="0">
                <a:effectLst/>
              </a:rPr>
              <a:t>°</a:t>
            </a:r>
            <a:r>
              <a:rPr lang="en-US" sz="2800" baseline="0">
                <a:solidFill>
                  <a:schemeClr val="tx1"/>
                </a:solidFill>
              </a:rPr>
              <a:t>)</a:t>
            </a:r>
            <a:endParaRPr lang="en-US" sz="2800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relaxed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relax!$B$4:$B$14</c:f>
              <c:numCache>
                <c:formatCode>General</c:formatCode>
                <c:ptCount val="11"/>
                <c:pt idx="0">
                  <c:v>160</c:v>
                </c:pt>
                <c:pt idx="1">
                  <c:v>162</c:v>
                </c:pt>
                <c:pt idx="2">
                  <c:v>164</c:v>
                </c:pt>
                <c:pt idx="7">
                  <c:v>173.28740999999999</c:v>
                </c:pt>
              </c:numCache>
            </c:numRef>
          </c:xVal>
          <c:yVal>
            <c:numRef>
              <c:f>relax!$D$4:$D$14</c:f>
              <c:numCache>
                <c:formatCode>General</c:formatCode>
                <c:ptCount val="11"/>
                <c:pt idx="0">
                  <c:v>2.7011144000007192</c:v>
                </c:pt>
                <c:pt idx="1">
                  <c:v>1.9273532950230816</c:v>
                </c:pt>
                <c:pt idx="2">
                  <c:v>1.2905382700339914</c:v>
                </c:pt>
                <c:pt idx="7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64C-451E-81B0-4982B25B34EE}"/>
            </c:ext>
          </c:extLst>
        </c:ser>
        <c:ser>
          <c:idx val="1"/>
          <c:order val="1"/>
          <c:tx>
            <c:v>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no_relax!$B$4:$B$15</c:f>
              <c:numCache>
                <c:formatCode>General</c:formatCode>
                <c:ptCount val="12"/>
                <c:pt idx="0">
                  <c:v>160</c:v>
                </c:pt>
                <c:pt idx="1">
                  <c:v>162</c:v>
                </c:pt>
                <c:pt idx="2">
                  <c:v>164</c:v>
                </c:pt>
                <c:pt idx="3">
                  <c:v>166</c:v>
                </c:pt>
                <c:pt idx="4">
                  <c:v>168</c:v>
                </c:pt>
                <c:pt idx="5">
                  <c:v>170</c:v>
                </c:pt>
                <c:pt idx="6">
                  <c:v>172</c:v>
                </c:pt>
                <c:pt idx="7">
                  <c:v>173.28740999999999</c:v>
                </c:pt>
                <c:pt idx="8">
                  <c:v>174</c:v>
                </c:pt>
                <c:pt idx="9">
                  <c:v>176</c:v>
                </c:pt>
                <c:pt idx="10">
                  <c:v>178</c:v>
                </c:pt>
                <c:pt idx="11">
                  <c:v>180</c:v>
                </c:pt>
              </c:numCache>
            </c:numRef>
          </c:xVal>
          <c:yVal>
            <c:numRef>
              <c:f>no_relax!$D$4:$D$15</c:f>
              <c:numCache>
                <c:formatCode>General</c:formatCode>
                <c:ptCount val="12"/>
                <c:pt idx="0">
                  <c:v>2.8001745150073134</c:v>
                </c:pt>
                <c:pt idx="1">
                  <c:v>1.9856131399744896</c:v>
                </c:pt>
                <c:pt idx="2">
                  <c:v>1.3220967799961016</c:v>
                </c:pt>
                <c:pt idx="3">
                  <c:v>0.80125008999479519</c:v>
                </c:pt>
                <c:pt idx="4">
                  <c:v>0.41556413998355879</c:v>
                </c:pt>
                <c:pt idx="5">
                  <c:v>0.15831765000324083</c:v>
                </c:pt>
                <c:pt idx="6">
                  <c:v>2.3839540032341233E-2</c:v>
                </c:pt>
                <c:pt idx="7">
                  <c:v>0</c:v>
                </c:pt>
                <c:pt idx="8">
                  <c:v>7.4564200199773722E-3</c:v>
                </c:pt>
                <c:pt idx="9">
                  <c:v>0.1056238649900223</c:v>
                </c:pt>
                <c:pt idx="10">
                  <c:v>0.31600518002896649</c:v>
                </c:pt>
                <c:pt idx="11">
                  <c:v>0.63755016497529482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64C-451E-81B0-4982B25B34EE}"/>
            </c:ext>
          </c:extLst>
        </c:ser>
        <c:ser>
          <c:idx val="2"/>
          <c:order val="2"/>
          <c:tx>
            <c:v>model part 1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dPt>
            <c:idx val="26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0-45E6-40B6-8967-B9E98BA9DC82}"/>
              </c:ext>
            </c:extLst>
          </c:dPt>
          <c:xVal>
            <c:numRef>
              <c:f>model!$A$5:$A$37</c:f>
              <c:numCache>
                <c:formatCode>General</c:formatCode>
                <c:ptCount val="33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  <c:pt idx="7">
                  <c:v>100</c:v>
                </c:pt>
                <c:pt idx="8">
                  <c:v>110</c:v>
                </c:pt>
                <c:pt idx="9">
                  <c:v>120</c:v>
                </c:pt>
                <c:pt idx="10">
                  <c:v>130</c:v>
                </c:pt>
                <c:pt idx="11">
                  <c:v>140</c:v>
                </c:pt>
                <c:pt idx="12">
                  <c:v>150</c:v>
                </c:pt>
                <c:pt idx="13">
                  <c:v>160</c:v>
                </c:pt>
                <c:pt idx="14">
                  <c:v>162</c:v>
                </c:pt>
                <c:pt idx="15">
                  <c:v>163</c:v>
                </c:pt>
                <c:pt idx="16">
                  <c:v>164</c:v>
                </c:pt>
                <c:pt idx="17">
                  <c:v>165</c:v>
                </c:pt>
                <c:pt idx="18">
                  <c:v>166</c:v>
                </c:pt>
                <c:pt idx="19">
                  <c:v>167</c:v>
                </c:pt>
                <c:pt idx="20">
                  <c:v>168</c:v>
                </c:pt>
                <c:pt idx="21">
                  <c:v>169</c:v>
                </c:pt>
                <c:pt idx="22">
                  <c:v>170</c:v>
                </c:pt>
                <c:pt idx="23">
                  <c:v>171</c:v>
                </c:pt>
                <c:pt idx="24">
                  <c:v>172</c:v>
                </c:pt>
                <c:pt idx="25">
                  <c:v>173</c:v>
                </c:pt>
                <c:pt idx="26">
                  <c:v>174</c:v>
                </c:pt>
                <c:pt idx="27">
                  <c:v>175</c:v>
                </c:pt>
                <c:pt idx="28">
                  <c:v>176</c:v>
                </c:pt>
                <c:pt idx="29">
                  <c:v>177</c:v>
                </c:pt>
                <c:pt idx="30">
                  <c:v>178</c:v>
                </c:pt>
                <c:pt idx="31">
                  <c:v>179</c:v>
                </c:pt>
                <c:pt idx="32">
                  <c:v>180</c:v>
                </c:pt>
              </c:numCache>
            </c:numRef>
          </c:xVal>
          <c:yVal>
            <c:numRef>
              <c:f>model!$C$5:$C$37</c:f>
              <c:numCache>
                <c:formatCode>General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64C-451E-81B0-4982B25B34EE}"/>
            </c:ext>
          </c:extLst>
        </c:ser>
        <c:ser>
          <c:idx val="3"/>
          <c:order val="3"/>
          <c:tx>
            <c:v>model part 2</c:v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model!$A$5:$A$37</c:f>
              <c:numCache>
                <c:formatCode>General</c:formatCode>
                <c:ptCount val="33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  <c:pt idx="7">
                  <c:v>100</c:v>
                </c:pt>
                <c:pt idx="8">
                  <c:v>110</c:v>
                </c:pt>
                <c:pt idx="9">
                  <c:v>120</c:v>
                </c:pt>
                <c:pt idx="10">
                  <c:v>130</c:v>
                </c:pt>
                <c:pt idx="11">
                  <c:v>140</c:v>
                </c:pt>
                <c:pt idx="12">
                  <c:v>150</c:v>
                </c:pt>
                <c:pt idx="13">
                  <c:v>160</c:v>
                </c:pt>
                <c:pt idx="14">
                  <c:v>162</c:v>
                </c:pt>
                <c:pt idx="15">
                  <c:v>163</c:v>
                </c:pt>
                <c:pt idx="16">
                  <c:v>164</c:v>
                </c:pt>
                <c:pt idx="17">
                  <c:v>165</c:v>
                </c:pt>
                <c:pt idx="18">
                  <c:v>166</c:v>
                </c:pt>
                <c:pt idx="19">
                  <c:v>167</c:v>
                </c:pt>
                <c:pt idx="20">
                  <c:v>168</c:v>
                </c:pt>
                <c:pt idx="21">
                  <c:v>169</c:v>
                </c:pt>
                <c:pt idx="22">
                  <c:v>170</c:v>
                </c:pt>
                <c:pt idx="23">
                  <c:v>171</c:v>
                </c:pt>
                <c:pt idx="24">
                  <c:v>172</c:v>
                </c:pt>
                <c:pt idx="25">
                  <c:v>173</c:v>
                </c:pt>
                <c:pt idx="26">
                  <c:v>174</c:v>
                </c:pt>
                <c:pt idx="27">
                  <c:v>175</c:v>
                </c:pt>
                <c:pt idx="28">
                  <c:v>176</c:v>
                </c:pt>
                <c:pt idx="29">
                  <c:v>177</c:v>
                </c:pt>
                <c:pt idx="30">
                  <c:v>178</c:v>
                </c:pt>
                <c:pt idx="31">
                  <c:v>179</c:v>
                </c:pt>
                <c:pt idx="32">
                  <c:v>180</c:v>
                </c:pt>
              </c:numCache>
            </c:numRef>
          </c:xVal>
          <c:yVal>
            <c:numRef>
              <c:f>model!$D$5:$D$37</c:f>
              <c:numCache>
                <c:formatCode>General</c:formatCode>
                <c:ptCount val="33"/>
                <c:pt idx="0">
                  <c:v>349.83509759477442</c:v>
                </c:pt>
                <c:pt idx="1">
                  <c:v>346.43997336862685</c:v>
                </c:pt>
                <c:pt idx="2">
                  <c:v>340.57376220006648</c:v>
                </c:pt>
                <c:pt idx="3">
                  <c:v>330.62869607403115</c:v>
                </c:pt>
                <c:pt idx="4">
                  <c:v>314.24983313761714</c:v>
                </c:pt>
                <c:pt idx="5">
                  <c:v>288.60897674872325</c:v>
                </c:pt>
                <c:pt idx="6">
                  <c:v>251.53835400582716</c:v>
                </c:pt>
                <c:pt idx="7">
                  <c:v>203.58606241412468</c:v>
                </c:pt>
                <c:pt idx="8">
                  <c:v>149.68167140518642</c:v>
                </c:pt>
                <c:pt idx="9">
                  <c:v>98.092319763353615</c:v>
                </c:pt>
                <c:pt idx="10">
                  <c:v>56.396474031192938</c:v>
                </c:pt>
                <c:pt idx="11">
                  <c:v>27.852425248620573</c:v>
                </c:pt>
                <c:pt idx="12">
                  <c:v>11.202704270177255</c:v>
                </c:pt>
                <c:pt idx="13">
                  <c:v>3.0435334145104744</c:v>
                </c:pt>
                <c:pt idx="14">
                  <c:v>2.128041019659459</c:v>
                </c:pt>
                <c:pt idx="15">
                  <c:v>1.741343861338212</c:v>
                </c:pt>
                <c:pt idx="16">
                  <c:v>1.3988810284408819</c:v>
                </c:pt>
                <c:pt idx="17">
                  <c:v>1.0984930583225054</c:v>
                </c:pt>
                <c:pt idx="18">
                  <c:v>0.83817309041148857</c:v>
                </c:pt>
                <c:pt idx="19">
                  <c:v>0.6160671073816838</c:v>
                </c:pt>
                <c:pt idx="20">
                  <c:v>0.43047366341491305</c:v>
                </c:pt>
                <c:pt idx="21">
                  <c:v>0.27984318658628254</c:v>
                </c:pt>
                <c:pt idx="22">
                  <c:v>0.16277693896292469</c:v>
                </c:pt>
                <c:pt idx="23">
                  <c:v>7.8025714048107722E-2</c:v>
                </c:pt>
                <c:pt idx="24">
                  <c:v>2.4488346760908636E-2</c:v>
                </c:pt>
                <c:pt idx="25">
                  <c:v>1.2101062457149018E-3</c:v>
                </c:pt>
                <c:pt idx="26">
                  <c:v>7.3810364812885122E-3</c:v>
                </c:pt>
                <c:pt idx="27">
                  <c:v>4.2334303931594527E-2</c:v>
                </c:pt>
                <c:pt idx="28">
                  <c:v>0.10554460537613465</c:v>
                </c:pt>
                <c:pt idx="29">
                  <c:v>0.19662668260517288</c:v>
                </c:pt>
                <c:pt idx="30">
                  <c:v>0.31533398389797318</c:v>
                </c:pt>
                <c:pt idx="31">
                  <c:v>0.46155750515737853</c:v>
                </c:pt>
                <c:pt idx="32">
                  <c:v>0.63532483629439385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AA5-4FAD-B0F4-ED60E1F4C447}"/>
            </c:ext>
          </c:extLst>
        </c:ser>
        <c:ser>
          <c:idx val="4"/>
          <c:order val="4"/>
          <c:tx>
            <c:v>model sum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model!$A$5:$A$37</c:f>
              <c:numCache>
                <c:formatCode>General</c:formatCode>
                <c:ptCount val="33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  <c:pt idx="7">
                  <c:v>100</c:v>
                </c:pt>
                <c:pt idx="8">
                  <c:v>110</c:v>
                </c:pt>
                <c:pt idx="9">
                  <c:v>120</c:v>
                </c:pt>
                <c:pt idx="10">
                  <c:v>130</c:v>
                </c:pt>
                <c:pt idx="11">
                  <c:v>140</c:v>
                </c:pt>
                <c:pt idx="12">
                  <c:v>150</c:v>
                </c:pt>
                <c:pt idx="13">
                  <c:v>160</c:v>
                </c:pt>
                <c:pt idx="14">
                  <c:v>162</c:v>
                </c:pt>
                <c:pt idx="15">
                  <c:v>163</c:v>
                </c:pt>
                <c:pt idx="16">
                  <c:v>164</c:v>
                </c:pt>
                <c:pt idx="17">
                  <c:v>165</c:v>
                </c:pt>
                <c:pt idx="18">
                  <c:v>166</c:v>
                </c:pt>
                <c:pt idx="19">
                  <c:v>167</c:v>
                </c:pt>
                <c:pt idx="20">
                  <c:v>168</c:v>
                </c:pt>
                <c:pt idx="21">
                  <c:v>169</c:v>
                </c:pt>
                <c:pt idx="22">
                  <c:v>170</c:v>
                </c:pt>
                <c:pt idx="23">
                  <c:v>171</c:v>
                </c:pt>
                <c:pt idx="24">
                  <c:v>172</c:v>
                </c:pt>
                <c:pt idx="25">
                  <c:v>173</c:v>
                </c:pt>
                <c:pt idx="26">
                  <c:v>174</c:v>
                </c:pt>
                <c:pt idx="27">
                  <c:v>175</c:v>
                </c:pt>
                <c:pt idx="28">
                  <c:v>176</c:v>
                </c:pt>
                <c:pt idx="29">
                  <c:v>177</c:v>
                </c:pt>
                <c:pt idx="30">
                  <c:v>178</c:v>
                </c:pt>
                <c:pt idx="31">
                  <c:v>179</c:v>
                </c:pt>
                <c:pt idx="32">
                  <c:v>180</c:v>
                </c:pt>
              </c:numCache>
            </c:numRef>
          </c:xVal>
          <c:yVal>
            <c:numRef>
              <c:f>model!$I$5:$I$37</c:f>
              <c:numCache>
                <c:formatCode>General</c:formatCode>
                <c:ptCount val="33"/>
                <c:pt idx="0">
                  <c:v>349.83509759477442</c:v>
                </c:pt>
                <c:pt idx="1">
                  <c:v>346.43997336862685</c:v>
                </c:pt>
                <c:pt idx="2">
                  <c:v>340.57376220006648</c:v>
                </c:pt>
                <c:pt idx="3">
                  <c:v>330.62869607403115</c:v>
                </c:pt>
                <c:pt idx="4">
                  <c:v>314.24983313761714</c:v>
                </c:pt>
                <c:pt idx="5">
                  <c:v>288.60897674872325</c:v>
                </c:pt>
                <c:pt idx="6">
                  <c:v>251.53835400582716</c:v>
                </c:pt>
                <c:pt idx="7">
                  <c:v>203.58606241412468</c:v>
                </c:pt>
                <c:pt idx="8">
                  <c:v>149.68167140518642</c:v>
                </c:pt>
                <c:pt idx="9">
                  <c:v>98.092319763353615</c:v>
                </c:pt>
                <c:pt idx="10">
                  <c:v>56.396474031192938</c:v>
                </c:pt>
                <c:pt idx="11">
                  <c:v>27.852425248620573</c:v>
                </c:pt>
                <c:pt idx="12">
                  <c:v>11.202704270177255</c:v>
                </c:pt>
                <c:pt idx="13">
                  <c:v>3.0435334145104744</c:v>
                </c:pt>
                <c:pt idx="14">
                  <c:v>2.128041019659459</c:v>
                </c:pt>
                <c:pt idx="15">
                  <c:v>1.741343861338212</c:v>
                </c:pt>
                <c:pt idx="16">
                  <c:v>1.3988810284408819</c:v>
                </c:pt>
                <c:pt idx="17">
                  <c:v>1.0984930583225054</c:v>
                </c:pt>
                <c:pt idx="18">
                  <c:v>0.83817309041148857</c:v>
                </c:pt>
                <c:pt idx="19">
                  <c:v>0.6160671073816838</c:v>
                </c:pt>
                <c:pt idx="20">
                  <c:v>0.43047366341491305</c:v>
                </c:pt>
                <c:pt idx="21">
                  <c:v>0.27984318658628254</c:v>
                </c:pt>
                <c:pt idx="22">
                  <c:v>0.16277693896292469</c:v>
                </c:pt>
                <c:pt idx="23">
                  <c:v>7.8025714048107722E-2</c:v>
                </c:pt>
                <c:pt idx="24">
                  <c:v>2.4488346760908636E-2</c:v>
                </c:pt>
                <c:pt idx="25">
                  <c:v>1.2101062457149018E-3</c:v>
                </c:pt>
                <c:pt idx="26">
                  <c:v>7.3810364812885122E-3</c:v>
                </c:pt>
                <c:pt idx="27">
                  <c:v>4.2334303931594527E-2</c:v>
                </c:pt>
                <c:pt idx="28">
                  <c:v>0.10554460537613465</c:v>
                </c:pt>
                <c:pt idx="29">
                  <c:v>0.19662668260517288</c:v>
                </c:pt>
                <c:pt idx="30">
                  <c:v>0.31533398389797318</c:v>
                </c:pt>
                <c:pt idx="31">
                  <c:v>0.46155750515737853</c:v>
                </c:pt>
                <c:pt idx="32">
                  <c:v>0.63532483629439385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A32-4608-B89C-43AF030516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514248"/>
        <c:axId val="809514744"/>
      </c:scatterChart>
      <c:valAx>
        <c:axId val="190514248"/>
        <c:scaling>
          <c:orientation val="minMax"/>
          <c:max val="180"/>
          <c:min val="1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bond angle (</a:t>
                </a:r>
                <a:r>
                  <a:rPr lang="en-US" sz="2800" b="0" i="0" u="none" strike="noStrike" baseline="0">
                    <a:effectLst/>
                  </a:rPr>
                  <a:t>°</a:t>
                </a:r>
                <a:r>
                  <a:rPr lang="en-US" sz="2800">
                    <a:solidFill>
                      <a:schemeClr val="tx1"/>
                    </a:solidFill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9514744"/>
        <c:crosses val="autoZero"/>
        <c:crossBetween val="midCat"/>
        <c:majorUnit val="5"/>
      </c:valAx>
      <c:valAx>
        <c:axId val="809514744"/>
        <c:scaling>
          <c:orientation val="minMax"/>
          <c:max val="3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relative 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514248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650A2B9-D34C-1313-CC3A-712A0322507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0.67632</cdr:x>
      <cdr:y>0.14877</cdr:y>
    </cdr:from>
    <cdr:to>
      <cdr:x>0.93948</cdr:x>
      <cdr:y>0.29407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90BC112-4A3A-5D77-1C44-40B9F9338D6B}"/>
            </a:ext>
          </a:extLst>
        </cdr:cNvPr>
        <cdr:cNvSpPr txBox="1"/>
      </cdr:nvSpPr>
      <cdr:spPr>
        <a:xfrm xmlns:a="http://schemas.openxmlformats.org/drawingml/2006/main">
          <a:off x="5862816" y="936110"/>
          <a:ext cx="2281258" cy="9142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2400">
              <a:solidFill>
                <a:srgbClr val="000000"/>
              </a:solidFill>
            </a:rPr>
            <a:t>k</a:t>
          </a:r>
          <a:r>
            <a:rPr lang="en-US" sz="2400" baseline="-25000">
              <a:solidFill>
                <a:srgbClr val="000000"/>
              </a:solidFill>
            </a:rPr>
            <a:t>angle </a:t>
          </a:r>
          <a:r>
            <a:rPr lang="en-US" sz="2400">
              <a:solidFill>
                <a:srgbClr val="000000"/>
              </a:solidFill>
            </a:rPr>
            <a:t>= 0 kJ/mol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1"/>
  <sheetViews>
    <sheetView workbookViewId="0"/>
  </sheetViews>
  <sheetFormatPr defaultRowHeight="12.75" x14ac:dyDescent="0.2"/>
  <cols>
    <col min="2" max="2" width="10.7109375" customWidth="1"/>
    <col min="3" max="3" width="15.28515625" customWidth="1"/>
  </cols>
  <sheetData>
    <row r="1" spans="1:4" x14ac:dyDescent="0.2">
      <c r="A1">
        <v>2625.5</v>
      </c>
      <c r="B1" t="s">
        <v>4</v>
      </c>
    </row>
    <row r="3" spans="1:4" x14ac:dyDescent="0.2">
      <c r="B3" t="s">
        <v>0</v>
      </c>
      <c r="C3" t="s">
        <v>2</v>
      </c>
      <c r="D3" t="s">
        <v>3</v>
      </c>
    </row>
    <row r="4" spans="1:4" x14ac:dyDescent="0.2">
      <c r="B4">
        <v>160</v>
      </c>
      <c r="C4">
        <v>-168.33458199</v>
      </c>
      <c r="D4">
        <f>(C4-$C$11)*$A$1</f>
        <v>2.7011144000007192</v>
      </c>
    </row>
    <row r="5" spans="1:4" x14ac:dyDescent="0.2">
      <c r="B5">
        <v>162</v>
      </c>
      <c r="C5">
        <v>-168.3348767</v>
      </c>
      <c r="D5">
        <f t="shared" ref="D5:D6" si="0">(C5-$C$11)*$A$1</f>
        <v>1.9273532950230816</v>
      </c>
    </row>
    <row r="6" spans="1:4" x14ac:dyDescent="0.2">
      <c r="B6">
        <v>164</v>
      </c>
      <c r="C6">
        <v>-168.33511924999999</v>
      </c>
      <c r="D6">
        <f t="shared" si="0"/>
        <v>1.2905382700339914</v>
      </c>
    </row>
    <row r="11" spans="1:4" x14ac:dyDescent="0.2">
      <c r="A11" t="s">
        <v>1</v>
      </c>
      <c r="B11">
        <v>173.28740999999999</v>
      </c>
      <c r="C11">
        <v>-168.33561079</v>
      </c>
      <c r="D11">
        <f>(C11-$C$11)*$A$1</f>
        <v>0</v>
      </c>
    </row>
  </sheetData>
  <pageMargins left="0.7" right="0.7" top="0.75" bottom="0.75" header="0.3" footer="0.3"/>
  <pageSetup orientation="portrait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5"/>
  <sheetViews>
    <sheetView workbookViewId="0">
      <selection activeCell="C27" sqref="C27"/>
    </sheetView>
  </sheetViews>
  <sheetFormatPr defaultRowHeight="12.75" x14ac:dyDescent="0.2"/>
  <cols>
    <col min="2" max="2" width="10.7109375" customWidth="1"/>
    <col min="3" max="3" width="15.28515625" customWidth="1"/>
  </cols>
  <sheetData>
    <row r="1" spans="1:4" x14ac:dyDescent="0.2">
      <c r="A1">
        <v>2625.5</v>
      </c>
      <c r="B1" t="s">
        <v>4</v>
      </c>
    </row>
    <row r="3" spans="1:4" x14ac:dyDescent="0.2">
      <c r="B3" t="s">
        <v>0</v>
      </c>
      <c r="C3" t="s">
        <v>2</v>
      </c>
      <c r="D3" t="s">
        <v>3</v>
      </c>
    </row>
    <row r="4" spans="1:4" x14ac:dyDescent="0.2">
      <c r="B4">
        <v>160</v>
      </c>
      <c r="C4">
        <v>-168.33454426</v>
      </c>
      <c r="D4">
        <f>(C4-$C$11)*$A$1</f>
        <v>2.8001745150073134</v>
      </c>
    </row>
    <row r="5" spans="1:4" x14ac:dyDescent="0.2">
      <c r="B5">
        <v>162</v>
      </c>
      <c r="C5">
        <v>-168.33485451000001</v>
      </c>
      <c r="D5">
        <f t="shared" ref="D5:D15" si="0">(C5-$C$11)*$A$1</f>
        <v>1.9856131399744896</v>
      </c>
    </row>
    <row r="6" spans="1:4" x14ac:dyDescent="0.2">
      <c r="B6">
        <v>164</v>
      </c>
      <c r="C6">
        <v>-168.33510723000001</v>
      </c>
      <c r="D6">
        <f t="shared" si="0"/>
        <v>1.3220967799961016</v>
      </c>
    </row>
    <row r="7" spans="1:4" x14ac:dyDescent="0.2">
      <c r="B7">
        <v>166</v>
      </c>
      <c r="C7">
        <v>-168.33530561000001</v>
      </c>
      <c r="D7">
        <f t="shared" si="0"/>
        <v>0.80125008999479519</v>
      </c>
    </row>
    <row r="8" spans="1:4" x14ac:dyDescent="0.2">
      <c r="B8">
        <v>168</v>
      </c>
      <c r="C8">
        <v>-168.33545251000001</v>
      </c>
      <c r="D8">
        <f t="shared" si="0"/>
        <v>0.41556413998355879</v>
      </c>
    </row>
    <row r="9" spans="1:4" x14ac:dyDescent="0.2">
      <c r="B9">
        <v>170</v>
      </c>
      <c r="C9">
        <v>-168.33555049</v>
      </c>
      <c r="D9">
        <f t="shared" si="0"/>
        <v>0.15831765000324083</v>
      </c>
    </row>
    <row r="10" spans="1:4" x14ac:dyDescent="0.2">
      <c r="B10">
        <v>172</v>
      </c>
      <c r="C10">
        <v>-168.33560170999999</v>
      </c>
      <c r="D10">
        <f t="shared" si="0"/>
        <v>2.3839540032341233E-2</v>
      </c>
    </row>
    <row r="11" spans="1:4" x14ac:dyDescent="0.2">
      <c r="A11" t="s">
        <v>1</v>
      </c>
      <c r="B11">
        <v>173.28740999999999</v>
      </c>
      <c r="C11">
        <v>-168.33561079</v>
      </c>
      <c r="D11">
        <f t="shared" si="0"/>
        <v>0</v>
      </c>
    </row>
    <row r="12" spans="1:4" x14ac:dyDescent="0.2">
      <c r="B12">
        <v>174</v>
      </c>
      <c r="C12">
        <v>-168.33560795</v>
      </c>
      <c r="D12">
        <f t="shared" si="0"/>
        <v>7.4564200199773722E-3</v>
      </c>
    </row>
    <row r="13" spans="1:4" x14ac:dyDescent="0.2">
      <c r="B13">
        <v>176</v>
      </c>
      <c r="C13">
        <v>-168.33557056000001</v>
      </c>
      <c r="D13">
        <f t="shared" si="0"/>
        <v>0.1056238649900223</v>
      </c>
    </row>
    <row r="14" spans="1:4" x14ac:dyDescent="0.2">
      <c r="B14">
        <v>178</v>
      </c>
      <c r="C14">
        <v>-168.33549042999999</v>
      </c>
      <c r="D14">
        <f t="shared" si="0"/>
        <v>0.31600518002896649</v>
      </c>
    </row>
    <row r="15" spans="1:4" x14ac:dyDescent="0.2">
      <c r="B15">
        <v>180</v>
      </c>
      <c r="C15">
        <v>-168.33536796000001</v>
      </c>
      <c r="D15">
        <f t="shared" si="0"/>
        <v>0.63755016497529482</v>
      </c>
    </row>
  </sheetData>
  <pageMargins left="0.7" right="0.7" top="0.75" bottom="0.75" header="0.3" footer="0.3"/>
  <pageSetup orientation="portrait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37"/>
  <sheetViews>
    <sheetView workbookViewId="0">
      <selection activeCell="K26" sqref="K26"/>
    </sheetView>
  </sheetViews>
  <sheetFormatPr defaultRowHeight="12.75" x14ac:dyDescent="0.2"/>
  <cols>
    <col min="1" max="1" width="11.28515625" customWidth="1"/>
    <col min="2" max="2" width="14.7109375" customWidth="1"/>
    <col min="3" max="3" width="19.28515625" customWidth="1"/>
    <col min="4" max="4" width="18.5703125" customWidth="1"/>
    <col min="5" max="8" width="13.140625" customWidth="1"/>
    <col min="9" max="9" width="11.5703125" customWidth="1"/>
    <col min="11" max="11" width="13.28515625" customWidth="1"/>
    <col min="12" max="12" width="10.140625" customWidth="1"/>
  </cols>
  <sheetData>
    <row r="1" spans="1:27" x14ac:dyDescent="0.2">
      <c r="B1" s="3" t="s">
        <v>26</v>
      </c>
      <c r="C1">
        <v>0</v>
      </c>
      <c r="E1" s="3" t="s">
        <v>28</v>
      </c>
      <c r="L1">
        <v>2.8158916161173799</v>
      </c>
      <c r="M1" t="s">
        <v>33</v>
      </c>
    </row>
    <row r="2" spans="1:27" x14ac:dyDescent="0.2">
      <c r="A2" t="s">
        <v>5</v>
      </c>
      <c r="B2">
        <f>C2*PI()/180</f>
        <v>3.0244358567533469</v>
      </c>
      <c r="C2">
        <v>173.28740999999999</v>
      </c>
      <c r="D2" t="s">
        <v>6</v>
      </c>
      <c r="E2" s="3" t="s">
        <v>29</v>
      </c>
      <c r="F2" s="3" t="s">
        <v>30</v>
      </c>
      <c r="G2" s="3" t="s">
        <v>31</v>
      </c>
      <c r="H2" s="3" t="s">
        <v>32</v>
      </c>
      <c r="I2">
        <f>C2*PI()/180</f>
        <v>3.0244358567533469</v>
      </c>
      <c r="J2" t="s">
        <v>7</v>
      </c>
      <c r="R2" s="1">
        <f>COS(B2/2)</f>
        <v>5.8544902898760791E-2</v>
      </c>
      <c r="S2" s="1">
        <f>(1/4)*R2+(3/4)*R2^3</f>
        <v>1.4786722964026569E-2</v>
      </c>
      <c r="T2" s="1">
        <f>(3/4)*R2^2+(1/4)*R2^4</f>
        <v>2.5735661903234907E-3</v>
      </c>
      <c r="U2">
        <f>(6*R2^3-3*R2^5+R2^7)/4</f>
        <v>3.0047923787069892E-4</v>
      </c>
      <c r="V2">
        <f>(10*R2^4-9*R2^6+3*R2^8)/4</f>
        <v>2.9278993376755911E-5</v>
      </c>
      <c r="X2">
        <f>TANH($L$1*S2)</f>
        <v>4.1613763310259809E-2</v>
      </c>
      <c r="Y2">
        <f t="shared" ref="Y2:AA2" si="0">TANH($L$1*T2)</f>
        <v>7.246756599221112E-3</v>
      </c>
      <c r="Z2">
        <f t="shared" si="0"/>
        <v>8.4611676482186031E-4</v>
      </c>
      <c r="AA2">
        <f t="shared" si="0"/>
        <v>8.2446471791155476E-5</v>
      </c>
    </row>
    <row r="3" spans="1:27" x14ac:dyDescent="0.2">
      <c r="E3">
        <f>$K$6*M5/SQRT(2)</f>
        <v>0.63532483629439507</v>
      </c>
      <c r="F3">
        <f t="shared" ref="F3:H3" si="1">$K$6*N5/SQRT(2)</f>
        <v>6.3915594083486377E-2</v>
      </c>
      <c r="G3">
        <f t="shared" si="1"/>
        <v>6.3851742341145242E-5</v>
      </c>
      <c r="H3">
        <f t="shared" si="1"/>
        <v>0</v>
      </c>
      <c r="M3" s="3" t="s">
        <v>34</v>
      </c>
    </row>
    <row r="4" spans="1:27" x14ac:dyDescent="0.2">
      <c r="A4" s="3" t="s">
        <v>8</v>
      </c>
      <c r="B4" s="3" t="s">
        <v>9</v>
      </c>
      <c r="C4" s="3" t="s">
        <v>27</v>
      </c>
      <c r="D4" s="3" t="s">
        <v>11</v>
      </c>
      <c r="E4" t="s">
        <v>13</v>
      </c>
      <c r="F4" t="s">
        <v>14</v>
      </c>
      <c r="G4" t="s">
        <v>15</v>
      </c>
      <c r="H4" t="s">
        <v>16</v>
      </c>
      <c r="I4" s="3" t="s">
        <v>10</v>
      </c>
      <c r="K4" s="3" t="s">
        <v>35</v>
      </c>
      <c r="L4" s="3" t="s">
        <v>36</v>
      </c>
      <c r="M4">
        <v>1</v>
      </c>
      <c r="N4">
        <v>2</v>
      </c>
      <c r="O4">
        <v>3</v>
      </c>
      <c r="P4">
        <v>4</v>
      </c>
      <c r="R4" t="s">
        <v>17</v>
      </c>
      <c r="S4" t="s">
        <v>18</v>
      </c>
      <c r="T4" t="s">
        <v>19</v>
      </c>
      <c r="U4" t="s">
        <v>20</v>
      </c>
      <c r="V4" t="s">
        <v>21</v>
      </c>
      <c r="X4" t="s">
        <v>22</v>
      </c>
      <c r="Y4" t="s">
        <v>23</v>
      </c>
      <c r="Z4" t="s">
        <v>24</v>
      </c>
      <c r="AA4" t="s">
        <v>25</v>
      </c>
    </row>
    <row r="5" spans="1:27" x14ac:dyDescent="0.2">
      <c r="A5">
        <f t="shared" ref="A5:A9" si="2">A6-10</f>
        <v>30</v>
      </c>
      <c r="B5">
        <f t="shared" ref="B5:B9" si="3">A5*PI()/180</f>
        <v>0.52359877559829882</v>
      </c>
      <c r="C5">
        <f t="shared" ref="C5:C9" si="4">$C$1*2*((COS($B5)-COS(I$2))^2)/((SIN($B5)^2)+3*((SIN(I$2))^2)*TANH(2*SIN($B5/2))/TANH(2*SIN(I$2/2)))</f>
        <v>0</v>
      </c>
      <c r="D5">
        <f>SUM(E5:H5)</f>
        <v>349.83509759477442</v>
      </c>
      <c r="E5">
        <f>E$3*((X5/$X$2)-1)^2</f>
        <v>329.04942454176336</v>
      </c>
      <c r="F5">
        <f>F$3*(Y5*$X$2/($Y$2*X5)-X5/$X$2)^2</f>
        <v>20.744400891217992</v>
      </c>
      <c r="G5">
        <f>G$3*(Z5*$X$2/($Z$2*X5)-X5/$X$2)^2</f>
        <v>4.1272161793061868E-2</v>
      </c>
      <c r="H5">
        <f>H$3*(AA5*$Y$2/($AA$2*Y5)-Y5/$Y$2)^2</f>
        <v>0</v>
      </c>
      <c r="I5">
        <f t="shared" ref="I5:I9" si="5">C5+D5</f>
        <v>349.83509759477442</v>
      </c>
      <c r="M5" s="2">
        <v>0.995</v>
      </c>
      <c r="N5" s="2">
        <v>0.10009999999999999</v>
      </c>
      <c r="O5" s="2">
        <v>1E-4</v>
      </c>
      <c r="P5" s="2">
        <v>0</v>
      </c>
      <c r="R5" s="1">
        <f t="shared" ref="R5:R37" si="6">COS(B5/2)</f>
        <v>0.96592582628906831</v>
      </c>
      <c r="S5" s="1">
        <f>(1/4)*R5+(3/4)*R5^3</f>
        <v>0.91739725533234573</v>
      </c>
      <c r="T5" s="1">
        <f>(3/4)*R5^2+(1/4)*R5^4</f>
        <v>0.91738770189221941</v>
      </c>
      <c r="U5">
        <f>(6*R5^3-3*R5^5+R5^7)/4</f>
        <v>0.9173246679441367</v>
      </c>
      <c r="V5">
        <f>(10*R5^4-9*R5^6+3*R5^8)/4</f>
        <v>0.91717735979341719</v>
      </c>
      <c r="X5">
        <f>TANH($L$1*S5)</f>
        <v>0.9886566444675976</v>
      </c>
      <c r="Y5">
        <f t="shared" ref="Y5:AA20" si="7">TANH($L$1*T5)</f>
        <v>0.98865603760744591</v>
      </c>
      <c r="Z5">
        <f t="shared" si="7"/>
        <v>0.98865203271267765</v>
      </c>
      <c r="AA5">
        <f t="shared" si="7"/>
        <v>0.98864266793006972</v>
      </c>
    </row>
    <row r="6" spans="1:27" x14ac:dyDescent="0.2">
      <c r="A6">
        <f t="shared" si="2"/>
        <v>40</v>
      </c>
      <c r="B6">
        <f t="shared" si="3"/>
        <v>0.69813170079773179</v>
      </c>
      <c r="C6">
        <f t="shared" si="4"/>
        <v>0</v>
      </c>
      <c r="D6">
        <f t="shared" ref="D6:D37" si="8">SUM(E6:H6)</f>
        <v>346.43997336862685</v>
      </c>
      <c r="E6">
        <f t="shared" ref="E6:E37" si="9">E$3*((X6/$X$2)-1)^2</f>
        <v>325.90421967780168</v>
      </c>
      <c r="F6">
        <f t="shared" ref="F6:F37" si="10">F$3*(Y6*$X$2/($Y$2*X6)-X6/$X$2)^2</f>
        <v>20.49413148573926</v>
      </c>
      <c r="G6">
        <f t="shared" ref="G6:G37" si="11">G$3*(Z6*$X$2/($Z$2*X6)-X6/$X$2)^2</f>
        <v>4.1622205085877231E-2</v>
      </c>
      <c r="H6">
        <f t="shared" ref="H6:H37" si="12">H$3*(AA6*$Y$2/($AA$2*Y6)-Y6/$Y$2)^2</f>
        <v>0</v>
      </c>
      <c r="I6">
        <f t="shared" si="5"/>
        <v>346.43997336862685</v>
      </c>
      <c r="K6" s="4">
        <v>0.90300000000000002</v>
      </c>
      <c r="Q6" s="1"/>
      <c r="R6" s="1">
        <f t="shared" si="6"/>
        <v>0.93969262078590843</v>
      </c>
      <c r="S6" s="1">
        <f t="shared" ref="S6:S37" si="13">(1/4)*R6+(3/4)*R6^3</f>
        <v>0.85725025438855063</v>
      </c>
      <c r="T6" s="1">
        <f t="shared" ref="T6:T37" si="14">(3/4)*R6^2+(1/4)*R6^4</f>
        <v>0.85719872711158063</v>
      </c>
      <c r="U6">
        <f t="shared" ref="U6:U37" si="15">(6*R6^3-3*R6^5+R6^7)/4</f>
        <v>0.85687421275294962</v>
      </c>
      <c r="V6">
        <f t="shared" ref="V6:V37" si="16">(10*R6^4-9*R6^6+3*R6^8)/4</f>
        <v>0.85613863646133281</v>
      </c>
      <c r="X6">
        <f t="shared" ref="X6:AA36" si="17">TANH($L$1*S6)</f>
        <v>0.98411964229438154</v>
      </c>
      <c r="Y6">
        <f t="shared" si="7"/>
        <v>0.98411506990424824</v>
      </c>
      <c r="Z6">
        <f t="shared" si="7"/>
        <v>0.9840862433572175</v>
      </c>
      <c r="AA6">
        <f t="shared" si="7"/>
        <v>0.98402070999692093</v>
      </c>
    </row>
    <row r="7" spans="1:27" x14ac:dyDescent="0.2">
      <c r="A7">
        <f t="shared" si="2"/>
        <v>50</v>
      </c>
      <c r="B7">
        <f t="shared" si="3"/>
        <v>0.87266462599716477</v>
      </c>
      <c r="C7">
        <f t="shared" si="4"/>
        <v>0</v>
      </c>
      <c r="D7">
        <f t="shared" si="8"/>
        <v>340.57376220006648</v>
      </c>
      <c r="E7">
        <f t="shared" si="9"/>
        <v>320.46897061073054</v>
      </c>
      <c r="F7">
        <f t="shared" si="10"/>
        <v>20.06257159435409</v>
      </c>
      <c r="G7">
        <f t="shared" si="11"/>
        <v>4.221999498185601E-2</v>
      </c>
      <c r="H7">
        <f t="shared" si="12"/>
        <v>0</v>
      </c>
      <c r="I7">
        <f t="shared" si="5"/>
        <v>340.57376220006648</v>
      </c>
      <c r="K7" s="1" t="s">
        <v>12</v>
      </c>
      <c r="R7" s="1">
        <f t="shared" si="6"/>
        <v>0.90630778703664994</v>
      </c>
      <c r="S7" s="1">
        <f t="shared" si="13"/>
        <v>0.78490364792400069</v>
      </c>
      <c r="T7" s="1">
        <f t="shared" si="14"/>
        <v>0.78471729929117795</v>
      </c>
      <c r="U7">
        <f t="shared" si="15"/>
        <v>0.78361271024588719</v>
      </c>
      <c r="V7">
        <f t="shared" si="16"/>
        <v>0.7812073386804177</v>
      </c>
      <c r="X7">
        <f t="shared" si="17"/>
        <v>0.97622730386929379</v>
      </c>
      <c r="Y7">
        <f t="shared" si="7"/>
        <v>0.97620263893458481</v>
      </c>
      <c r="Z7">
        <f t="shared" si="7"/>
        <v>0.97605591660043833</v>
      </c>
      <c r="AA7">
        <f t="shared" si="7"/>
        <v>0.9757333127406822</v>
      </c>
    </row>
    <row r="8" spans="1:27" x14ac:dyDescent="0.2">
      <c r="A8">
        <f t="shared" si="2"/>
        <v>60</v>
      </c>
      <c r="B8">
        <f t="shared" si="3"/>
        <v>1.0471975511965976</v>
      </c>
      <c r="C8">
        <f t="shared" si="4"/>
        <v>0</v>
      </c>
      <c r="D8">
        <f t="shared" si="8"/>
        <v>330.62869607403115</v>
      </c>
      <c r="E8">
        <f t="shared" si="9"/>
        <v>311.25186508198408</v>
      </c>
      <c r="F8">
        <f t="shared" si="10"/>
        <v>19.333626749647536</v>
      </c>
      <c r="G8">
        <f t="shared" si="11"/>
        <v>4.3204242399544998E-2</v>
      </c>
      <c r="H8">
        <f t="shared" si="12"/>
        <v>0</v>
      </c>
      <c r="I8">
        <f t="shared" si="5"/>
        <v>330.62869607403115</v>
      </c>
      <c r="R8" s="1">
        <f t="shared" si="6"/>
        <v>0.86602540378443871</v>
      </c>
      <c r="S8" s="1">
        <f t="shared" si="13"/>
        <v>0.70364564057485657</v>
      </c>
      <c r="T8" s="1">
        <f t="shared" si="14"/>
        <v>0.70312500000000022</v>
      </c>
      <c r="U8">
        <f t="shared" si="15"/>
        <v>0.70026272884132346</v>
      </c>
      <c r="V8">
        <f t="shared" si="16"/>
        <v>0.69433593750000022</v>
      </c>
      <c r="X8">
        <f t="shared" si="17"/>
        <v>0.96268889596260554</v>
      </c>
      <c r="Y8">
        <f t="shared" si="7"/>
        <v>0.96258138405166116</v>
      </c>
      <c r="Z8">
        <f t="shared" si="7"/>
        <v>0.96198487761693308</v>
      </c>
      <c r="AA8">
        <f t="shared" si="7"/>
        <v>0.96071992075430446</v>
      </c>
    </row>
    <row r="9" spans="1:27" x14ac:dyDescent="0.2">
      <c r="A9">
        <f t="shared" si="2"/>
        <v>70</v>
      </c>
      <c r="B9">
        <f t="shared" si="3"/>
        <v>1.2217304763960306</v>
      </c>
      <c r="C9">
        <f t="shared" si="4"/>
        <v>0</v>
      </c>
      <c r="D9">
        <f t="shared" si="8"/>
        <v>314.24983313761714</v>
      </c>
      <c r="E9">
        <f t="shared" si="9"/>
        <v>296.06412202044362</v>
      </c>
      <c r="F9">
        <f t="shared" si="10"/>
        <v>18.140981874273113</v>
      </c>
      <c r="G9">
        <f t="shared" si="11"/>
        <v>4.4729242900406883E-2</v>
      </c>
      <c r="H9">
        <f t="shared" si="12"/>
        <v>0</v>
      </c>
      <c r="I9">
        <f t="shared" si="5"/>
        <v>314.24983313761714</v>
      </c>
      <c r="R9" s="1">
        <f t="shared" si="6"/>
        <v>0.8191520442889918</v>
      </c>
      <c r="S9" s="1">
        <f t="shared" si="13"/>
        <v>0.61703246502808318</v>
      </c>
      <c r="T9" s="1">
        <f t="shared" si="14"/>
        <v>0.61582118281536624</v>
      </c>
      <c r="U9">
        <f t="shared" si="15"/>
        <v>0.6097403697208581</v>
      </c>
      <c r="V9">
        <f t="shared" si="16"/>
        <v>0.59790117848117552</v>
      </c>
      <c r="X9">
        <f t="shared" si="17"/>
        <v>0.93993562065945024</v>
      </c>
      <c r="Y9">
        <f t="shared" si="7"/>
        <v>0.93953690942969248</v>
      </c>
      <c r="Z9">
        <f t="shared" si="7"/>
        <v>0.93749626934047148</v>
      </c>
      <c r="AA9">
        <f t="shared" si="7"/>
        <v>0.93333036892303145</v>
      </c>
    </row>
    <row r="10" spans="1:27" x14ac:dyDescent="0.2">
      <c r="A10">
        <f t="shared" ref="A10:A12" si="18">A11-10</f>
        <v>80</v>
      </c>
      <c r="B10">
        <f t="shared" ref="B10:B17" si="19">A10*PI()/180</f>
        <v>1.3962634015954636</v>
      </c>
      <c r="C10">
        <f t="shared" ref="C10:C17" si="20">$C$1*2*((COS($B10)-COS(I$2))^2)/((SIN($B10)^2)+3*((SIN(I$2))^2)*TANH(2*SIN($B10/2))/TANH(2*SIN(I$2/2)))</f>
        <v>0</v>
      </c>
      <c r="D10">
        <f t="shared" si="8"/>
        <v>288.60897674872325</v>
      </c>
      <c r="E10">
        <f t="shared" si="9"/>
        <v>272.26687979999895</v>
      </c>
      <c r="F10">
        <f t="shared" si="10"/>
        <v>16.295254905545551</v>
      </c>
      <c r="G10">
        <f t="shared" si="11"/>
        <v>4.6842043178752589E-2</v>
      </c>
      <c r="H10">
        <f t="shared" si="12"/>
        <v>0</v>
      </c>
      <c r="I10">
        <f t="shared" ref="I10:I17" si="21">C10+D10</f>
        <v>288.60897674872325</v>
      </c>
      <c r="R10" s="1">
        <f t="shared" si="6"/>
        <v>0.76604444311897801</v>
      </c>
      <c r="S10" s="1">
        <f t="shared" si="13"/>
        <v>0.5286611100341696</v>
      </c>
      <c r="T10" s="1">
        <f t="shared" si="14"/>
        <v>0.5262086944339055</v>
      </c>
      <c r="U10">
        <f t="shared" si="15"/>
        <v>0.51515286419823825</v>
      </c>
      <c r="V10">
        <f t="shared" si="16"/>
        <v>0.49516494445720477</v>
      </c>
      <c r="X10">
        <f t="shared" si="17"/>
        <v>0.90307647384513845</v>
      </c>
      <c r="Y10">
        <f t="shared" si="7"/>
        <v>0.90179471765799302</v>
      </c>
      <c r="Z10">
        <f t="shared" si="7"/>
        <v>0.89581434063572052</v>
      </c>
      <c r="AA10">
        <f t="shared" si="7"/>
        <v>0.88412007171218732</v>
      </c>
    </row>
    <row r="11" spans="1:27" x14ac:dyDescent="0.2">
      <c r="A11">
        <f t="shared" si="18"/>
        <v>90</v>
      </c>
      <c r="B11">
        <f t="shared" si="19"/>
        <v>1.5707963267948966</v>
      </c>
      <c r="C11">
        <f t="shared" si="20"/>
        <v>0</v>
      </c>
      <c r="D11">
        <f t="shared" si="8"/>
        <v>251.53835400582716</v>
      </c>
      <c r="E11">
        <f t="shared" si="9"/>
        <v>237.81064211852365</v>
      </c>
      <c r="F11">
        <f t="shared" si="10"/>
        <v>13.678519374423887</v>
      </c>
      <c r="G11">
        <f t="shared" si="11"/>
        <v>4.9192512879619163E-2</v>
      </c>
      <c r="H11">
        <f t="shared" si="12"/>
        <v>0</v>
      </c>
      <c r="I11">
        <f t="shared" si="21"/>
        <v>251.53835400582716</v>
      </c>
      <c r="R11" s="1">
        <f t="shared" si="6"/>
        <v>0.70710678118654757</v>
      </c>
      <c r="S11" s="1">
        <f t="shared" si="13"/>
        <v>0.44194173824159222</v>
      </c>
      <c r="T11" s="1">
        <f t="shared" si="14"/>
        <v>0.43750000000000011</v>
      </c>
      <c r="U11">
        <f t="shared" si="15"/>
        <v>0.4198446513295126</v>
      </c>
      <c r="V11">
        <f t="shared" si="16"/>
        <v>0.39062500000000011</v>
      </c>
      <c r="X11">
        <f t="shared" si="17"/>
        <v>0.84672283257500303</v>
      </c>
      <c r="Y11">
        <f t="shared" si="7"/>
        <v>0.84314476078945388</v>
      </c>
      <c r="Z11">
        <f t="shared" si="7"/>
        <v>0.82815569659833921</v>
      </c>
      <c r="AA11">
        <f t="shared" si="7"/>
        <v>0.80048381357596399</v>
      </c>
    </row>
    <row r="12" spans="1:27" x14ac:dyDescent="0.2">
      <c r="A12">
        <f t="shared" si="18"/>
        <v>100</v>
      </c>
      <c r="B12">
        <f t="shared" si="19"/>
        <v>1.7453292519943295</v>
      </c>
      <c r="C12">
        <f t="shared" si="20"/>
        <v>0</v>
      </c>
      <c r="D12">
        <f t="shared" si="8"/>
        <v>203.58606241412468</v>
      </c>
      <c r="E12">
        <f t="shared" si="9"/>
        <v>193.1329668018393</v>
      </c>
      <c r="F12">
        <f t="shared" si="10"/>
        <v>10.402460646366785</v>
      </c>
      <c r="G12">
        <f t="shared" si="11"/>
        <v>5.0634965918590402E-2</v>
      </c>
      <c r="H12">
        <f t="shared" si="12"/>
        <v>0</v>
      </c>
      <c r="I12">
        <f t="shared" si="21"/>
        <v>203.58606241412468</v>
      </c>
      <c r="R12" s="1">
        <f t="shared" si="6"/>
        <v>0.64278760968653936</v>
      </c>
      <c r="S12" s="1">
        <f t="shared" si="13"/>
        <v>0.35988516966073097</v>
      </c>
      <c r="T12" s="1">
        <f t="shared" si="14"/>
        <v>0.3525605167669752</v>
      </c>
      <c r="U12">
        <f t="shared" si="15"/>
        <v>0.32741150476677744</v>
      </c>
      <c r="V12">
        <f t="shared" si="16"/>
        <v>0.28993950846213706</v>
      </c>
      <c r="X12">
        <f t="shared" si="17"/>
        <v>0.76716365569316458</v>
      </c>
      <c r="Y12">
        <f t="shared" si="7"/>
        <v>0.75854191846983399</v>
      </c>
      <c r="Z12">
        <f t="shared" si="7"/>
        <v>0.72682110749191609</v>
      </c>
      <c r="AA12">
        <f t="shared" si="7"/>
        <v>0.6731266086193346</v>
      </c>
    </row>
    <row r="13" spans="1:27" x14ac:dyDescent="0.2">
      <c r="A13">
        <f t="shared" ref="A13:A16" si="22">A14-10</f>
        <v>110</v>
      </c>
      <c r="B13">
        <f t="shared" si="19"/>
        <v>1.9198621771937625</v>
      </c>
      <c r="C13">
        <f t="shared" si="20"/>
        <v>0</v>
      </c>
      <c r="D13">
        <f t="shared" si="8"/>
        <v>149.68167140518642</v>
      </c>
      <c r="E13">
        <f t="shared" si="9"/>
        <v>142.72017330698355</v>
      </c>
      <c r="F13">
        <f t="shared" si="10"/>
        <v>6.9123167324235855</v>
      </c>
      <c r="G13">
        <f t="shared" si="11"/>
        <v>4.9181365779269959E-2</v>
      </c>
      <c r="H13">
        <f t="shared" si="12"/>
        <v>0</v>
      </c>
      <c r="I13">
        <f t="shared" si="21"/>
        <v>149.68167140518642</v>
      </c>
      <c r="R13" s="1">
        <f t="shared" si="6"/>
        <v>0.57357643635104616</v>
      </c>
      <c r="S13" s="1">
        <f t="shared" si="13"/>
        <v>0.28491976210602471</v>
      </c>
      <c r="T13" s="1">
        <f t="shared" si="14"/>
        <v>0.27380103948969764</v>
      </c>
      <c r="U13">
        <f t="shared" si="15"/>
        <v>0.24159677169563998</v>
      </c>
      <c r="V13">
        <f t="shared" si="16"/>
        <v>0.19925390013472069</v>
      </c>
      <c r="X13">
        <f t="shared" si="17"/>
        <v>0.6653224005099897</v>
      </c>
      <c r="Y13">
        <f t="shared" si="7"/>
        <v>0.64750710216170104</v>
      </c>
      <c r="Z13">
        <f t="shared" si="7"/>
        <v>0.59172110145730616</v>
      </c>
      <c r="AA13">
        <f t="shared" si="7"/>
        <v>0.50877637214403559</v>
      </c>
    </row>
    <row r="14" spans="1:27" x14ac:dyDescent="0.2">
      <c r="A14">
        <f t="shared" si="22"/>
        <v>120</v>
      </c>
      <c r="B14">
        <f t="shared" si="19"/>
        <v>2.0943951023931953</v>
      </c>
      <c r="C14">
        <f t="shared" si="20"/>
        <v>0</v>
      </c>
      <c r="D14">
        <f t="shared" si="8"/>
        <v>98.092319763353615</v>
      </c>
      <c r="E14">
        <f t="shared" si="9"/>
        <v>94.19651255204505</v>
      </c>
      <c r="F14">
        <f t="shared" si="10"/>
        <v>3.8528240007847114</v>
      </c>
      <c r="G14">
        <f t="shared" si="11"/>
        <v>4.2983210523853295E-2</v>
      </c>
      <c r="H14">
        <f t="shared" si="12"/>
        <v>0</v>
      </c>
      <c r="I14">
        <f t="shared" si="21"/>
        <v>98.092319763353615</v>
      </c>
      <c r="R14" s="1">
        <f t="shared" si="6"/>
        <v>0.50000000000000011</v>
      </c>
      <c r="S14" s="1">
        <f t="shared" si="13"/>
        <v>0.21875000000000008</v>
      </c>
      <c r="T14" s="1">
        <f t="shared" si="14"/>
        <v>0.20312500000000011</v>
      </c>
      <c r="U14">
        <f t="shared" si="15"/>
        <v>0.16601562500000008</v>
      </c>
      <c r="V14">
        <f t="shared" si="16"/>
        <v>0.12402343750000008</v>
      </c>
      <c r="X14">
        <f t="shared" si="17"/>
        <v>0.54832027813787398</v>
      </c>
      <c r="Y14">
        <f t="shared" si="7"/>
        <v>0.51681043819930317</v>
      </c>
      <c r="Z14">
        <f t="shared" si="7"/>
        <v>0.43616258009122688</v>
      </c>
      <c r="AA14">
        <f t="shared" si="7"/>
        <v>0.33569831074879869</v>
      </c>
    </row>
    <row r="15" spans="1:27" x14ac:dyDescent="0.2">
      <c r="A15">
        <f t="shared" si="22"/>
        <v>130</v>
      </c>
      <c r="B15">
        <f t="shared" si="19"/>
        <v>2.2689280275926285</v>
      </c>
      <c r="C15">
        <f t="shared" si="20"/>
        <v>0</v>
      </c>
      <c r="D15">
        <f t="shared" si="8"/>
        <v>56.396474031192938</v>
      </c>
      <c r="E15">
        <f t="shared" si="9"/>
        <v>54.652116405421431</v>
      </c>
      <c r="F15">
        <f t="shared" si="10"/>
        <v>1.7123346996801521</v>
      </c>
      <c r="G15">
        <f t="shared" si="11"/>
        <v>3.202292609135951E-2</v>
      </c>
      <c r="H15">
        <f t="shared" si="12"/>
        <v>0</v>
      </c>
      <c r="I15">
        <f t="shared" si="21"/>
        <v>56.396474031192938</v>
      </c>
      <c r="R15" s="1">
        <f t="shared" si="6"/>
        <v>0.42261826174069944</v>
      </c>
      <c r="S15" s="1">
        <f t="shared" si="13"/>
        <v>0.16226624523511801</v>
      </c>
      <c r="T15" s="1">
        <f t="shared" si="14"/>
        <v>0.14192968960463875</v>
      </c>
      <c r="U15">
        <f t="shared" si="15"/>
        <v>0.1037141369948925</v>
      </c>
      <c r="V15">
        <f t="shared" si="16"/>
        <v>6.769411898742661E-2</v>
      </c>
      <c r="X15">
        <f t="shared" si="17"/>
        <v>0.42757400385671551</v>
      </c>
      <c r="Y15">
        <f t="shared" si="7"/>
        <v>0.37965682900398301</v>
      </c>
      <c r="Z15">
        <f t="shared" si="7"/>
        <v>0.28401848807888641</v>
      </c>
      <c r="AA15">
        <f t="shared" si="7"/>
        <v>0.1883436088920111</v>
      </c>
    </row>
    <row r="16" spans="1:27" x14ac:dyDescent="0.2">
      <c r="A16">
        <f t="shared" si="22"/>
        <v>140</v>
      </c>
      <c r="B16">
        <f t="shared" si="19"/>
        <v>2.4434609527920612</v>
      </c>
      <c r="C16">
        <f t="shared" si="20"/>
        <v>0</v>
      </c>
      <c r="D16">
        <f t="shared" si="8"/>
        <v>27.852425248620573</v>
      </c>
      <c r="E16">
        <f t="shared" si="9"/>
        <v>27.272766983603017</v>
      </c>
      <c r="F16">
        <f t="shared" si="10"/>
        <v>0.56077046512109807</v>
      </c>
      <c r="G16">
        <f t="shared" si="11"/>
        <v>1.8887799896456874E-2</v>
      </c>
      <c r="H16">
        <f t="shared" si="12"/>
        <v>0</v>
      </c>
      <c r="I16">
        <f t="shared" si="21"/>
        <v>27.852425248620573</v>
      </c>
      <c r="R16" s="1">
        <f t="shared" si="6"/>
        <v>0.34202014332566882</v>
      </c>
      <c r="S16" s="1">
        <f t="shared" si="13"/>
        <v>0.11551160324252364</v>
      </c>
      <c r="T16" s="1">
        <f t="shared" si="14"/>
        <v>9.1154283992602614E-2</v>
      </c>
      <c r="U16">
        <f t="shared" si="15"/>
        <v>5.6639901190039768E-2</v>
      </c>
      <c r="V16">
        <f t="shared" si="16"/>
        <v>3.0748360071152791E-2</v>
      </c>
      <c r="X16">
        <f t="shared" si="17"/>
        <v>0.31426261757643364</v>
      </c>
      <c r="Y16">
        <f t="shared" si="7"/>
        <v>0.25118815920804366</v>
      </c>
      <c r="Z16">
        <f t="shared" si="7"/>
        <v>0.15815307778311283</v>
      </c>
      <c r="AA16">
        <f t="shared" si="7"/>
        <v>8.6368328499086489E-2</v>
      </c>
    </row>
    <row r="17" spans="1:27" x14ac:dyDescent="0.2">
      <c r="A17">
        <f>A18-10</f>
        <v>150</v>
      </c>
      <c r="B17">
        <f t="shared" si="19"/>
        <v>2.6179938779914944</v>
      </c>
      <c r="C17">
        <f t="shared" si="20"/>
        <v>0</v>
      </c>
      <c r="D17">
        <f t="shared" si="8"/>
        <v>11.202704270177255</v>
      </c>
      <c r="E17">
        <f t="shared" si="9"/>
        <v>11.079103166544865</v>
      </c>
      <c r="F17">
        <f t="shared" si="10"/>
        <v>0.11591566765418064</v>
      </c>
      <c r="G17">
        <f t="shared" si="11"/>
        <v>7.6854359782109471E-3</v>
      </c>
      <c r="H17">
        <f t="shared" si="12"/>
        <v>0</v>
      </c>
      <c r="I17">
        <f t="shared" si="21"/>
        <v>11.202704270177255</v>
      </c>
      <c r="R17" s="1">
        <f t="shared" si="6"/>
        <v>0.25881904510252074</v>
      </c>
      <c r="S17" s="1">
        <f t="shared" si="13"/>
        <v>7.7707952673320452E-2</v>
      </c>
      <c r="T17" s="1">
        <f t="shared" si="14"/>
        <v>5.1362298107780667E-2</v>
      </c>
      <c r="U17">
        <f t="shared" si="15"/>
        <v>2.515478386892224E-2</v>
      </c>
      <c r="V17">
        <f t="shared" si="16"/>
        <v>1.0557015206582893E-2</v>
      </c>
      <c r="X17">
        <f t="shared" si="17"/>
        <v>0.21539039669845106</v>
      </c>
      <c r="Y17">
        <f t="shared" si="7"/>
        <v>0.14363056898580834</v>
      </c>
      <c r="Z17">
        <f t="shared" si="7"/>
        <v>7.0714917744596359E-2</v>
      </c>
      <c r="AA17">
        <f t="shared" si="7"/>
        <v>2.9718656813838184E-2</v>
      </c>
    </row>
    <row r="18" spans="1:27" x14ac:dyDescent="0.2">
      <c r="A18">
        <v>160</v>
      </c>
      <c r="B18">
        <f t="shared" ref="B18:B29" si="23">A18*PI()/180</f>
        <v>2.7925268031909272</v>
      </c>
      <c r="C18">
        <f>$C$1*2*((COS($B18)-COS(I$2))^2)/((SIN($B18)^2)+3*((SIN(I$2))^2)*TANH(2*SIN($B18/2))/TANH(2*SIN(I$2/2)))</f>
        <v>0</v>
      </c>
      <c r="D18">
        <f t="shared" si="8"/>
        <v>3.0435334145104744</v>
      </c>
      <c r="E18">
        <f t="shared" si="9"/>
        <v>3.0317208265575948</v>
      </c>
      <c r="F18">
        <f t="shared" si="10"/>
        <v>1.0279522174569844E-2</v>
      </c>
      <c r="G18">
        <f t="shared" si="11"/>
        <v>1.533065778309486E-3</v>
      </c>
      <c r="H18">
        <f t="shared" si="12"/>
        <v>0</v>
      </c>
      <c r="I18">
        <f>C18+D18</f>
        <v>3.0435334145104744</v>
      </c>
      <c r="R18" s="1">
        <f t="shared" si="6"/>
        <v>0.17364817766693041</v>
      </c>
      <c r="S18" s="1">
        <f t="shared" si="13"/>
        <v>4.7339144354380927E-2</v>
      </c>
      <c r="T18" s="1">
        <f t="shared" si="14"/>
        <v>2.2842578454513891E-2</v>
      </c>
      <c r="U18">
        <f t="shared" si="15"/>
        <v>7.7369735547111887E-3</v>
      </c>
      <c r="V18">
        <f t="shared" si="16"/>
        <v>2.2120440814623649E-3</v>
      </c>
      <c r="X18">
        <f t="shared" si="17"/>
        <v>0.13251790689373311</v>
      </c>
      <c r="Y18">
        <f t="shared" si="7"/>
        <v>6.4233663897408574E-2</v>
      </c>
      <c r="Z18">
        <f t="shared" si="7"/>
        <v>2.1783032632238162E-2</v>
      </c>
      <c r="AA18">
        <f t="shared" si="7"/>
        <v>6.2287958268694311E-3</v>
      </c>
    </row>
    <row r="19" spans="1:27" x14ac:dyDescent="0.2">
      <c r="A19">
        <f t="shared" ref="A19:A35" si="24">A20-1</f>
        <v>162</v>
      </c>
      <c r="B19">
        <f t="shared" si="23"/>
        <v>2.8274333882308138</v>
      </c>
      <c r="C19">
        <f>$C$1*2*((COS($B19)-COS(I$2))^2)/((SIN($B19)^2)+3*((SIN(I$2))^2)*TANH(2*SIN($B19/2))/TANH(2*SIN(I$2/2)))</f>
        <v>0</v>
      </c>
      <c r="D19">
        <f t="shared" si="8"/>
        <v>2.128041019659459</v>
      </c>
      <c r="E19">
        <f t="shared" si="9"/>
        <v>2.1218330459438954</v>
      </c>
      <c r="F19">
        <f t="shared" si="10"/>
        <v>5.2621538029548956E-3</v>
      </c>
      <c r="G19">
        <f t="shared" si="11"/>
        <v>9.4581991260885674E-4</v>
      </c>
      <c r="H19">
        <f t="shared" si="12"/>
        <v>0</v>
      </c>
      <c r="I19">
        <f>C19+D19</f>
        <v>2.128041019659459</v>
      </c>
      <c r="R19" s="1">
        <f t="shared" si="6"/>
        <v>0.15643446504023092</v>
      </c>
      <c r="S19" s="1">
        <f t="shared" si="13"/>
        <v>4.1979784144022578E-2</v>
      </c>
      <c r="T19" s="1">
        <f t="shared" si="14"/>
        <v>1.8503522926640332E-2</v>
      </c>
      <c r="U19">
        <f t="shared" si="15"/>
        <v>5.6726464370765442E-3</v>
      </c>
      <c r="V19">
        <f t="shared" si="16"/>
        <v>1.4644599336560379E-3</v>
      </c>
      <c r="X19">
        <f t="shared" si="17"/>
        <v>0.11766296868210158</v>
      </c>
      <c r="Y19">
        <f t="shared" si="7"/>
        <v>5.2056815342392725E-2</v>
      </c>
      <c r="Z19">
        <f t="shared" si="7"/>
        <v>1.597219910676078E-2</v>
      </c>
      <c r="AA19">
        <f t="shared" si="7"/>
        <v>4.1237370740818697E-3</v>
      </c>
    </row>
    <row r="20" spans="1:27" x14ac:dyDescent="0.2">
      <c r="A20">
        <f t="shared" si="24"/>
        <v>163</v>
      </c>
      <c r="B20">
        <f t="shared" si="23"/>
        <v>2.8448866807507569</v>
      </c>
      <c r="C20">
        <f t="shared" ref="C20:C37" si="25">$C$1*2*((COS($B20)-COS(I$2))^2)/((SIN($B20)^2)+3*((SIN(I$2))^2)*TANH(2*SIN($B20/2))/TANH(2*SIN(I$2/2)))</f>
        <v>0</v>
      </c>
      <c r="D20">
        <f t="shared" si="8"/>
        <v>1.741343861338212</v>
      </c>
      <c r="E20">
        <f t="shared" si="9"/>
        <v>1.7369966520073221</v>
      </c>
      <c r="F20">
        <f t="shared" si="10"/>
        <v>3.628263216187868E-3</v>
      </c>
      <c r="G20">
        <f t="shared" si="11"/>
        <v>7.1894611470189689E-4</v>
      </c>
      <c r="H20">
        <f t="shared" si="12"/>
        <v>0</v>
      </c>
      <c r="I20">
        <f t="shared" ref="I20:I37" si="26">C20+D20</f>
        <v>1.741343861338212</v>
      </c>
      <c r="R20" s="1">
        <f t="shared" si="6"/>
        <v>0.14780941112961077</v>
      </c>
      <c r="S20" s="1">
        <f t="shared" si="13"/>
        <v>3.9374315891253335E-2</v>
      </c>
      <c r="T20" s="1">
        <f t="shared" si="14"/>
        <v>1.6505046160827343E-2</v>
      </c>
      <c r="U20">
        <f t="shared" si="15"/>
        <v>4.7913974324933937E-3</v>
      </c>
      <c r="V20">
        <f t="shared" si="16"/>
        <v>1.1700037232293874E-3</v>
      </c>
      <c r="X20">
        <f t="shared" si="17"/>
        <v>0.11042170501878856</v>
      </c>
      <c r="Y20">
        <f t="shared" si="7"/>
        <v>4.6442986078855455E-2</v>
      </c>
      <c r="Z20">
        <f t="shared" si="7"/>
        <v>1.3491237241219273E-2</v>
      </c>
      <c r="AA20">
        <f t="shared" si="7"/>
        <v>3.2945917547894401E-3</v>
      </c>
    </row>
    <row r="21" spans="1:27" x14ac:dyDescent="0.2">
      <c r="A21">
        <f t="shared" si="24"/>
        <v>164</v>
      </c>
      <c r="B21">
        <f t="shared" si="23"/>
        <v>2.8623399732707</v>
      </c>
      <c r="C21">
        <f t="shared" si="25"/>
        <v>0</v>
      </c>
      <c r="D21">
        <f t="shared" si="8"/>
        <v>1.3988810284408819</v>
      </c>
      <c r="E21">
        <f t="shared" si="9"/>
        <v>1.3959213806834596</v>
      </c>
      <c r="F21">
        <f t="shared" si="10"/>
        <v>2.4276563922534184E-3</v>
      </c>
      <c r="G21">
        <f t="shared" si="11"/>
        <v>5.3199136516887528E-4</v>
      </c>
      <c r="H21">
        <f t="shared" si="12"/>
        <v>0</v>
      </c>
      <c r="I21">
        <f t="shared" si="26"/>
        <v>1.3988810284408819</v>
      </c>
      <c r="R21" s="1">
        <f t="shared" si="6"/>
        <v>0.13917310096006569</v>
      </c>
      <c r="S21" s="1">
        <f t="shared" si="13"/>
        <v>3.6815023953340707E-2</v>
      </c>
      <c r="T21" s="1">
        <f t="shared" si="14"/>
        <v>1.4620655035728932E-2</v>
      </c>
      <c r="U21">
        <f t="shared" si="15"/>
        <v>4.0045906975974231E-3</v>
      </c>
      <c r="V21">
        <f t="shared" si="16"/>
        <v>9.2166581559376213E-4</v>
      </c>
      <c r="X21">
        <f t="shared" si="17"/>
        <v>0.10329734107166122</v>
      </c>
      <c r="Y21">
        <f t="shared" si="17"/>
        <v>4.1146934769005203E-2</v>
      </c>
      <c r="Z21">
        <f t="shared" si="17"/>
        <v>1.1276015425311462E-2</v>
      </c>
      <c r="AA21">
        <f t="shared" si="17"/>
        <v>2.5953052159817134E-3</v>
      </c>
    </row>
    <row r="22" spans="1:27" x14ac:dyDescent="0.2">
      <c r="A22">
        <f t="shared" si="24"/>
        <v>165</v>
      </c>
      <c r="B22">
        <f t="shared" si="23"/>
        <v>2.8797932657906435</v>
      </c>
      <c r="C22">
        <f t="shared" si="25"/>
        <v>0</v>
      </c>
      <c r="D22">
        <f t="shared" si="8"/>
        <v>1.0984930583225054</v>
      </c>
      <c r="E22">
        <f t="shared" si="9"/>
        <v>1.0965443305733702</v>
      </c>
      <c r="F22">
        <f t="shared" si="10"/>
        <v>1.5675274262458134E-3</v>
      </c>
      <c r="G22">
        <f t="shared" si="11"/>
        <v>3.8120032288928226E-4</v>
      </c>
      <c r="H22">
        <f t="shared" si="12"/>
        <v>0</v>
      </c>
      <c r="I22">
        <f t="shared" si="26"/>
        <v>1.0984930583225054</v>
      </c>
      <c r="R22" s="1">
        <f t="shared" si="6"/>
        <v>0.13052619222005171</v>
      </c>
      <c r="S22" s="1">
        <f t="shared" si="13"/>
        <v>3.4299387610337621E-2</v>
      </c>
      <c r="T22" s="1">
        <f t="shared" si="14"/>
        <v>1.285038072372959E-2</v>
      </c>
      <c r="U22">
        <f t="shared" si="15"/>
        <v>3.3074253536153129E-3</v>
      </c>
      <c r="V22">
        <f t="shared" si="16"/>
        <v>7.1459225533701749E-4</v>
      </c>
      <c r="X22">
        <f t="shared" si="17"/>
        <v>9.6284153430735847E-2</v>
      </c>
      <c r="Y22">
        <f t="shared" si="17"/>
        <v>3.6169494251280271E-2</v>
      </c>
      <c r="Z22">
        <f t="shared" si="17"/>
        <v>9.3130820581070924E-3</v>
      </c>
      <c r="AA22">
        <f t="shared" si="17"/>
        <v>2.012211624927299E-3</v>
      </c>
    </row>
    <row r="23" spans="1:27" x14ac:dyDescent="0.2">
      <c r="A23">
        <f t="shared" si="24"/>
        <v>166</v>
      </c>
      <c r="B23">
        <f t="shared" si="23"/>
        <v>2.8972465583105871</v>
      </c>
      <c r="C23">
        <f t="shared" si="25"/>
        <v>0</v>
      </c>
      <c r="D23">
        <f t="shared" si="8"/>
        <v>0.83817309041148857</v>
      </c>
      <c r="E23">
        <f t="shared" si="9"/>
        <v>0.83694097204630213</v>
      </c>
      <c r="F23">
        <f t="shared" si="10"/>
        <v>9.6948273174142453E-4</v>
      </c>
      <c r="G23">
        <f t="shared" si="11"/>
        <v>2.62635633444987E-4</v>
      </c>
      <c r="H23">
        <f t="shared" si="12"/>
        <v>0</v>
      </c>
      <c r="I23">
        <f t="shared" si="26"/>
        <v>0.83817309041148857</v>
      </c>
      <c r="R23" s="1">
        <f t="shared" si="6"/>
        <v>0.12186934340514749</v>
      </c>
      <c r="S23" s="1">
        <f t="shared" si="13"/>
        <v>3.1824850976938532E-2</v>
      </c>
      <c r="T23" s="1">
        <f t="shared" si="14"/>
        <v>1.1194249138843232E-2</v>
      </c>
      <c r="U23">
        <f t="shared" si="15"/>
        <v>2.694968067128206E-3</v>
      </c>
      <c r="V23">
        <f t="shared" si="16"/>
        <v>5.441300277809983E-4</v>
      </c>
      <c r="X23">
        <f t="shared" si="17"/>
        <v>8.9376201711175315E-2</v>
      </c>
      <c r="Y23">
        <f t="shared" si="17"/>
        <v>3.1511356183234224E-2</v>
      </c>
      <c r="Z23">
        <f t="shared" si="17"/>
        <v>7.5885923134831682E-3</v>
      </c>
      <c r="AA23">
        <f t="shared" si="17"/>
        <v>1.5322099842647128E-3</v>
      </c>
    </row>
    <row r="24" spans="1:27" x14ac:dyDescent="0.2">
      <c r="A24">
        <f t="shared" si="24"/>
        <v>167</v>
      </c>
      <c r="B24">
        <f t="shared" si="23"/>
        <v>2.9146998508305306</v>
      </c>
      <c r="C24">
        <f t="shared" si="25"/>
        <v>0</v>
      </c>
      <c r="D24">
        <f t="shared" si="8"/>
        <v>0.6160671073816838</v>
      </c>
      <c r="E24">
        <f t="shared" si="9"/>
        <v>0.61532649122436323</v>
      </c>
      <c r="F24">
        <f t="shared" si="10"/>
        <v>5.6836906510636213E-4</v>
      </c>
      <c r="G24">
        <f t="shared" si="11"/>
        <v>1.7224709221422239E-4</v>
      </c>
      <c r="H24">
        <f t="shared" si="12"/>
        <v>0</v>
      </c>
      <c r="I24">
        <f t="shared" si="26"/>
        <v>0.6160671073816838</v>
      </c>
      <c r="R24" s="1">
        <f t="shared" si="6"/>
        <v>0.11320321376790661</v>
      </c>
      <c r="S24" s="1">
        <f t="shared" si="13"/>
        <v>2.9388825080092131E-2</v>
      </c>
      <c r="T24" s="1">
        <f t="shared" si="14"/>
        <v>9.6522815542313348E-3</v>
      </c>
      <c r="U24">
        <f t="shared" si="15"/>
        <v>2.1621598737180435E-3</v>
      </c>
      <c r="V24">
        <f t="shared" si="16"/>
        <v>4.0584354959816241E-4</v>
      </c>
      <c r="X24">
        <f t="shared" si="17"/>
        <v>8.2567344293994441E-2</v>
      </c>
      <c r="Y24">
        <f t="shared" si="17"/>
        <v>2.7173087748846161E-2</v>
      </c>
      <c r="Z24">
        <f t="shared" si="17"/>
        <v>6.0883326324144742E-3</v>
      </c>
      <c r="AA24">
        <f t="shared" si="17"/>
        <v>1.1428109512582663E-3</v>
      </c>
    </row>
    <row r="25" spans="1:27" x14ac:dyDescent="0.2">
      <c r="A25">
        <f t="shared" si="24"/>
        <v>168</v>
      </c>
      <c r="B25">
        <f t="shared" si="23"/>
        <v>2.9321531433504737</v>
      </c>
      <c r="C25">
        <f t="shared" si="25"/>
        <v>0</v>
      </c>
      <c r="D25">
        <f t="shared" si="8"/>
        <v>0.43047366341491305</v>
      </c>
      <c r="E25">
        <f t="shared" si="9"/>
        <v>0.4300566766840922</v>
      </c>
      <c r="F25">
        <f t="shared" si="10"/>
        <v>3.1104053004839965E-4</v>
      </c>
      <c r="G25">
        <f t="shared" si="11"/>
        <v>1.0594620077247814E-4</v>
      </c>
      <c r="H25">
        <f t="shared" si="12"/>
        <v>0</v>
      </c>
      <c r="I25">
        <f t="shared" si="26"/>
        <v>0.43047366341491305</v>
      </c>
      <c r="R25" s="1">
        <f t="shared" si="6"/>
        <v>0.10452846326765346</v>
      </c>
      <c r="S25" s="1">
        <f t="shared" si="13"/>
        <v>2.6988689959665798E-2</v>
      </c>
      <c r="T25" s="1">
        <f t="shared" si="14"/>
        <v>8.224495184428457E-3</v>
      </c>
      <c r="U25">
        <f t="shared" si="15"/>
        <v>1.7038232718859104E-3</v>
      </c>
      <c r="V25">
        <f t="shared" si="16"/>
        <v>2.9553040802511289E-4</v>
      </c>
      <c r="X25">
        <f t="shared" si="17"/>
        <v>7.5851253697371376E-2</v>
      </c>
      <c r="Y25">
        <f t="shared" si="17"/>
        <v>2.3155147410326791E-2</v>
      </c>
      <c r="Z25">
        <f t="shared" si="17"/>
        <v>4.7977448540749527E-3</v>
      </c>
      <c r="AA25">
        <f t="shared" si="17"/>
        <v>8.3218140616319377E-4</v>
      </c>
    </row>
    <row r="26" spans="1:27" x14ac:dyDescent="0.2">
      <c r="A26">
        <f t="shared" si="24"/>
        <v>169</v>
      </c>
      <c r="B26">
        <f t="shared" si="23"/>
        <v>2.9496064358704168</v>
      </c>
      <c r="C26">
        <f t="shared" si="25"/>
        <v>0</v>
      </c>
      <c r="D26">
        <f t="shared" si="8"/>
        <v>0.27984318658628254</v>
      </c>
      <c r="E26">
        <f t="shared" si="9"/>
        <v>0.27962841678580364</v>
      </c>
      <c r="F26">
        <f t="shared" si="10"/>
        <v>1.5508477996133748E-4</v>
      </c>
      <c r="G26">
        <f t="shared" si="11"/>
        <v>5.9685020517581878E-5</v>
      </c>
      <c r="H26">
        <f t="shared" si="12"/>
        <v>0</v>
      </c>
      <c r="I26">
        <f t="shared" si="26"/>
        <v>0.27984318658628254</v>
      </c>
      <c r="R26" s="1">
        <f t="shared" si="6"/>
        <v>9.5845752520224065E-2</v>
      </c>
      <c r="S26" s="1">
        <f t="shared" si="13"/>
        <v>2.462179679069652E-2</v>
      </c>
      <c r="T26" s="1">
        <f t="shared" si="14"/>
        <v>6.91090373138014E-3</v>
      </c>
      <c r="U26">
        <f t="shared" si="15"/>
        <v>1.3146695729261419E-3</v>
      </c>
      <c r="V26">
        <f t="shared" si="16"/>
        <v>2.092362895647457E-4</v>
      </c>
      <c r="X26">
        <f t="shared" si="17"/>
        <v>6.9221431584304299E-2</v>
      </c>
      <c r="Y26">
        <f t="shared" si="17"/>
        <v>1.9457899668110103E-2</v>
      </c>
      <c r="Z26">
        <f t="shared" si="17"/>
        <v>3.701950117183773E-3</v>
      </c>
      <c r="AA26">
        <f t="shared" si="17"/>
        <v>5.8918664539593364E-4</v>
      </c>
    </row>
    <row r="27" spans="1:27" x14ac:dyDescent="0.2">
      <c r="A27">
        <f t="shared" si="24"/>
        <v>170</v>
      </c>
      <c r="B27">
        <f t="shared" si="23"/>
        <v>2.9670597283903604</v>
      </c>
      <c r="C27">
        <f t="shared" si="25"/>
        <v>0</v>
      </c>
      <c r="D27">
        <f t="shared" si="8"/>
        <v>0.16277693896292469</v>
      </c>
      <c r="E27">
        <f t="shared" si="9"/>
        <v>0.16267987164341755</v>
      </c>
      <c r="F27">
        <f t="shared" si="10"/>
        <v>6.7529265891014294E-5</v>
      </c>
      <c r="G27">
        <f t="shared" si="11"/>
        <v>2.9538053616125104E-5</v>
      </c>
      <c r="H27">
        <f t="shared" si="12"/>
        <v>0</v>
      </c>
      <c r="I27">
        <f t="shared" si="26"/>
        <v>0.16277693896292469</v>
      </c>
      <c r="R27" s="1">
        <f t="shared" si="6"/>
        <v>8.7155742747658138E-2</v>
      </c>
      <c r="S27" s="1">
        <f t="shared" si="13"/>
        <v>2.2285470025749612E-2</v>
      </c>
      <c r="T27" s="1">
        <f t="shared" si="14"/>
        <v>5.7115178934556031E-3</v>
      </c>
      <c r="U27">
        <f t="shared" si="15"/>
        <v>9.893064917046179E-4</v>
      </c>
      <c r="V27">
        <f t="shared" si="16"/>
        <v>1.4326904199975113E-4</v>
      </c>
      <c r="X27">
        <f t="shared" si="17"/>
        <v>6.2671223416906896E-2</v>
      </c>
      <c r="Y27">
        <f t="shared" si="17"/>
        <v>1.6081628799227178E-2</v>
      </c>
      <c r="Z27">
        <f t="shared" si="17"/>
        <v>2.7857726493712631E-3</v>
      </c>
      <c r="AA27">
        <f t="shared" si="17"/>
        <v>4.034300723294014E-4</v>
      </c>
    </row>
    <row r="28" spans="1:27" x14ac:dyDescent="0.2">
      <c r="A28">
        <f t="shared" si="24"/>
        <v>171</v>
      </c>
      <c r="B28">
        <f t="shared" si="23"/>
        <v>2.9845130209103035</v>
      </c>
      <c r="C28">
        <f t="shared" si="25"/>
        <v>0</v>
      </c>
      <c r="D28">
        <f t="shared" si="8"/>
        <v>7.8025714048107722E-2</v>
      </c>
      <c r="E28">
        <f t="shared" si="9"/>
        <v>7.7990379555955447E-2</v>
      </c>
      <c r="F28">
        <f t="shared" si="10"/>
        <v>2.3548761578031432E-5</v>
      </c>
      <c r="G28">
        <f t="shared" si="11"/>
        <v>1.1785730574237779E-5</v>
      </c>
      <c r="H28">
        <f t="shared" si="12"/>
        <v>0</v>
      </c>
      <c r="I28">
        <f t="shared" si="26"/>
        <v>7.8025714048107722E-2</v>
      </c>
      <c r="R28" s="1">
        <f t="shared" si="6"/>
        <v>7.8459095727844999E-2</v>
      </c>
      <c r="S28" s="1">
        <f t="shared" si="13"/>
        <v>1.9977009555891767E-2</v>
      </c>
      <c r="T28" s="1">
        <f t="shared" si="14"/>
        <v>4.6263458366546922E-3</v>
      </c>
      <c r="U28">
        <f t="shared" si="15"/>
        <v>7.2224596259577343E-4</v>
      </c>
      <c r="V28">
        <f t="shared" si="16"/>
        <v>9.4211816704387017E-5</v>
      </c>
      <c r="X28">
        <f t="shared" si="17"/>
        <v>5.6193832771646898E-2</v>
      </c>
      <c r="Y28">
        <f t="shared" si="17"/>
        <v>1.3026551549950039E-2</v>
      </c>
      <c r="Z28">
        <f t="shared" si="17"/>
        <v>2.0337635468274679E-3</v>
      </c>
      <c r="AA28">
        <f t="shared" si="17"/>
        <v>2.6529025857345638E-4</v>
      </c>
    </row>
    <row r="29" spans="1:27" x14ac:dyDescent="0.2">
      <c r="A29">
        <f t="shared" si="24"/>
        <v>172</v>
      </c>
      <c r="B29">
        <f t="shared" si="23"/>
        <v>3.0019663134302466</v>
      </c>
      <c r="C29">
        <f t="shared" si="25"/>
        <v>0</v>
      </c>
      <c r="D29">
        <f t="shared" si="8"/>
        <v>2.4488346760908636E-2</v>
      </c>
      <c r="E29">
        <f t="shared" si="9"/>
        <v>2.4480153299171303E-2</v>
      </c>
      <c r="F29">
        <f t="shared" si="10"/>
        <v>5.1954989787110435E-6</v>
      </c>
      <c r="G29">
        <f t="shared" si="11"/>
        <v>2.9979627586214754E-6</v>
      </c>
      <c r="H29">
        <f t="shared" si="12"/>
        <v>0</v>
      </c>
      <c r="I29">
        <f t="shared" si="26"/>
        <v>2.4488346760908636E-2</v>
      </c>
      <c r="R29" s="1">
        <f t="shared" si="6"/>
        <v>6.9756473744125455E-2</v>
      </c>
      <c r="S29" s="1">
        <f t="shared" si="13"/>
        <v>1.7693692888771973E-2</v>
      </c>
      <c r="T29" s="1">
        <f t="shared" si="14"/>
        <v>3.6553936272873231E-3</v>
      </c>
      <c r="U29">
        <f t="shared" si="15"/>
        <v>5.0791216418328232E-4</v>
      </c>
      <c r="V29">
        <f t="shared" si="16"/>
        <v>5.8935241626118389E-5</v>
      </c>
      <c r="X29">
        <f t="shared" si="17"/>
        <v>4.9782335333342663E-2</v>
      </c>
      <c r="Y29">
        <f t="shared" si="17"/>
        <v>1.0292828763514218E-2</v>
      </c>
      <c r="Z29">
        <f t="shared" si="17"/>
        <v>1.4302246296514583E-3</v>
      </c>
      <c r="AA29">
        <f t="shared" si="17"/>
        <v>1.6595525126530622E-4</v>
      </c>
    </row>
    <row r="30" spans="1:27" x14ac:dyDescent="0.2">
      <c r="A30">
        <f t="shared" si="24"/>
        <v>173</v>
      </c>
      <c r="B30">
        <f>A30*PI()/180</f>
        <v>3.0194196059501901</v>
      </c>
      <c r="C30">
        <f t="shared" si="25"/>
        <v>0</v>
      </c>
      <c r="D30">
        <f t="shared" si="8"/>
        <v>1.2101062457149018E-3</v>
      </c>
      <c r="E30">
        <f t="shared" si="9"/>
        <v>1.2098170748482402E-3</v>
      </c>
      <c r="F30">
        <f t="shared" si="10"/>
        <v>1.7303769233665979E-7</v>
      </c>
      <c r="G30">
        <f t="shared" si="11"/>
        <v>1.1613317432491094E-7</v>
      </c>
      <c r="H30">
        <f t="shared" si="12"/>
        <v>0</v>
      </c>
      <c r="I30">
        <f t="shared" si="26"/>
        <v>1.2101062457149018E-3</v>
      </c>
      <c r="R30" s="1">
        <f t="shared" si="6"/>
        <v>6.1048539534856908E-2</v>
      </c>
      <c r="S30" s="1">
        <f t="shared" si="13"/>
        <v>1.543277734229357E-2</v>
      </c>
      <c r="T30" s="1">
        <f t="shared" si="14"/>
        <v>2.7986656254638752E-3</v>
      </c>
      <c r="U30">
        <f t="shared" si="15"/>
        <v>3.406497357263106E-4</v>
      </c>
      <c r="V30">
        <f t="shared" si="16"/>
        <v>3.4608578899995518E-5</v>
      </c>
      <c r="X30">
        <f t="shared" si="17"/>
        <v>4.3429692588791181E-2</v>
      </c>
      <c r="Y30">
        <f t="shared" si="17"/>
        <v>7.8805759279253536E-3</v>
      </c>
      <c r="Z30">
        <f t="shared" si="17"/>
        <v>9.592324406589739E-4</v>
      </c>
      <c r="AA30">
        <f t="shared" si="17"/>
        <v>9.7454006861718136E-5</v>
      </c>
    </row>
    <row r="31" spans="1:27" x14ac:dyDescent="0.2">
      <c r="A31">
        <f t="shared" si="24"/>
        <v>174</v>
      </c>
      <c r="B31">
        <f t="shared" ref="B31:B37" si="27">A31*PI()/180</f>
        <v>3.0368728984701332</v>
      </c>
      <c r="C31">
        <f t="shared" si="25"/>
        <v>0</v>
      </c>
      <c r="D31">
        <f t="shared" si="8"/>
        <v>7.3810364812885122E-3</v>
      </c>
      <c r="E31">
        <f t="shared" si="9"/>
        <v>7.3798301801310147E-3</v>
      </c>
      <c r="F31">
        <f t="shared" si="10"/>
        <v>6.7444625398504301E-7</v>
      </c>
      <c r="G31">
        <f t="shared" si="11"/>
        <v>5.3185490351237906E-7</v>
      </c>
      <c r="H31">
        <f t="shared" si="12"/>
        <v>0</v>
      </c>
      <c r="I31">
        <f t="shared" si="26"/>
        <v>7.3810364812885122E-3</v>
      </c>
      <c r="R31" s="1">
        <f t="shared" si="6"/>
        <v>5.2335956242943966E-2</v>
      </c>
      <c r="S31" s="1">
        <f t="shared" si="13"/>
        <v>1.319150225234861E-2</v>
      </c>
      <c r="T31" s="1">
        <f t="shared" si="14"/>
        <v>2.0561648387947685E-3</v>
      </c>
      <c r="U31">
        <f t="shared" si="15"/>
        <v>2.1473216783802674E-4</v>
      </c>
      <c r="V31">
        <f t="shared" si="16"/>
        <v>1.8709824841697687E-5</v>
      </c>
      <c r="X31">
        <f t="shared" si="17"/>
        <v>3.7128765243526332E-2</v>
      </c>
      <c r="Y31">
        <f t="shared" si="17"/>
        <v>5.789872632373E-3</v>
      </c>
      <c r="Z31">
        <f t="shared" si="17"/>
        <v>6.0466243743423917E-4</v>
      </c>
      <c r="AA31">
        <f t="shared" si="17"/>
        <v>5.2684838862015576E-5</v>
      </c>
    </row>
    <row r="32" spans="1:27" x14ac:dyDescent="0.2">
      <c r="A32">
        <f t="shared" si="24"/>
        <v>175</v>
      </c>
      <c r="B32">
        <f t="shared" si="27"/>
        <v>3.0543261909900763</v>
      </c>
      <c r="C32">
        <f t="shared" si="25"/>
        <v>0</v>
      </c>
      <c r="D32">
        <f t="shared" si="8"/>
        <v>4.2334303931594527E-2</v>
      </c>
      <c r="E32">
        <f t="shared" si="9"/>
        <v>4.232983862682118E-2</v>
      </c>
      <c r="F32">
        <f t="shared" si="10"/>
        <v>2.3044770775006205E-6</v>
      </c>
      <c r="G32">
        <f t="shared" si="11"/>
        <v>2.1608276958429857E-6</v>
      </c>
      <c r="H32">
        <f t="shared" si="12"/>
        <v>0</v>
      </c>
      <c r="I32">
        <f t="shared" si="26"/>
        <v>4.2334303931594527E-2</v>
      </c>
      <c r="R32" s="1">
        <f t="shared" si="6"/>
        <v>4.3619387365336229E-2</v>
      </c>
      <c r="S32" s="1">
        <f t="shared" si="13"/>
        <v>1.0967091193075885E-2</v>
      </c>
      <c r="T32" s="1">
        <f t="shared" si="14"/>
        <v>1.4278932357587508E-3</v>
      </c>
      <c r="U32">
        <f t="shared" si="15"/>
        <v>1.2437034931828212E-4</v>
      </c>
      <c r="V32">
        <f t="shared" si="16"/>
        <v>9.0347140245462847E-6</v>
      </c>
      <c r="X32">
        <f t="shared" si="17"/>
        <v>3.0872326387452638E-2</v>
      </c>
      <c r="Y32">
        <f t="shared" si="17"/>
        <v>4.0207709236767843E-3</v>
      </c>
      <c r="Z32">
        <f t="shared" si="17"/>
        <v>3.502134096211142E-4</v>
      </c>
      <c r="AA32">
        <f t="shared" si="17"/>
        <v>2.5440775470249291E-5</v>
      </c>
    </row>
    <row r="33" spans="1:27" x14ac:dyDescent="0.2">
      <c r="A33">
        <f t="shared" si="24"/>
        <v>176</v>
      </c>
      <c r="B33">
        <f t="shared" si="27"/>
        <v>3.0717794835100198</v>
      </c>
      <c r="C33">
        <f t="shared" si="25"/>
        <v>0</v>
      </c>
      <c r="D33">
        <f t="shared" si="8"/>
        <v>0.10554460537613465</v>
      </c>
      <c r="E33">
        <f t="shared" si="9"/>
        <v>0.10553799104004502</v>
      </c>
      <c r="F33">
        <f t="shared" si="10"/>
        <v>3.1041644932909318E-6</v>
      </c>
      <c r="G33">
        <f t="shared" si="11"/>
        <v>3.5101715963390912E-6</v>
      </c>
      <c r="H33">
        <f t="shared" si="12"/>
        <v>0</v>
      </c>
      <c r="I33">
        <f t="shared" si="26"/>
        <v>0.10554460537613465</v>
      </c>
      <c r="R33" s="1">
        <f t="shared" si="6"/>
        <v>3.489949670250108E-2</v>
      </c>
      <c r="S33" s="1">
        <f t="shared" si="13"/>
        <v>8.7567542080970416E-3</v>
      </c>
      <c r="T33" s="1">
        <f t="shared" si="14"/>
        <v>9.1385201826195428E-4</v>
      </c>
      <c r="U33">
        <f t="shared" si="15"/>
        <v>6.3721251629414295E-5</v>
      </c>
      <c r="V33">
        <f t="shared" si="16"/>
        <v>3.7045932650287628E-6</v>
      </c>
      <c r="X33">
        <f t="shared" si="17"/>
        <v>2.4653074437001689E-2</v>
      </c>
      <c r="Y33">
        <f t="shared" si="17"/>
        <v>2.5733025565344513E-3</v>
      </c>
      <c r="Z33">
        <f t="shared" si="17"/>
        <v>1.7943213630611441E-4</v>
      </c>
      <c r="AA33">
        <f t="shared" si="17"/>
        <v>1.0431733115741007E-5</v>
      </c>
    </row>
    <row r="34" spans="1:27" x14ac:dyDescent="0.2">
      <c r="A34">
        <f t="shared" si="24"/>
        <v>177</v>
      </c>
      <c r="B34">
        <f t="shared" si="27"/>
        <v>3.0892327760299634</v>
      </c>
      <c r="C34">
        <f t="shared" si="25"/>
        <v>0</v>
      </c>
      <c r="D34">
        <f t="shared" si="8"/>
        <v>0.19662668260517288</v>
      </c>
      <c r="E34">
        <f t="shared" si="9"/>
        <v>0.19662025022028426</v>
      </c>
      <c r="F34">
        <f t="shared" si="10"/>
        <v>2.6946721182361296E-6</v>
      </c>
      <c r="G34">
        <f t="shared" si="11"/>
        <v>3.7377127703696E-6</v>
      </c>
      <c r="H34">
        <f t="shared" si="12"/>
        <v>0</v>
      </c>
      <c r="I34">
        <f t="shared" si="26"/>
        <v>0.19662668260517288</v>
      </c>
      <c r="R34" s="1">
        <f t="shared" si="6"/>
        <v>2.6176948307873139E-2</v>
      </c>
      <c r="S34" s="1">
        <f t="shared" si="13"/>
        <v>6.5576900511760058E-3</v>
      </c>
      <c r="T34" s="1">
        <f t="shared" si="14"/>
        <v>5.1404185297160428E-4</v>
      </c>
      <c r="U34">
        <f t="shared" si="15"/>
        <v>2.6896732104229251E-5</v>
      </c>
      <c r="V34">
        <f t="shared" si="16"/>
        <v>1.1731356033689185E-6</v>
      </c>
      <c r="X34">
        <f t="shared" si="17"/>
        <v>1.8463645883036121E-2</v>
      </c>
      <c r="Y34">
        <f t="shared" si="17"/>
        <v>1.4474851331849215E-3</v>
      </c>
      <c r="Z34">
        <f t="shared" si="17"/>
        <v>7.5738282288435478E-5</v>
      </c>
      <c r="AA34">
        <f t="shared" si="17"/>
        <v>3.3034227100833252E-6</v>
      </c>
    </row>
    <row r="35" spans="1:27" x14ac:dyDescent="0.2">
      <c r="A35">
        <f t="shared" si="24"/>
        <v>178</v>
      </c>
      <c r="B35">
        <f t="shared" si="27"/>
        <v>3.1066860685499069</v>
      </c>
      <c r="C35">
        <f t="shared" si="25"/>
        <v>0</v>
      </c>
      <c r="D35">
        <f t="shared" si="8"/>
        <v>0.31533398389797318</v>
      </c>
      <c r="E35">
        <f t="shared" si="9"/>
        <v>0.31532972678013127</v>
      </c>
      <c r="F35">
        <f t="shared" si="10"/>
        <v>1.5552783057008562E-6</v>
      </c>
      <c r="G35">
        <f t="shared" si="11"/>
        <v>2.7018395362170555E-6</v>
      </c>
      <c r="H35">
        <f t="shared" si="12"/>
        <v>0</v>
      </c>
      <c r="I35">
        <f t="shared" si="26"/>
        <v>0.31533398389797318</v>
      </c>
      <c r="R35" s="1">
        <f t="shared" si="6"/>
        <v>1.7452406437283376E-2</v>
      </c>
      <c r="S35" s="1">
        <f t="shared" si="13"/>
        <v>4.3670884347408517E-3</v>
      </c>
      <c r="T35" s="1">
        <f t="shared" si="14"/>
        <v>2.2846306107163916E-4</v>
      </c>
      <c r="U35">
        <f t="shared" si="15"/>
        <v>7.972436630141564E-6</v>
      </c>
      <c r="V35">
        <f t="shared" si="16"/>
        <v>2.3186875276225802E-7</v>
      </c>
      <c r="X35">
        <f t="shared" si="17"/>
        <v>1.2296627875023825E-2</v>
      </c>
      <c r="Y35">
        <f t="shared" si="17"/>
        <v>6.4332712951289711E-4</v>
      </c>
      <c r="Z35">
        <f t="shared" si="17"/>
        <v>2.2449517463071349E-5</v>
      </c>
      <c r="AA35">
        <f t="shared" si="17"/>
        <v>6.5291727694274335E-7</v>
      </c>
    </row>
    <row r="36" spans="1:27" x14ac:dyDescent="0.2">
      <c r="A36">
        <f>A37-1</f>
        <v>179</v>
      </c>
      <c r="B36">
        <f t="shared" si="27"/>
        <v>3.12413936106985</v>
      </c>
      <c r="C36">
        <f t="shared" si="25"/>
        <v>0</v>
      </c>
      <c r="D36">
        <f t="shared" si="8"/>
        <v>0.46155750515737853</v>
      </c>
      <c r="E36">
        <f t="shared" si="9"/>
        <v>0.46155605627999746</v>
      </c>
      <c r="F36">
        <f t="shared" si="10"/>
        <v>4.4814453849395995E-7</v>
      </c>
      <c r="G36">
        <f t="shared" si="11"/>
        <v>1.0007328425656636E-6</v>
      </c>
      <c r="H36">
        <f t="shared" si="12"/>
        <v>0</v>
      </c>
      <c r="I36">
        <f t="shared" si="26"/>
        <v>0.46155750515737853</v>
      </c>
      <c r="R36" s="1">
        <f t="shared" si="6"/>
        <v>8.7265354983738965E-3</v>
      </c>
      <c r="S36" s="1">
        <f t="shared" si="13"/>
        <v>2.1821322847025964E-3</v>
      </c>
      <c r="T36" s="1">
        <f t="shared" si="14"/>
        <v>5.7115766151121486E-5</v>
      </c>
      <c r="U36">
        <f t="shared" si="15"/>
        <v>9.9678226407119033E-7</v>
      </c>
      <c r="V36">
        <f t="shared" si="16"/>
        <v>1.4496984741355896E-8</v>
      </c>
      <c r="X36">
        <f t="shared" si="17"/>
        <v>6.1445706730457288E-3</v>
      </c>
      <c r="Y36">
        <f t="shared" si="17"/>
        <v>1.6083180566632533E-4</v>
      </c>
      <c r="Z36">
        <f t="shared" si="17"/>
        <v>2.8068308204851944E-6</v>
      </c>
      <c r="AA36">
        <f t="shared" si="17"/>
        <v>4.082193779216563E-8</v>
      </c>
    </row>
    <row r="37" spans="1:27" x14ac:dyDescent="0.2">
      <c r="A37">
        <v>180</v>
      </c>
      <c r="B37">
        <f t="shared" si="27"/>
        <v>3.1415926535897931</v>
      </c>
      <c r="C37">
        <f t="shared" si="25"/>
        <v>0</v>
      </c>
      <c r="D37">
        <f t="shared" si="8"/>
        <v>0.63532483629439385</v>
      </c>
      <c r="E37">
        <f t="shared" si="9"/>
        <v>0.63532483629439385</v>
      </c>
      <c r="F37">
        <f t="shared" si="10"/>
        <v>2.3103289842408565E-35</v>
      </c>
      <c r="G37">
        <f t="shared" si="11"/>
        <v>6.856904423321547E-35</v>
      </c>
      <c r="H37">
        <f t="shared" si="12"/>
        <v>0</v>
      </c>
      <c r="I37">
        <f t="shared" si="26"/>
        <v>0.63532483629439385</v>
      </c>
      <c r="R37" s="1">
        <f t="shared" si="6"/>
        <v>6.1257422745431001E-17</v>
      </c>
      <c r="S37" s="1">
        <f t="shared" si="13"/>
        <v>1.531435568635775E-17</v>
      </c>
      <c r="T37" s="1">
        <f t="shared" si="14"/>
        <v>2.8143538810593355E-33</v>
      </c>
      <c r="U37">
        <f t="shared" si="15"/>
        <v>3.448001308945923E-49</v>
      </c>
      <c r="V37">
        <f t="shared" si="16"/>
        <v>3.5202612301483308E-65</v>
      </c>
      <c r="X37">
        <f t="shared" ref="X37:AA37" si="28">TANH($L$1*S37)</f>
        <v>4.3123565783454309E-17</v>
      </c>
      <c r="Y37">
        <f t="shared" si="28"/>
        <v>7.924915498462393E-33</v>
      </c>
      <c r="Z37">
        <f t="shared" si="28"/>
        <v>9.7091979782225768E-49</v>
      </c>
      <c r="AA37">
        <f t="shared" si="28"/>
        <v>9.9126740845177383E-65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relax</vt:lpstr>
      <vt:lpstr>no_relax</vt:lpstr>
      <vt:lpstr>model</vt:lpstr>
      <vt:lpstr>chart</vt:lpstr>
    </vt:vector>
  </TitlesOfParts>
  <Company>NMSU College of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Manz, Thomas</dc:creator>
  <cp:lastModifiedBy>Thomas Manz</cp:lastModifiedBy>
  <dcterms:created xsi:type="dcterms:W3CDTF">2023-11-21T22:37:08Z</dcterms:created>
  <dcterms:modified xsi:type="dcterms:W3CDTF">2024-10-04T04:10:11Z</dcterms:modified>
</cp:coreProperties>
</file>