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dihedral_potentials\ESI_01_20_2024\torsion_mode_analysis\using_DT_projectors\"/>
    </mc:Choice>
  </mc:AlternateContent>
  <xr:revisionPtr revIDLastSave="0" documentId="13_ncr:1_{75B98590-D083-4355-A91E-65B20945A031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chart" sheetId="7" r:id="rId1"/>
    <sheet name="predict_norms" sheetId="8" r:id="rId2"/>
    <sheet name="n10_inclination_relax" sheetId="6" r:id="rId3"/>
    <sheet name="p10_inclination_relax" sheetId="5" r:id="rId4"/>
    <sheet name="opt_angle_relax" sheetId="4" r:id="rId5"/>
    <sheet name="opt_angle_no_relax" sheetId="1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40" i="4" l="1"/>
  <c r="AA40" i="4"/>
  <c r="AB39" i="4"/>
  <c r="AA39" i="4"/>
  <c r="AB38" i="4"/>
  <c r="AA38" i="4"/>
  <c r="AB37" i="4"/>
  <c r="AA37" i="4"/>
  <c r="AB36" i="4"/>
  <c r="AA36" i="4"/>
  <c r="AB35" i="4"/>
  <c r="AA35" i="4"/>
  <c r="AB34" i="4"/>
  <c r="AA34" i="4"/>
  <c r="AB33" i="4"/>
  <c r="AA33" i="4"/>
  <c r="AB32" i="4"/>
  <c r="AA32" i="4"/>
  <c r="AB31" i="4"/>
  <c r="AA31" i="4"/>
  <c r="AB30" i="4"/>
  <c r="AA30" i="4"/>
  <c r="AB29" i="4"/>
  <c r="AA29" i="4"/>
  <c r="AB28" i="4"/>
  <c r="AA28" i="4"/>
  <c r="AB27" i="4"/>
  <c r="AA27" i="4"/>
  <c r="AB26" i="4"/>
  <c r="AA26" i="4"/>
  <c r="AB25" i="4"/>
  <c r="AA25" i="4"/>
  <c r="AB24" i="4"/>
  <c r="AA24" i="4"/>
  <c r="AB23" i="4"/>
  <c r="AA23" i="4"/>
  <c r="AB22" i="4"/>
  <c r="AA22" i="4"/>
  <c r="AB21" i="4"/>
  <c r="AA21" i="4"/>
  <c r="AB20" i="4"/>
  <c r="AA20" i="4"/>
  <c r="AB19" i="4"/>
  <c r="AA19" i="4"/>
  <c r="AB18" i="4"/>
  <c r="AA18" i="4"/>
  <c r="AB17" i="4"/>
  <c r="AA17" i="4"/>
  <c r="AB16" i="4"/>
  <c r="AA16" i="4"/>
  <c r="AB15" i="4"/>
  <c r="AA15" i="4"/>
  <c r="AB14" i="4"/>
  <c r="AA14" i="4"/>
  <c r="AB13" i="4"/>
  <c r="AA13" i="4"/>
  <c r="AB12" i="4"/>
  <c r="AA12" i="4"/>
  <c r="AB11" i="4"/>
  <c r="AA11" i="4"/>
  <c r="AB10" i="4"/>
  <c r="AA10" i="4"/>
  <c r="AB9" i="4"/>
  <c r="AA9" i="4"/>
  <c r="AA3" i="4" s="1"/>
  <c r="AB8" i="4"/>
  <c r="AA8" i="4"/>
  <c r="AB7" i="4"/>
  <c r="AA7" i="4"/>
  <c r="AB6" i="4"/>
  <c r="AA6" i="4"/>
  <c r="AB5" i="4"/>
  <c r="AB3" i="4" s="1"/>
  <c r="AA5" i="4"/>
  <c r="AB3" i="1"/>
  <c r="AB40" i="1"/>
  <c r="AA40" i="1"/>
  <c r="AB39" i="1"/>
  <c r="AA39" i="1"/>
  <c r="AB38" i="1"/>
  <c r="AA38" i="1"/>
  <c r="AB37" i="1"/>
  <c r="AA37" i="1"/>
  <c r="AB36" i="1"/>
  <c r="AA36" i="1"/>
  <c r="AB35" i="1"/>
  <c r="AA35" i="1"/>
  <c r="AB34" i="1"/>
  <c r="AA34" i="1"/>
  <c r="AB33" i="1"/>
  <c r="AA33" i="1"/>
  <c r="AB32" i="1"/>
  <c r="AA32" i="1"/>
  <c r="AB31" i="1"/>
  <c r="AA31" i="1"/>
  <c r="AB30" i="1"/>
  <c r="AA30" i="1"/>
  <c r="AB29" i="1"/>
  <c r="AA29" i="1"/>
  <c r="AB28" i="1"/>
  <c r="AA28" i="1"/>
  <c r="AB27" i="1"/>
  <c r="AA27" i="1"/>
  <c r="AB26" i="1"/>
  <c r="AA26" i="1"/>
  <c r="AB25" i="1"/>
  <c r="AA25" i="1"/>
  <c r="AB24" i="1"/>
  <c r="AA24" i="1"/>
  <c r="AB23" i="1"/>
  <c r="AA23" i="1"/>
  <c r="AB22" i="1"/>
  <c r="AA22" i="1"/>
  <c r="AB21" i="1"/>
  <c r="AA21" i="1"/>
  <c r="AB20" i="1"/>
  <c r="AA20" i="1"/>
  <c r="AB19" i="1"/>
  <c r="AA19" i="1"/>
  <c r="AB18" i="1"/>
  <c r="AA18" i="1"/>
  <c r="AB17" i="1"/>
  <c r="AA17" i="1"/>
  <c r="AB16" i="1"/>
  <c r="AA16" i="1"/>
  <c r="AB15" i="1"/>
  <c r="AA15" i="1"/>
  <c r="AB14" i="1"/>
  <c r="AA14" i="1"/>
  <c r="AB13" i="1"/>
  <c r="AA13" i="1"/>
  <c r="AB12" i="1"/>
  <c r="AA12" i="1"/>
  <c r="AB11" i="1"/>
  <c r="AA11" i="1"/>
  <c r="AB10" i="1"/>
  <c r="AA10" i="1"/>
  <c r="AB9" i="1"/>
  <c r="AA9" i="1"/>
  <c r="AB8" i="1"/>
  <c r="AA8" i="1"/>
  <c r="AB7" i="1"/>
  <c r="AA7" i="1"/>
  <c r="AB6" i="1"/>
  <c r="AA6" i="1"/>
  <c r="AB5" i="1"/>
  <c r="AA5" i="1"/>
  <c r="AA3" i="1"/>
  <c r="AD3" i="4" l="1"/>
  <c r="AD3" i="1"/>
  <c r="N46" i="6" l="1"/>
  <c r="M46" i="6"/>
  <c r="L46" i="6"/>
  <c r="K46" i="6"/>
  <c r="N45" i="6"/>
  <c r="M45" i="6"/>
  <c r="L45" i="6"/>
  <c r="K45" i="6"/>
  <c r="J45" i="6"/>
  <c r="J46" i="6" s="1"/>
  <c r="I45" i="6"/>
  <c r="I46" i="6" s="1"/>
  <c r="H45" i="6"/>
  <c r="H46" i="6" s="1"/>
  <c r="D11" i="8"/>
  <c r="E11" i="8" s="1"/>
  <c r="G11" i="8" s="1"/>
  <c r="O11" i="8" s="1"/>
  <c r="W11" i="8" s="1"/>
  <c r="B11" i="8"/>
  <c r="C11" i="8" s="1"/>
  <c r="F11" i="8" s="1"/>
  <c r="D10" i="8"/>
  <c r="E10" i="8" s="1"/>
  <c r="G10" i="8" s="1"/>
  <c r="B10" i="8"/>
  <c r="C10" i="8" s="1"/>
  <c r="F10" i="8" s="1"/>
  <c r="D9" i="8"/>
  <c r="E9" i="8" s="1"/>
  <c r="G9" i="8" s="1"/>
  <c r="B9" i="8"/>
  <c r="C9" i="8" s="1"/>
  <c r="F9" i="8" s="1"/>
  <c r="K9" i="8" s="1"/>
  <c r="S9" i="8" s="1"/>
  <c r="E5" i="8"/>
  <c r="C5" i="8"/>
  <c r="E4" i="8"/>
  <c r="C4" i="8"/>
  <c r="E3" i="8"/>
  <c r="C3" i="8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41" i="4"/>
  <c r="B40" i="4"/>
  <c r="B39" i="4"/>
  <c r="B38" i="4"/>
  <c r="B37" i="4"/>
  <c r="B36" i="4"/>
  <c r="B35" i="4"/>
  <c r="B34" i="4"/>
  <c r="B33" i="4"/>
  <c r="B32" i="4"/>
  <c r="B31" i="4"/>
  <c r="B30" i="4"/>
  <c r="B29" i="4"/>
  <c r="B28" i="4"/>
  <c r="B27" i="4"/>
  <c r="B26" i="4"/>
  <c r="B25" i="4"/>
  <c r="B24" i="4"/>
  <c r="M11" i="8" l="1"/>
  <c r="U11" i="8" s="1"/>
  <c r="K10" i="8"/>
  <c r="S10" i="8" s="1"/>
  <c r="I4" i="8" s="1"/>
  <c r="J10" i="8"/>
  <c r="R10" i="8" s="1"/>
  <c r="I10" i="8"/>
  <c r="Q10" i="8" s="1"/>
  <c r="H10" i="8"/>
  <c r="P10" i="8" s="1"/>
  <c r="L11" i="8"/>
  <c r="T11" i="8" s="1"/>
  <c r="O10" i="8"/>
  <c r="W10" i="8" s="1"/>
  <c r="L10" i="8"/>
  <c r="T10" i="8" s="1"/>
  <c r="F4" i="8" s="1"/>
  <c r="M10" i="8"/>
  <c r="U10" i="8" s="1"/>
  <c r="K11" i="8"/>
  <c r="S11" i="8" s="1"/>
  <c r="I5" i="8" s="1"/>
  <c r="J11" i="8"/>
  <c r="R11" i="8" s="1"/>
  <c r="I11" i="8"/>
  <c r="Q11" i="8" s="1"/>
  <c r="G5" i="8" s="1"/>
  <c r="H11" i="8"/>
  <c r="P11" i="8" s="1"/>
  <c r="F5" i="8" s="1"/>
  <c r="N11" i="8"/>
  <c r="V11" i="8" s="1"/>
  <c r="N10" i="8"/>
  <c r="V10" i="8" s="1"/>
  <c r="H9" i="8"/>
  <c r="P9" i="8" s="1"/>
  <c r="J9" i="8"/>
  <c r="R9" i="8" s="1"/>
  <c r="O9" i="8"/>
  <c r="W9" i="8" s="1"/>
  <c r="I3" i="8" s="1"/>
  <c r="L9" i="8"/>
  <c r="T9" i="8" s="1"/>
  <c r="N9" i="8"/>
  <c r="V9" i="8" s="1"/>
  <c r="M9" i="8"/>
  <c r="U9" i="8" s="1"/>
  <c r="I9" i="8"/>
  <c r="Q9" i="8" s="1"/>
  <c r="G3" i="8" s="1"/>
  <c r="C41" i="1"/>
  <c r="D40" i="1"/>
  <c r="C40" i="1"/>
  <c r="D39" i="1"/>
  <c r="C39" i="1"/>
  <c r="D38" i="1"/>
  <c r="C38" i="1"/>
  <c r="D37" i="1"/>
  <c r="C37" i="1"/>
  <c r="D36" i="1"/>
  <c r="C36" i="1"/>
  <c r="C35" i="1"/>
  <c r="D34" i="1"/>
  <c r="C34" i="1"/>
  <c r="C33" i="1"/>
  <c r="C32" i="1"/>
  <c r="C31" i="1"/>
  <c r="D30" i="1"/>
  <c r="C30" i="1"/>
  <c r="D29" i="1"/>
  <c r="C29" i="1"/>
  <c r="D28" i="1"/>
  <c r="C28" i="1"/>
  <c r="D27" i="1"/>
  <c r="C27" i="1"/>
  <c r="D26" i="1"/>
  <c r="C26" i="1"/>
  <c r="D25" i="1"/>
  <c r="C25" i="1"/>
  <c r="D24" i="1"/>
  <c r="C24" i="1"/>
  <c r="D23" i="1"/>
  <c r="C23" i="1"/>
  <c r="C22" i="1"/>
  <c r="C21" i="1"/>
  <c r="C20" i="1"/>
  <c r="C19" i="1"/>
  <c r="C18" i="1"/>
  <c r="C17" i="1"/>
  <c r="D16" i="1"/>
  <c r="C16" i="1"/>
  <c r="D15" i="1"/>
  <c r="C15" i="1"/>
  <c r="D14" i="1"/>
  <c r="D32" i="1" s="1"/>
  <c r="C14" i="1"/>
  <c r="D13" i="1"/>
  <c r="C13" i="1"/>
  <c r="D12" i="1"/>
  <c r="C12" i="1"/>
  <c r="D11" i="1"/>
  <c r="D35" i="1" s="1"/>
  <c r="C11" i="1"/>
  <c r="D10" i="1"/>
  <c r="C10" i="1"/>
  <c r="D9" i="1"/>
  <c r="C9" i="1"/>
  <c r="D8" i="1"/>
  <c r="C8" i="1"/>
  <c r="D7" i="1"/>
  <c r="C7" i="1"/>
  <c r="D6" i="1"/>
  <c r="C6" i="1"/>
  <c r="D5" i="1"/>
  <c r="C5" i="1"/>
  <c r="C4" i="1"/>
  <c r="C41" i="4"/>
  <c r="D40" i="4"/>
  <c r="C40" i="4"/>
  <c r="D39" i="4"/>
  <c r="C39" i="4"/>
  <c r="D38" i="4"/>
  <c r="C38" i="4"/>
  <c r="D37" i="4"/>
  <c r="C37" i="4"/>
  <c r="D36" i="4"/>
  <c r="C36" i="4"/>
  <c r="C35" i="4"/>
  <c r="D34" i="4"/>
  <c r="C34" i="4"/>
  <c r="D33" i="4"/>
  <c r="C33" i="4"/>
  <c r="C32" i="4"/>
  <c r="C31" i="4"/>
  <c r="C30" i="4"/>
  <c r="D29" i="4"/>
  <c r="C29" i="4"/>
  <c r="D28" i="4"/>
  <c r="C28" i="4"/>
  <c r="D27" i="4"/>
  <c r="C27" i="4"/>
  <c r="D26" i="4"/>
  <c r="C26" i="4"/>
  <c r="D25" i="4"/>
  <c r="C25" i="4"/>
  <c r="D24" i="4"/>
  <c r="C24" i="4"/>
  <c r="D23" i="4"/>
  <c r="C23" i="4"/>
  <c r="C22" i="4"/>
  <c r="C21" i="4"/>
  <c r="C20" i="4"/>
  <c r="C19" i="4"/>
  <c r="C18" i="4"/>
  <c r="C17" i="4"/>
  <c r="D16" i="4"/>
  <c r="C16" i="4"/>
  <c r="D15" i="4"/>
  <c r="C15" i="4"/>
  <c r="D14" i="4"/>
  <c r="C14" i="4"/>
  <c r="D13" i="4"/>
  <c r="C13" i="4"/>
  <c r="D12" i="4"/>
  <c r="C12" i="4"/>
  <c r="C11" i="4"/>
  <c r="D10" i="4"/>
  <c r="C10" i="4"/>
  <c r="D9" i="4"/>
  <c r="C9" i="4"/>
  <c r="D8" i="4"/>
  <c r="C8" i="4"/>
  <c r="D7" i="4"/>
  <c r="C7" i="4"/>
  <c r="D6" i="4"/>
  <c r="C6" i="4"/>
  <c r="D5" i="4"/>
  <c r="C5" i="4"/>
  <c r="C4" i="4"/>
  <c r="C41" i="5"/>
  <c r="D40" i="5"/>
  <c r="C40" i="5"/>
  <c r="D39" i="5"/>
  <c r="C39" i="5"/>
  <c r="D38" i="5"/>
  <c r="C38" i="5"/>
  <c r="D37" i="5"/>
  <c r="C37" i="5"/>
  <c r="D36" i="5"/>
  <c r="C36" i="5"/>
  <c r="C35" i="5"/>
  <c r="C34" i="5"/>
  <c r="D33" i="5"/>
  <c r="C33" i="5"/>
  <c r="D32" i="5"/>
  <c r="C32" i="5"/>
  <c r="C31" i="5"/>
  <c r="C30" i="5"/>
  <c r="D29" i="5"/>
  <c r="C29" i="5"/>
  <c r="D28" i="5"/>
  <c r="C28" i="5"/>
  <c r="D27" i="5"/>
  <c r="C27" i="5"/>
  <c r="D26" i="5"/>
  <c r="C26" i="5"/>
  <c r="D25" i="5"/>
  <c r="C25" i="5"/>
  <c r="D24" i="5"/>
  <c r="C24" i="5"/>
  <c r="C23" i="5"/>
  <c r="C22" i="5"/>
  <c r="C21" i="5"/>
  <c r="C20" i="5"/>
  <c r="C19" i="5"/>
  <c r="C18" i="5"/>
  <c r="C17" i="5"/>
  <c r="D16" i="5"/>
  <c r="D30" i="5" s="1"/>
  <c r="C16" i="5"/>
  <c r="D15" i="5"/>
  <c r="C15" i="5"/>
  <c r="D14" i="5"/>
  <c r="C14" i="5"/>
  <c r="D13" i="5"/>
  <c r="C13" i="5"/>
  <c r="D12" i="5"/>
  <c r="D34" i="5" s="1"/>
  <c r="C12" i="5"/>
  <c r="D11" i="5"/>
  <c r="D35" i="5" s="1"/>
  <c r="C11" i="5"/>
  <c r="D10" i="5"/>
  <c r="C10" i="5"/>
  <c r="D9" i="5"/>
  <c r="C9" i="5"/>
  <c r="D8" i="5"/>
  <c r="C8" i="5"/>
  <c r="D7" i="5"/>
  <c r="C7" i="5"/>
  <c r="D6" i="5"/>
  <c r="C6" i="5"/>
  <c r="D5" i="5"/>
  <c r="C5" i="5"/>
  <c r="D4" i="5"/>
  <c r="C4" i="5"/>
  <c r="D40" i="6"/>
  <c r="C40" i="6"/>
  <c r="D39" i="6"/>
  <c r="C39" i="6"/>
  <c r="D38" i="6"/>
  <c r="C38" i="6"/>
  <c r="D37" i="6"/>
  <c r="C37" i="6"/>
  <c r="D36" i="6"/>
  <c r="C36" i="6"/>
  <c r="D35" i="6"/>
  <c r="C35" i="6"/>
  <c r="D34" i="6"/>
  <c r="C34" i="6"/>
  <c r="C33" i="6"/>
  <c r="D32" i="6"/>
  <c r="C32" i="6"/>
  <c r="D31" i="6"/>
  <c r="C31" i="6"/>
  <c r="D30" i="6"/>
  <c r="C30" i="6"/>
  <c r="D29" i="6"/>
  <c r="C29" i="6"/>
  <c r="D28" i="6"/>
  <c r="C28" i="6"/>
  <c r="D27" i="6"/>
  <c r="C27" i="6"/>
  <c r="D26" i="6"/>
  <c r="C26" i="6"/>
  <c r="D25" i="6"/>
  <c r="C25" i="6"/>
  <c r="D24" i="6"/>
  <c r="C24" i="6"/>
  <c r="C23" i="6"/>
  <c r="C22" i="6"/>
  <c r="D21" i="6"/>
  <c r="D13" i="6" s="1"/>
  <c r="D33" i="6" s="1"/>
  <c r="C21" i="6"/>
  <c r="C20" i="6"/>
  <c r="C19" i="6"/>
  <c r="C18" i="6"/>
  <c r="C17" i="6"/>
  <c r="D16" i="6"/>
  <c r="C16" i="6"/>
  <c r="D15" i="6"/>
  <c r="C15" i="6"/>
  <c r="D14" i="6"/>
  <c r="C14" i="6"/>
  <c r="C13" i="6"/>
  <c r="D12" i="6"/>
  <c r="C12" i="6"/>
  <c r="D11" i="6"/>
  <c r="C11" i="6"/>
  <c r="D10" i="6"/>
  <c r="C10" i="6"/>
  <c r="C9" i="6"/>
  <c r="D8" i="6"/>
  <c r="C8" i="6"/>
  <c r="D7" i="6"/>
  <c r="C7" i="6"/>
  <c r="D6" i="6"/>
  <c r="C6" i="6"/>
  <c r="D5" i="6"/>
  <c r="C5" i="6"/>
  <c r="D4" i="6"/>
  <c r="C4" i="6"/>
  <c r="E36" i="5" l="1"/>
  <c r="D30" i="4"/>
  <c r="D43" i="5"/>
  <c r="E4" i="5"/>
  <c r="D31" i="5"/>
  <c r="Z15" i="5"/>
  <c r="Z38" i="5"/>
  <c r="D42" i="5"/>
  <c r="E26" i="5" s="1"/>
  <c r="E6" i="5"/>
  <c r="Z32" i="5"/>
  <c r="D31" i="4"/>
  <c r="E32" i="5"/>
  <c r="D33" i="1"/>
  <c r="D11" i="4"/>
  <c r="E14" i="5"/>
  <c r="D31" i="1"/>
  <c r="D32" i="4"/>
  <c r="E15" i="1"/>
  <c r="D9" i="6"/>
  <c r="E35" i="5"/>
  <c r="E16" i="1"/>
  <c r="Z12" i="5"/>
  <c r="D42" i="1"/>
  <c r="F3" i="8"/>
  <c r="G4" i="8"/>
  <c r="H5" i="8"/>
  <c r="H4" i="8"/>
  <c r="H3" i="8"/>
  <c r="F15" i="1" l="1"/>
  <c r="F16" i="1"/>
  <c r="F35" i="5"/>
  <c r="E7" i="1"/>
  <c r="E38" i="1"/>
  <c r="E23" i="1"/>
  <c r="E5" i="1"/>
  <c r="E22" i="1"/>
  <c r="E21" i="1"/>
  <c r="E20" i="1"/>
  <c r="E19" i="1"/>
  <c r="E18" i="1"/>
  <c r="E17" i="1"/>
  <c r="E37" i="1"/>
  <c r="E27" i="1"/>
  <c r="E9" i="1"/>
  <c r="E11" i="1"/>
  <c r="E14" i="1"/>
  <c r="E36" i="1"/>
  <c r="E40" i="1"/>
  <c r="E12" i="1"/>
  <c r="E4" i="1"/>
  <c r="E26" i="1"/>
  <c r="E29" i="1"/>
  <c r="E34" i="1"/>
  <c r="E30" i="1"/>
  <c r="E28" i="1"/>
  <c r="E10" i="1"/>
  <c r="E6" i="1"/>
  <c r="E24" i="1"/>
  <c r="E8" i="1"/>
  <c r="E25" i="1"/>
  <c r="E39" i="1"/>
  <c r="E32" i="1"/>
  <c r="E13" i="1"/>
  <c r="E35" i="1"/>
  <c r="Z31" i="1"/>
  <c r="E31" i="1"/>
  <c r="D43" i="1"/>
  <c r="D44" i="1"/>
  <c r="F26" i="5"/>
  <c r="Z22" i="5"/>
  <c r="Z18" i="5"/>
  <c r="Z23" i="5"/>
  <c r="Z19" i="5"/>
  <c r="Z7" i="5"/>
  <c r="Z21" i="5"/>
  <c r="Z17" i="5"/>
  <c r="Z20" i="5"/>
  <c r="Z29" i="5"/>
  <c r="Z14" i="5"/>
  <c r="Z35" i="5"/>
  <c r="Z25" i="5"/>
  <c r="Z13" i="5"/>
  <c r="Z11" i="5"/>
  <c r="Z24" i="5"/>
  <c r="Z30" i="5"/>
  <c r="Z5" i="5"/>
  <c r="Z41" i="5" s="1"/>
  <c r="Z40" i="5"/>
  <c r="Z39" i="5"/>
  <c r="Z16" i="5"/>
  <c r="Z34" i="5"/>
  <c r="E30" i="5"/>
  <c r="Z31" i="5"/>
  <c r="E31" i="5"/>
  <c r="E37" i="5"/>
  <c r="D44" i="5"/>
  <c r="D45" i="5" s="1"/>
  <c r="E45" i="5" s="1"/>
  <c r="E34" i="5"/>
  <c r="E27" i="5"/>
  <c r="E15" i="5"/>
  <c r="Z37" i="5"/>
  <c r="Z33" i="5"/>
  <c r="E16" i="5"/>
  <c r="D35" i="4"/>
  <c r="E13" i="5"/>
  <c r="D44" i="4"/>
  <c r="Z9" i="5"/>
  <c r="Z26" i="5"/>
  <c r="Z27" i="5"/>
  <c r="D42" i="4"/>
  <c r="E32" i="4" s="1"/>
  <c r="E31" i="4"/>
  <c r="Z31" i="4"/>
  <c r="E9" i="6"/>
  <c r="D44" i="6"/>
  <c r="D43" i="6"/>
  <c r="D42" i="6"/>
  <c r="F14" i="5"/>
  <c r="D43" i="4"/>
  <c r="E9" i="5"/>
  <c r="Z10" i="5"/>
  <c r="Z6" i="5"/>
  <c r="Z28" i="5"/>
  <c r="E8" i="5"/>
  <c r="E30" i="4"/>
  <c r="Z33" i="1"/>
  <c r="E33" i="1"/>
  <c r="F32" i="5"/>
  <c r="F6" i="5"/>
  <c r="Z8" i="5"/>
  <c r="F36" i="5"/>
  <c r="E12" i="5"/>
  <c r="E39" i="5"/>
  <c r="E29" i="5"/>
  <c r="E20" i="5"/>
  <c r="E40" i="5"/>
  <c r="E25" i="5"/>
  <c r="E21" i="5"/>
  <c r="E18" i="5"/>
  <c r="E5" i="5"/>
  <c r="E10" i="5"/>
  <c r="E33" i="5"/>
  <c r="E24" i="5"/>
  <c r="E19" i="5"/>
  <c r="E17" i="5"/>
  <c r="E28" i="5"/>
  <c r="E22" i="5"/>
  <c r="E11" i="5"/>
  <c r="E38" i="5"/>
  <c r="E23" i="5"/>
  <c r="E7" i="5"/>
  <c r="Z36" i="5"/>
  <c r="F32" i="4" l="1"/>
  <c r="F24" i="5"/>
  <c r="F30" i="4"/>
  <c r="F33" i="5"/>
  <c r="F18" i="1"/>
  <c r="F5" i="5"/>
  <c r="F7" i="5"/>
  <c r="F21" i="5"/>
  <c r="Z27" i="4"/>
  <c r="Z39" i="4"/>
  <c r="Z21" i="4"/>
  <c r="Z19" i="4"/>
  <c r="Z17" i="4"/>
  <c r="Z26" i="4"/>
  <c r="Z37" i="4"/>
  <c r="Z28" i="4"/>
  <c r="Z22" i="4"/>
  <c r="Z18" i="4"/>
  <c r="Z20" i="4"/>
  <c r="Z33" i="4"/>
  <c r="Z9" i="4"/>
  <c r="Z6" i="4"/>
  <c r="Z24" i="4"/>
  <c r="Z34" i="4"/>
  <c r="Z14" i="4"/>
  <c r="Z36" i="4"/>
  <c r="Z25" i="4"/>
  <c r="Z8" i="4"/>
  <c r="Z16" i="4"/>
  <c r="Z7" i="4"/>
  <c r="Z38" i="4"/>
  <c r="Z13" i="4"/>
  <c r="Z40" i="4"/>
  <c r="Z15" i="4"/>
  <c r="Z12" i="4"/>
  <c r="Z5" i="4"/>
  <c r="Z29" i="4"/>
  <c r="Z10" i="4"/>
  <c r="Z23" i="4"/>
  <c r="Z41" i="4" s="1"/>
  <c r="F25" i="1"/>
  <c r="F40" i="1"/>
  <c r="F22" i="1"/>
  <c r="F11" i="5"/>
  <c r="F40" i="5"/>
  <c r="F33" i="1"/>
  <c r="D45" i="4"/>
  <c r="E45" i="4" s="1"/>
  <c r="F37" i="5"/>
  <c r="F8" i="1"/>
  <c r="F36" i="1"/>
  <c r="F5" i="1"/>
  <c r="F31" i="4"/>
  <c r="F16" i="5"/>
  <c r="F31" i="1"/>
  <c r="F8" i="5"/>
  <c r="F35" i="1"/>
  <c r="F15" i="5"/>
  <c r="F19" i="1"/>
  <c r="F18" i="5"/>
  <c r="F23" i="5"/>
  <c r="F9" i="5"/>
  <c r="F34" i="5"/>
  <c r="F39" i="1"/>
  <c r="F25" i="5"/>
  <c r="F31" i="5"/>
  <c r="F24" i="1"/>
  <c r="F14" i="1"/>
  <c r="F23" i="1"/>
  <c r="F28" i="5"/>
  <c r="F29" i="5"/>
  <c r="Z32" i="4"/>
  <c r="E17" i="6"/>
  <c r="E18" i="6"/>
  <c r="E20" i="6"/>
  <c r="E22" i="6"/>
  <c r="E23" i="6"/>
  <c r="E6" i="6"/>
  <c r="E12" i="6"/>
  <c r="E4" i="6"/>
  <c r="E31" i="6"/>
  <c r="E26" i="6"/>
  <c r="E7" i="6"/>
  <c r="E13" i="6"/>
  <c r="E8" i="6"/>
  <c r="E32" i="6"/>
  <c r="E27" i="6"/>
  <c r="E14" i="6"/>
  <c r="E28" i="6"/>
  <c r="E5" i="6"/>
  <c r="E11" i="6"/>
  <c r="E10" i="6"/>
  <c r="E40" i="6"/>
  <c r="E16" i="6"/>
  <c r="E19" i="6"/>
  <c r="E15" i="6"/>
  <c r="E25" i="6"/>
  <c r="E33" i="6"/>
  <c r="E35" i="6"/>
  <c r="E37" i="6"/>
  <c r="E34" i="6"/>
  <c r="E36" i="6"/>
  <c r="E30" i="6"/>
  <c r="E39" i="6"/>
  <c r="E38" i="6"/>
  <c r="E24" i="6"/>
  <c r="E29" i="6"/>
  <c r="E21" i="6"/>
  <c r="Z11" i="4"/>
  <c r="F6" i="1"/>
  <c r="F11" i="1"/>
  <c r="F38" i="1"/>
  <c r="F34" i="1"/>
  <c r="F26" i="1"/>
  <c r="F32" i="1"/>
  <c r="F20" i="1"/>
  <c r="F21" i="1"/>
  <c r="F13" i="5"/>
  <c r="F17" i="5"/>
  <c r="F39" i="5"/>
  <c r="E35" i="4"/>
  <c r="Z35" i="4"/>
  <c r="F30" i="5"/>
  <c r="D45" i="1"/>
  <c r="E45" i="1" s="1"/>
  <c r="F10" i="1"/>
  <c r="F9" i="1"/>
  <c r="F7" i="1"/>
  <c r="F9" i="6"/>
  <c r="E28" i="4"/>
  <c r="E12" i="4"/>
  <c r="E39" i="4"/>
  <c r="E37" i="4"/>
  <c r="E26" i="4"/>
  <c r="E24" i="4"/>
  <c r="E9" i="4"/>
  <c r="E29" i="4"/>
  <c r="E6" i="4"/>
  <c r="E21" i="4"/>
  <c r="E19" i="4"/>
  <c r="E17" i="4"/>
  <c r="E4" i="4"/>
  <c r="E22" i="4"/>
  <c r="E18" i="4"/>
  <c r="E27" i="4"/>
  <c r="E20" i="4"/>
  <c r="E13" i="4"/>
  <c r="E36" i="4"/>
  <c r="E25" i="4"/>
  <c r="E8" i="4"/>
  <c r="E5" i="4"/>
  <c r="E38" i="4"/>
  <c r="E33" i="4"/>
  <c r="E16" i="4"/>
  <c r="E40" i="4"/>
  <c r="E7" i="4"/>
  <c r="E10" i="4"/>
  <c r="E23" i="4"/>
  <c r="E14" i="4"/>
  <c r="E15" i="4"/>
  <c r="E34" i="4"/>
  <c r="F13" i="1"/>
  <c r="F27" i="5"/>
  <c r="F12" i="1"/>
  <c r="F38" i="5"/>
  <c r="F22" i="5"/>
  <c r="F20" i="5"/>
  <c r="F19" i="5"/>
  <c r="F12" i="5"/>
  <c r="Z30" i="4"/>
  <c r="D45" i="6"/>
  <c r="E45" i="6" s="1"/>
  <c r="E11" i="4"/>
  <c r="Z9" i="1"/>
  <c r="Z7" i="1"/>
  <c r="Z38" i="1"/>
  <c r="Z12" i="1"/>
  <c r="Z5" i="1"/>
  <c r="Z29" i="1"/>
  <c r="Z24" i="1"/>
  <c r="Z22" i="1"/>
  <c r="Z20" i="1"/>
  <c r="Z18" i="1"/>
  <c r="Z16" i="1"/>
  <c r="Z11" i="1"/>
  <c r="Z14" i="1"/>
  <c r="Z19" i="1"/>
  <c r="Z40" i="1"/>
  <c r="Z21" i="1"/>
  <c r="Z27" i="1"/>
  <c r="Z23" i="1"/>
  <c r="Z41" i="1" s="1"/>
  <c r="Z26" i="1"/>
  <c r="Z17" i="1"/>
  <c r="Z37" i="1"/>
  <c r="Z30" i="1"/>
  <c r="Z34" i="1"/>
  <c r="Z6" i="1"/>
  <c r="Z8" i="1"/>
  <c r="Z35" i="1"/>
  <c r="Z28" i="1"/>
  <c r="Z36" i="1"/>
  <c r="Z25" i="1"/>
  <c r="Z10" i="1"/>
  <c r="Z13" i="1"/>
  <c r="Z15" i="1"/>
  <c r="Z39" i="1"/>
  <c r="Z32" i="1"/>
  <c r="F28" i="1"/>
  <c r="F27" i="1"/>
  <c r="F30" i="1"/>
  <c r="F37" i="1"/>
  <c r="F17" i="1"/>
  <c r="F10" i="5"/>
  <c r="F29" i="1"/>
  <c r="F25" i="6" l="1"/>
  <c r="F17" i="4"/>
  <c r="F21" i="6"/>
  <c r="F13" i="6"/>
  <c r="F38" i="4"/>
  <c r="F19" i="4"/>
  <c r="F29" i="6"/>
  <c r="F19" i="6"/>
  <c r="F7" i="6"/>
  <c r="F17" i="6"/>
  <c r="F21" i="4"/>
  <c r="F24" i="6"/>
  <c r="F16" i="6"/>
  <c r="F26" i="6"/>
  <c r="F8" i="6"/>
  <c r="F42" i="5"/>
  <c r="F35" i="4"/>
  <c r="F15" i="6"/>
  <c r="F5" i="4"/>
  <c r="F8" i="4"/>
  <c r="F6" i="4"/>
  <c r="F38" i="6"/>
  <c r="F40" i="6"/>
  <c r="F31" i="6"/>
  <c r="F42" i="1"/>
  <c r="F34" i="4"/>
  <c r="F25" i="4"/>
  <c r="F29" i="4"/>
  <c r="F39" i="6"/>
  <c r="F10" i="6"/>
  <c r="F16" i="4"/>
  <c r="F28" i="4"/>
  <c r="F33" i="4"/>
  <c r="F15" i="4"/>
  <c r="F36" i="4"/>
  <c r="F9" i="4"/>
  <c r="F30" i="6"/>
  <c r="F11" i="6"/>
  <c r="F12" i="6"/>
  <c r="F14" i="4"/>
  <c r="F13" i="4"/>
  <c r="F24" i="4"/>
  <c r="F36" i="6"/>
  <c r="F5" i="6"/>
  <c r="F6" i="6"/>
  <c r="F23" i="4"/>
  <c r="F20" i="4"/>
  <c r="F26" i="4"/>
  <c r="F34" i="6"/>
  <c r="F28" i="6"/>
  <c r="F23" i="6"/>
  <c r="F10" i="4"/>
  <c r="F27" i="4"/>
  <c r="F37" i="4"/>
  <c r="F37" i="6"/>
  <c r="F14" i="6"/>
  <c r="F22" i="6"/>
  <c r="F18" i="4"/>
  <c r="F27" i="6"/>
  <c r="F11" i="4"/>
  <c r="F7" i="4"/>
  <c r="F39" i="4"/>
  <c r="F35" i="6"/>
  <c r="F20" i="6"/>
  <c r="F40" i="4"/>
  <c r="F22" i="4"/>
  <c r="F12" i="4"/>
  <c r="F33" i="6"/>
  <c r="F32" i="6"/>
  <c r="F18" i="6"/>
  <c r="F43" i="5" l="1"/>
  <c r="G6" i="5"/>
  <c r="G32" i="5"/>
  <c r="G36" i="5"/>
  <c r="G26" i="5"/>
  <c r="G14" i="5"/>
  <c r="G35" i="5"/>
  <c r="G7" i="5"/>
  <c r="G37" i="5"/>
  <c r="G23" i="5"/>
  <c r="G30" i="5"/>
  <c r="G38" i="5"/>
  <c r="G21" i="5"/>
  <c r="G8" i="5"/>
  <c r="G9" i="5"/>
  <c r="G24" i="5"/>
  <c r="G22" i="5"/>
  <c r="G11" i="5"/>
  <c r="G34" i="5"/>
  <c r="G13" i="5"/>
  <c r="G20" i="5"/>
  <c r="G33" i="5"/>
  <c r="G15" i="5"/>
  <c r="G28" i="5"/>
  <c r="G17" i="5"/>
  <c r="G40" i="5"/>
  <c r="G19" i="5"/>
  <c r="G25" i="5"/>
  <c r="G10" i="5"/>
  <c r="G29" i="5"/>
  <c r="G39" i="5"/>
  <c r="G27" i="5"/>
  <c r="G12" i="5"/>
  <c r="G5" i="5"/>
  <c r="G18" i="5"/>
  <c r="G31" i="5"/>
  <c r="G16" i="5"/>
  <c r="F43" i="1"/>
  <c r="G15" i="1"/>
  <c r="G16" i="1"/>
  <c r="G24" i="1"/>
  <c r="G6" i="1"/>
  <c r="G20" i="1"/>
  <c r="G12" i="1"/>
  <c r="G28" i="1"/>
  <c r="G29" i="1"/>
  <c r="G31" i="1"/>
  <c r="G40" i="1"/>
  <c r="G8" i="1"/>
  <c r="G14" i="1"/>
  <c r="G11" i="1"/>
  <c r="G21" i="1"/>
  <c r="G27" i="1"/>
  <c r="G22" i="1"/>
  <c r="G36" i="1"/>
  <c r="G35" i="1"/>
  <c r="G23" i="1"/>
  <c r="G38" i="1"/>
  <c r="G10" i="1"/>
  <c r="G30" i="1"/>
  <c r="G9" i="1"/>
  <c r="G17" i="1"/>
  <c r="G5" i="1"/>
  <c r="G39" i="1"/>
  <c r="G34" i="1"/>
  <c r="G37" i="1"/>
  <c r="G13" i="1"/>
  <c r="G18" i="1"/>
  <c r="G19" i="1"/>
  <c r="G7" i="1"/>
  <c r="G25" i="1"/>
  <c r="G33" i="1"/>
  <c r="G26" i="1"/>
  <c r="G32" i="1"/>
  <c r="F42" i="6"/>
  <c r="F42" i="4"/>
  <c r="L31" i="1" l="1"/>
  <c r="K31" i="1"/>
  <c r="I31" i="1"/>
  <c r="M31" i="1"/>
  <c r="H31" i="1"/>
  <c r="N31" i="1"/>
  <c r="J31" i="1"/>
  <c r="N7" i="1"/>
  <c r="H7" i="1"/>
  <c r="M7" i="1"/>
  <c r="L7" i="1"/>
  <c r="J7" i="1"/>
  <c r="I7" i="1"/>
  <c r="K7" i="1"/>
  <c r="K38" i="1"/>
  <c r="M38" i="1"/>
  <c r="I38" i="1"/>
  <c r="J38" i="1"/>
  <c r="N38" i="1"/>
  <c r="H38" i="1"/>
  <c r="L38" i="1"/>
  <c r="L29" i="1"/>
  <c r="N29" i="1"/>
  <c r="K29" i="1"/>
  <c r="M29" i="1"/>
  <c r="J29" i="1"/>
  <c r="I29" i="1"/>
  <c r="H29" i="1"/>
  <c r="N5" i="5"/>
  <c r="H5" i="5"/>
  <c r="K5" i="5"/>
  <c r="L5" i="5"/>
  <c r="I5" i="5"/>
  <c r="J5" i="5"/>
  <c r="M5" i="5"/>
  <c r="N33" i="5"/>
  <c r="I33" i="5"/>
  <c r="M33" i="5"/>
  <c r="J33" i="5"/>
  <c r="K33" i="5"/>
  <c r="H33" i="5"/>
  <c r="L33" i="5"/>
  <c r="N23" i="5"/>
  <c r="J23" i="5"/>
  <c r="I23" i="5"/>
  <c r="L23" i="5"/>
  <c r="H23" i="5"/>
  <c r="M23" i="5"/>
  <c r="K23" i="5"/>
  <c r="I30" i="1"/>
  <c r="M30" i="1"/>
  <c r="N30" i="1"/>
  <c r="L30" i="1"/>
  <c r="J30" i="1"/>
  <c r="H30" i="1"/>
  <c r="K30" i="1"/>
  <c r="N28" i="1"/>
  <c r="I28" i="1"/>
  <c r="K28" i="1"/>
  <c r="H28" i="1"/>
  <c r="J28" i="1"/>
  <c r="M28" i="1"/>
  <c r="L28" i="1"/>
  <c r="H12" i="5"/>
  <c r="K12" i="5"/>
  <c r="N12" i="5"/>
  <c r="I12" i="5"/>
  <c r="M12" i="5"/>
  <c r="J12" i="5"/>
  <c r="L12" i="5"/>
  <c r="N20" i="5"/>
  <c r="J20" i="5"/>
  <c r="L20" i="5"/>
  <c r="H20" i="5"/>
  <c r="I20" i="5"/>
  <c r="M20" i="5"/>
  <c r="K20" i="5"/>
  <c r="N37" i="5"/>
  <c r="H37" i="5"/>
  <c r="M37" i="5"/>
  <c r="J37" i="5"/>
  <c r="I37" i="5"/>
  <c r="L37" i="5"/>
  <c r="K37" i="5"/>
  <c r="H28" i="5"/>
  <c r="N28" i="5"/>
  <c r="I28" i="5"/>
  <c r="M28" i="5"/>
  <c r="L28" i="5"/>
  <c r="K28" i="5"/>
  <c r="J28" i="5"/>
  <c r="N12" i="1"/>
  <c r="H12" i="1"/>
  <c r="M12" i="1"/>
  <c r="L12" i="1"/>
  <c r="K12" i="1"/>
  <c r="I12" i="1"/>
  <c r="J12" i="1"/>
  <c r="N27" i="5"/>
  <c r="M27" i="5"/>
  <c r="K27" i="5"/>
  <c r="H27" i="5"/>
  <c r="L27" i="5"/>
  <c r="I27" i="5"/>
  <c r="J27" i="5"/>
  <c r="N13" i="5"/>
  <c r="M13" i="5"/>
  <c r="K13" i="5"/>
  <c r="I13" i="5"/>
  <c r="L13" i="5"/>
  <c r="J13" i="5"/>
  <c r="H13" i="5"/>
  <c r="N7" i="5"/>
  <c r="L7" i="5"/>
  <c r="H7" i="5"/>
  <c r="M7" i="5"/>
  <c r="K7" i="5"/>
  <c r="J7" i="5"/>
  <c r="I7" i="5"/>
  <c r="L33" i="1"/>
  <c r="M33" i="1"/>
  <c r="K33" i="1"/>
  <c r="N33" i="1"/>
  <c r="I33" i="1"/>
  <c r="J33" i="1"/>
  <c r="H33" i="1"/>
  <c r="K30" i="5"/>
  <c r="J30" i="5"/>
  <c r="H30" i="5"/>
  <c r="N30" i="5"/>
  <c r="L30" i="5"/>
  <c r="M30" i="5"/>
  <c r="I30" i="5"/>
  <c r="N13" i="1"/>
  <c r="K13" i="1"/>
  <c r="J13" i="1"/>
  <c r="I13" i="1"/>
  <c r="H13" i="1"/>
  <c r="M13" i="1"/>
  <c r="L13" i="1"/>
  <c r="L36" i="1"/>
  <c r="I36" i="1"/>
  <c r="H36" i="1"/>
  <c r="J36" i="1"/>
  <c r="K36" i="1"/>
  <c r="M36" i="1"/>
  <c r="N36" i="1"/>
  <c r="N20" i="1"/>
  <c r="K20" i="1"/>
  <c r="J20" i="1"/>
  <c r="L20" i="1"/>
  <c r="I20" i="1"/>
  <c r="H20" i="1"/>
  <c r="M20" i="1"/>
  <c r="N39" i="5"/>
  <c r="I39" i="5"/>
  <c r="L39" i="5"/>
  <c r="H39" i="5"/>
  <c r="J39" i="5"/>
  <c r="M39" i="5"/>
  <c r="K39" i="5"/>
  <c r="M34" i="5"/>
  <c r="L34" i="5"/>
  <c r="J34" i="5"/>
  <c r="K34" i="5"/>
  <c r="I34" i="5"/>
  <c r="H34" i="5"/>
  <c r="N34" i="5"/>
  <c r="N35" i="5"/>
  <c r="H35" i="5"/>
  <c r="M35" i="5"/>
  <c r="L35" i="5"/>
  <c r="K35" i="5"/>
  <c r="J35" i="5"/>
  <c r="I35" i="5"/>
  <c r="L38" i="5"/>
  <c r="I38" i="5"/>
  <c r="J38" i="5"/>
  <c r="K38" i="5"/>
  <c r="H38" i="5"/>
  <c r="M38" i="5"/>
  <c r="N38" i="5"/>
  <c r="M25" i="1"/>
  <c r="I25" i="1"/>
  <c r="J25" i="1"/>
  <c r="L25" i="1"/>
  <c r="H25" i="1"/>
  <c r="K25" i="1"/>
  <c r="N25" i="1"/>
  <c r="N23" i="1"/>
  <c r="L23" i="1"/>
  <c r="K23" i="1"/>
  <c r="J23" i="1"/>
  <c r="I23" i="1"/>
  <c r="M23" i="1"/>
  <c r="H23" i="1"/>
  <c r="H37" i="1"/>
  <c r="J37" i="1"/>
  <c r="N37" i="1"/>
  <c r="M37" i="1"/>
  <c r="L37" i="1"/>
  <c r="I37" i="1"/>
  <c r="K37" i="1"/>
  <c r="N22" i="1"/>
  <c r="K22" i="1"/>
  <c r="J22" i="1"/>
  <c r="M22" i="1"/>
  <c r="L22" i="1"/>
  <c r="I22" i="1"/>
  <c r="H22" i="1"/>
  <c r="J6" i="1"/>
  <c r="N6" i="1"/>
  <c r="M6" i="1"/>
  <c r="K6" i="1"/>
  <c r="H6" i="1"/>
  <c r="I6" i="1"/>
  <c r="L6" i="1"/>
  <c r="N29" i="5"/>
  <c r="H29" i="5"/>
  <c r="J29" i="5"/>
  <c r="K29" i="5"/>
  <c r="I29" i="5"/>
  <c r="L29" i="5"/>
  <c r="M29" i="5"/>
  <c r="N11" i="5"/>
  <c r="J11" i="5"/>
  <c r="L11" i="5"/>
  <c r="M11" i="5"/>
  <c r="I11" i="5"/>
  <c r="K11" i="5"/>
  <c r="H11" i="5"/>
  <c r="N14" i="5"/>
  <c r="K14" i="5"/>
  <c r="L14" i="5"/>
  <c r="J14" i="5"/>
  <c r="I14" i="5"/>
  <c r="M14" i="5"/>
  <c r="H14" i="5"/>
  <c r="M34" i="1"/>
  <c r="I34" i="1"/>
  <c r="J34" i="1"/>
  <c r="L34" i="1"/>
  <c r="N34" i="1"/>
  <c r="H34" i="1"/>
  <c r="K34" i="1"/>
  <c r="J27" i="1"/>
  <c r="N27" i="1"/>
  <c r="L27" i="1"/>
  <c r="K27" i="1"/>
  <c r="M27" i="1"/>
  <c r="I27" i="1"/>
  <c r="H27" i="1"/>
  <c r="I24" i="1"/>
  <c r="J24" i="1"/>
  <c r="N24" i="1"/>
  <c r="M24" i="1"/>
  <c r="L24" i="1"/>
  <c r="K24" i="1"/>
  <c r="H24" i="1"/>
  <c r="N10" i="5"/>
  <c r="K10" i="5"/>
  <c r="L10" i="5"/>
  <c r="J10" i="5"/>
  <c r="I10" i="5"/>
  <c r="H10" i="5"/>
  <c r="M10" i="5"/>
  <c r="K22" i="5"/>
  <c r="J22" i="5"/>
  <c r="H22" i="5"/>
  <c r="N22" i="5"/>
  <c r="I22" i="5"/>
  <c r="L22" i="5"/>
  <c r="M22" i="5"/>
  <c r="L26" i="5"/>
  <c r="K26" i="5"/>
  <c r="I26" i="5"/>
  <c r="H26" i="5"/>
  <c r="N26" i="5"/>
  <c r="M26" i="5"/>
  <c r="J26" i="5"/>
  <c r="N40" i="1"/>
  <c r="M40" i="1"/>
  <c r="L40" i="1"/>
  <c r="H40" i="1"/>
  <c r="J40" i="1"/>
  <c r="K40" i="1"/>
  <c r="I40" i="1"/>
  <c r="N18" i="5"/>
  <c r="M18" i="5"/>
  <c r="I18" i="5"/>
  <c r="J18" i="5"/>
  <c r="H18" i="5"/>
  <c r="L18" i="5"/>
  <c r="K18" i="5"/>
  <c r="N19" i="1"/>
  <c r="M19" i="1"/>
  <c r="L19" i="1"/>
  <c r="K19" i="1"/>
  <c r="I19" i="1"/>
  <c r="H19" i="1"/>
  <c r="J19" i="1"/>
  <c r="F43" i="4"/>
  <c r="G32" i="4"/>
  <c r="G30" i="4"/>
  <c r="G31" i="4"/>
  <c r="G34" i="4"/>
  <c r="G39" i="4"/>
  <c r="G8" i="4"/>
  <c r="G28" i="4"/>
  <c r="G33" i="4"/>
  <c r="G17" i="4"/>
  <c r="G6" i="4"/>
  <c r="G25" i="4"/>
  <c r="G29" i="4"/>
  <c r="G15" i="4"/>
  <c r="G14" i="4"/>
  <c r="G23" i="4"/>
  <c r="G10" i="4"/>
  <c r="G18" i="4"/>
  <c r="G36" i="4"/>
  <c r="G27" i="4"/>
  <c r="G40" i="4"/>
  <c r="G16" i="4"/>
  <c r="G13" i="4"/>
  <c r="G20" i="4"/>
  <c r="G5" i="4"/>
  <c r="G35" i="4"/>
  <c r="G9" i="4"/>
  <c r="G19" i="4"/>
  <c r="G38" i="4"/>
  <c r="G21" i="4"/>
  <c r="G24" i="4"/>
  <c r="G26" i="4"/>
  <c r="G37" i="4"/>
  <c r="G11" i="4"/>
  <c r="G22" i="4"/>
  <c r="G7" i="4"/>
  <c r="G12" i="4"/>
  <c r="K39" i="1"/>
  <c r="J39" i="1"/>
  <c r="I39" i="1"/>
  <c r="N39" i="1"/>
  <c r="M39" i="1"/>
  <c r="L39" i="1"/>
  <c r="H39" i="1"/>
  <c r="N21" i="1"/>
  <c r="M21" i="1"/>
  <c r="L21" i="1"/>
  <c r="K21" i="1"/>
  <c r="I21" i="1"/>
  <c r="H21" i="1"/>
  <c r="J21" i="1"/>
  <c r="N16" i="1"/>
  <c r="J16" i="1"/>
  <c r="L16" i="1"/>
  <c r="K16" i="1"/>
  <c r="I16" i="1"/>
  <c r="H16" i="1"/>
  <c r="M16" i="1"/>
  <c r="N25" i="5"/>
  <c r="I25" i="5"/>
  <c r="H25" i="5"/>
  <c r="L25" i="5"/>
  <c r="J25" i="5"/>
  <c r="M25" i="5"/>
  <c r="K25" i="5"/>
  <c r="M24" i="5"/>
  <c r="I24" i="5"/>
  <c r="L24" i="5"/>
  <c r="K24" i="5"/>
  <c r="J24" i="5"/>
  <c r="H24" i="5"/>
  <c r="N24" i="5"/>
  <c r="K36" i="5"/>
  <c r="J36" i="5"/>
  <c r="H36" i="5"/>
  <c r="L36" i="5"/>
  <c r="M36" i="5"/>
  <c r="I36" i="5"/>
  <c r="N36" i="5"/>
  <c r="N10" i="1"/>
  <c r="J10" i="1"/>
  <c r="I10" i="1"/>
  <c r="K10" i="1"/>
  <c r="M10" i="1"/>
  <c r="H10" i="1"/>
  <c r="L10" i="1"/>
  <c r="N18" i="1"/>
  <c r="K18" i="1"/>
  <c r="J18" i="1"/>
  <c r="I18" i="1"/>
  <c r="L18" i="1"/>
  <c r="H18" i="1"/>
  <c r="M18" i="1"/>
  <c r="F43" i="6"/>
  <c r="F52" i="6" s="1"/>
  <c r="G9" i="6"/>
  <c r="G25" i="6"/>
  <c r="G29" i="6"/>
  <c r="G11" i="6"/>
  <c r="G5" i="6"/>
  <c r="G28" i="6"/>
  <c r="G33" i="6"/>
  <c r="G14" i="6"/>
  <c r="G16" i="6"/>
  <c r="G19" i="6"/>
  <c r="G26" i="6"/>
  <c r="G23" i="6"/>
  <c r="G35" i="6"/>
  <c r="G32" i="6"/>
  <c r="G12" i="6"/>
  <c r="G6" i="6"/>
  <c r="G22" i="6"/>
  <c r="G21" i="6"/>
  <c r="G7" i="6"/>
  <c r="G8" i="6"/>
  <c r="G20" i="6"/>
  <c r="G38" i="6"/>
  <c r="G18" i="6"/>
  <c r="G13" i="6"/>
  <c r="G17" i="6"/>
  <c r="G27" i="6"/>
  <c r="G39" i="6"/>
  <c r="G40" i="6"/>
  <c r="G10" i="6"/>
  <c r="G31" i="6"/>
  <c r="G24" i="6"/>
  <c r="G15" i="6"/>
  <c r="G30" i="6"/>
  <c r="G36" i="6"/>
  <c r="G34" i="6"/>
  <c r="G37" i="6"/>
  <c r="N5" i="1"/>
  <c r="I5" i="1"/>
  <c r="J5" i="1"/>
  <c r="K5" i="1"/>
  <c r="M5" i="1"/>
  <c r="L5" i="1"/>
  <c r="H5" i="1"/>
  <c r="N11" i="1"/>
  <c r="H11" i="1"/>
  <c r="M11" i="1"/>
  <c r="L11" i="1"/>
  <c r="K11" i="1"/>
  <c r="J11" i="1"/>
  <c r="I11" i="1"/>
  <c r="K15" i="1"/>
  <c r="N15" i="1"/>
  <c r="M15" i="1"/>
  <c r="L15" i="1"/>
  <c r="I15" i="1"/>
  <c r="H15" i="1"/>
  <c r="J15" i="1"/>
  <c r="L19" i="5"/>
  <c r="N19" i="5"/>
  <c r="K19" i="5"/>
  <c r="H19" i="5"/>
  <c r="I19" i="5"/>
  <c r="M19" i="5"/>
  <c r="J19" i="5"/>
  <c r="N9" i="5"/>
  <c r="K9" i="5"/>
  <c r="L9" i="5"/>
  <c r="I9" i="5"/>
  <c r="J9" i="5"/>
  <c r="M9" i="5"/>
  <c r="H9" i="5"/>
  <c r="J32" i="5"/>
  <c r="I32" i="5"/>
  <c r="L32" i="5"/>
  <c r="K32" i="5"/>
  <c r="N32" i="5"/>
  <c r="H32" i="5"/>
  <c r="M32" i="5"/>
  <c r="N31" i="5"/>
  <c r="M31" i="5"/>
  <c r="L31" i="5"/>
  <c r="I31" i="5"/>
  <c r="K31" i="5"/>
  <c r="H31" i="5"/>
  <c r="J31" i="5"/>
  <c r="I32" i="1"/>
  <c r="L32" i="1"/>
  <c r="K32" i="1"/>
  <c r="N32" i="1"/>
  <c r="M32" i="1"/>
  <c r="H32" i="1"/>
  <c r="J32" i="1"/>
  <c r="N17" i="1"/>
  <c r="M17" i="1"/>
  <c r="L17" i="1"/>
  <c r="K17" i="1"/>
  <c r="H17" i="1"/>
  <c r="J17" i="1"/>
  <c r="I17" i="1"/>
  <c r="N14" i="1"/>
  <c r="M14" i="1"/>
  <c r="I14" i="1"/>
  <c r="H14" i="1"/>
  <c r="L14" i="1"/>
  <c r="J14" i="1"/>
  <c r="K14" i="1"/>
  <c r="M40" i="5"/>
  <c r="H40" i="5"/>
  <c r="J40" i="5"/>
  <c r="L40" i="5"/>
  <c r="K40" i="5"/>
  <c r="I40" i="5"/>
  <c r="N40" i="5"/>
  <c r="M8" i="5"/>
  <c r="I8" i="5"/>
  <c r="L8" i="5"/>
  <c r="K8" i="5"/>
  <c r="H8" i="5"/>
  <c r="J8" i="5"/>
  <c r="N8" i="5"/>
  <c r="N6" i="5"/>
  <c r="L6" i="5"/>
  <c r="I6" i="5"/>
  <c r="H6" i="5"/>
  <c r="M6" i="5"/>
  <c r="K6" i="5"/>
  <c r="J6" i="5"/>
  <c r="N15" i="5"/>
  <c r="J15" i="5"/>
  <c r="L15" i="5"/>
  <c r="I15" i="5"/>
  <c r="M15" i="5"/>
  <c r="H15" i="5"/>
  <c r="K15" i="5"/>
  <c r="M35" i="1"/>
  <c r="K35" i="1"/>
  <c r="L35" i="1"/>
  <c r="N35" i="1"/>
  <c r="H35" i="1"/>
  <c r="J35" i="1"/>
  <c r="I35" i="1"/>
  <c r="N26" i="1"/>
  <c r="I26" i="1"/>
  <c r="J26" i="1"/>
  <c r="L26" i="1"/>
  <c r="M26" i="1"/>
  <c r="K26" i="1"/>
  <c r="H26" i="1"/>
  <c r="N9" i="1"/>
  <c r="K9" i="1"/>
  <c r="J9" i="1"/>
  <c r="H9" i="1"/>
  <c r="I9" i="1"/>
  <c r="L9" i="1"/>
  <c r="M9" i="1"/>
  <c r="N8" i="1"/>
  <c r="L8" i="1"/>
  <c r="K8" i="1"/>
  <c r="I8" i="1"/>
  <c r="H8" i="1"/>
  <c r="J8" i="1"/>
  <c r="M8" i="1"/>
  <c r="M16" i="5"/>
  <c r="K16" i="5"/>
  <c r="J16" i="5"/>
  <c r="H16" i="5"/>
  <c r="I16" i="5"/>
  <c r="L16" i="5"/>
  <c r="N16" i="5"/>
  <c r="N17" i="5"/>
  <c r="L17" i="5"/>
  <c r="J17" i="5"/>
  <c r="H17" i="5"/>
  <c r="I17" i="5"/>
  <c r="M17" i="5"/>
  <c r="K17" i="5"/>
  <c r="N21" i="5"/>
  <c r="M21" i="5"/>
  <c r="J21" i="5"/>
  <c r="L21" i="5"/>
  <c r="H21" i="5"/>
  <c r="K21" i="5"/>
  <c r="I21" i="5"/>
  <c r="F50" i="5"/>
  <c r="N9" i="6" l="1"/>
  <c r="K9" i="6"/>
  <c r="I9" i="6"/>
  <c r="J9" i="6"/>
  <c r="H9" i="6"/>
  <c r="M9" i="6"/>
  <c r="L9" i="6"/>
  <c r="N34" i="6"/>
  <c r="M34" i="6"/>
  <c r="L34" i="6"/>
  <c r="K34" i="6"/>
  <c r="I34" i="6"/>
  <c r="H34" i="6"/>
  <c r="J34" i="6"/>
  <c r="N18" i="6"/>
  <c r="M18" i="6"/>
  <c r="K18" i="6"/>
  <c r="L18" i="6"/>
  <c r="H18" i="6"/>
  <c r="J18" i="6"/>
  <c r="I18" i="6"/>
  <c r="N26" i="6"/>
  <c r="M26" i="6"/>
  <c r="L26" i="6"/>
  <c r="J26" i="6"/>
  <c r="I26" i="6"/>
  <c r="H26" i="6"/>
  <c r="K26" i="6"/>
  <c r="M37" i="4"/>
  <c r="N37" i="4"/>
  <c r="L37" i="4"/>
  <c r="H37" i="4"/>
  <c r="K37" i="4"/>
  <c r="I37" i="4"/>
  <c r="J37" i="4"/>
  <c r="H40" i="4"/>
  <c r="J40" i="4"/>
  <c r="I40" i="4"/>
  <c r="L40" i="4"/>
  <c r="M40" i="4"/>
  <c r="N40" i="4"/>
  <c r="K40" i="4"/>
  <c r="M33" i="4"/>
  <c r="K33" i="4"/>
  <c r="N33" i="4"/>
  <c r="H33" i="4"/>
  <c r="J33" i="4"/>
  <c r="I33" i="4"/>
  <c r="L33" i="4"/>
  <c r="J42" i="5"/>
  <c r="N17" i="6"/>
  <c r="L17" i="6"/>
  <c r="H17" i="6"/>
  <c r="K17" i="6"/>
  <c r="J17" i="6"/>
  <c r="I17" i="6"/>
  <c r="M17" i="6"/>
  <c r="N37" i="6"/>
  <c r="L37" i="6"/>
  <c r="M37" i="6"/>
  <c r="K37" i="6"/>
  <c r="I37" i="6"/>
  <c r="H37" i="6"/>
  <c r="J37" i="6"/>
  <c r="L36" i="6"/>
  <c r="K36" i="6"/>
  <c r="N36" i="6"/>
  <c r="M36" i="6"/>
  <c r="I36" i="6"/>
  <c r="H36" i="6"/>
  <c r="J36" i="6"/>
  <c r="H38" i="6"/>
  <c r="N38" i="6"/>
  <c r="K38" i="6"/>
  <c r="L38" i="6"/>
  <c r="M38" i="6"/>
  <c r="I38" i="6"/>
  <c r="J38" i="6"/>
  <c r="I19" i="6"/>
  <c r="M19" i="6"/>
  <c r="K19" i="6"/>
  <c r="N19" i="6"/>
  <c r="L19" i="6"/>
  <c r="J19" i="6"/>
  <c r="H19" i="6"/>
  <c r="L26" i="4"/>
  <c r="J26" i="4"/>
  <c r="N26" i="4"/>
  <c r="M26" i="4"/>
  <c r="H26" i="4"/>
  <c r="I26" i="4"/>
  <c r="K26" i="4"/>
  <c r="N27" i="4"/>
  <c r="K27" i="4"/>
  <c r="M27" i="4"/>
  <c r="H27" i="4"/>
  <c r="L27" i="4"/>
  <c r="I27" i="4"/>
  <c r="J27" i="4"/>
  <c r="H28" i="4"/>
  <c r="N28" i="4"/>
  <c r="K28" i="4"/>
  <c r="J28" i="4"/>
  <c r="L28" i="4"/>
  <c r="M28" i="4"/>
  <c r="I28" i="4"/>
  <c r="M42" i="5"/>
  <c r="N42" i="1"/>
  <c r="L42" i="5"/>
  <c r="N21" i="4"/>
  <c r="M21" i="4"/>
  <c r="L21" i="4"/>
  <c r="K21" i="4"/>
  <c r="J21" i="4"/>
  <c r="I21" i="4"/>
  <c r="H21" i="4"/>
  <c r="N18" i="4"/>
  <c r="M18" i="4"/>
  <c r="L18" i="4"/>
  <c r="K18" i="4"/>
  <c r="J18" i="4"/>
  <c r="H18" i="4"/>
  <c r="I18" i="4"/>
  <c r="I39" i="4"/>
  <c r="H39" i="4"/>
  <c r="J39" i="4"/>
  <c r="L39" i="4"/>
  <c r="M39" i="4"/>
  <c r="N39" i="4"/>
  <c r="K39" i="4"/>
  <c r="H42" i="1"/>
  <c r="N24" i="6"/>
  <c r="I24" i="6"/>
  <c r="H24" i="6"/>
  <c r="L24" i="6"/>
  <c r="M24" i="6"/>
  <c r="K24" i="6"/>
  <c r="J24" i="6"/>
  <c r="N7" i="6"/>
  <c r="K7" i="6"/>
  <c r="J7" i="6"/>
  <c r="I7" i="6"/>
  <c r="H7" i="6"/>
  <c r="L7" i="6"/>
  <c r="M7" i="6"/>
  <c r="N33" i="6"/>
  <c r="M33" i="6"/>
  <c r="L33" i="6"/>
  <c r="K33" i="6"/>
  <c r="I33" i="6"/>
  <c r="J33" i="6"/>
  <c r="H33" i="6"/>
  <c r="J38" i="4"/>
  <c r="I38" i="4"/>
  <c r="K38" i="4"/>
  <c r="N38" i="4"/>
  <c r="L38" i="4"/>
  <c r="H38" i="4"/>
  <c r="M38" i="4"/>
  <c r="H10" i="4"/>
  <c r="N10" i="4"/>
  <c r="M10" i="4"/>
  <c r="K10" i="4"/>
  <c r="I10" i="4"/>
  <c r="J10" i="4"/>
  <c r="L10" i="4"/>
  <c r="I34" i="4"/>
  <c r="K34" i="4"/>
  <c r="L34" i="4"/>
  <c r="H34" i="4"/>
  <c r="M34" i="4"/>
  <c r="N34" i="4"/>
  <c r="J34" i="4"/>
  <c r="N42" i="5"/>
  <c r="N22" i="4"/>
  <c r="J22" i="4"/>
  <c r="I22" i="4"/>
  <c r="L22" i="4"/>
  <c r="H22" i="4"/>
  <c r="M22" i="4"/>
  <c r="K22" i="4"/>
  <c r="H16" i="6"/>
  <c r="N16" i="6"/>
  <c r="J16" i="6"/>
  <c r="K16" i="6"/>
  <c r="I16" i="6"/>
  <c r="L16" i="6"/>
  <c r="M16" i="6"/>
  <c r="N15" i="6"/>
  <c r="H15" i="6"/>
  <c r="K15" i="6"/>
  <c r="J15" i="6"/>
  <c r="I15" i="6"/>
  <c r="L15" i="6"/>
  <c r="M15" i="6"/>
  <c r="L42" i="1"/>
  <c r="M31" i="6"/>
  <c r="N31" i="6"/>
  <c r="L31" i="6"/>
  <c r="I31" i="6"/>
  <c r="H31" i="6"/>
  <c r="K31" i="6"/>
  <c r="J31" i="6"/>
  <c r="N21" i="6"/>
  <c r="M21" i="6"/>
  <c r="L21" i="6"/>
  <c r="H21" i="6"/>
  <c r="J21" i="6"/>
  <c r="K21" i="6"/>
  <c r="I21" i="6"/>
  <c r="N28" i="6"/>
  <c r="K28" i="6"/>
  <c r="M28" i="6"/>
  <c r="L28" i="6"/>
  <c r="H28" i="6"/>
  <c r="J28" i="6"/>
  <c r="I28" i="6"/>
  <c r="N19" i="4"/>
  <c r="I19" i="4"/>
  <c r="H19" i="4"/>
  <c r="M19" i="4"/>
  <c r="L19" i="4"/>
  <c r="K19" i="4"/>
  <c r="J19" i="4"/>
  <c r="M23" i="4"/>
  <c r="N23" i="4"/>
  <c r="H23" i="4"/>
  <c r="J23" i="4"/>
  <c r="I23" i="4"/>
  <c r="L23" i="4"/>
  <c r="K23" i="4"/>
  <c r="L31" i="4"/>
  <c r="M31" i="4"/>
  <c r="K31" i="4"/>
  <c r="H31" i="4"/>
  <c r="I31" i="4"/>
  <c r="N31" i="4"/>
  <c r="J31" i="4"/>
  <c r="N23" i="6"/>
  <c r="M23" i="6"/>
  <c r="H23" i="6"/>
  <c r="L23" i="6"/>
  <c r="K23" i="6"/>
  <c r="J23" i="6"/>
  <c r="I23" i="6"/>
  <c r="N16" i="4"/>
  <c r="H16" i="4"/>
  <c r="J16" i="4"/>
  <c r="I16" i="4"/>
  <c r="M16" i="4"/>
  <c r="L16" i="4"/>
  <c r="K16" i="4"/>
  <c r="N30" i="6"/>
  <c r="J30" i="6"/>
  <c r="I30" i="6"/>
  <c r="H30" i="6"/>
  <c r="K30" i="6"/>
  <c r="M30" i="6"/>
  <c r="L30" i="6"/>
  <c r="H24" i="4"/>
  <c r="L24" i="4"/>
  <c r="I24" i="4"/>
  <c r="K24" i="4"/>
  <c r="N24" i="4"/>
  <c r="M24" i="4"/>
  <c r="J24" i="4"/>
  <c r="K14" i="6"/>
  <c r="J14" i="6"/>
  <c r="H14" i="6"/>
  <c r="I14" i="6"/>
  <c r="N14" i="6"/>
  <c r="M14" i="6"/>
  <c r="L14" i="6"/>
  <c r="M42" i="1"/>
  <c r="I10" i="6"/>
  <c r="N10" i="6"/>
  <c r="K10" i="6"/>
  <c r="J10" i="6"/>
  <c r="H10" i="6"/>
  <c r="M10" i="6"/>
  <c r="L10" i="6"/>
  <c r="N22" i="6"/>
  <c r="I22" i="6"/>
  <c r="H22" i="6"/>
  <c r="M22" i="6"/>
  <c r="K22" i="6"/>
  <c r="L22" i="6"/>
  <c r="J22" i="6"/>
  <c r="H5" i="6"/>
  <c r="N5" i="6"/>
  <c r="J5" i="6"/>
  <c r="K5" i="6"/>
  <c r="I5" i="6"/>
  <c r="L5" i="6"/>
  <c r="M5" i="6"/>
  <c r="N9" i="4"/>
  <c r="M9" i="4"/>
  <c r="H9" i="4"/>
  <c r="L9" i="4"/>
  <c r="K9" i="4"/>
  <c r="J9" i="4"/>
  <c r="I9" i="4"/>
  <c r="N14" i="4"/>
  <c r="J14" i="4"/>
  <c r="I14" i="4"/>
  <c r="L14" i="4"/>
  <c r="M14" i="4"/>
  <c r="H14" i="4"/>
  <c r="K14" i="4"/>
  <c r="L30" i="4"/>
  <c r="N30" i="4"/>
  <c r="I30" i="4"/>
  <c r="H30" i="4"/>
  <c r="J30" i="4"/>
  <c r="K30" i="4"/>
  <c r="M30" i="4"/>
  <c r="I42" i="1"/>
  <c r="L35" i="6"/>
  <c r="M35" i="6"/>
  <c r="N35" i="6"/>
  <c r="K35" i="6"/>
  <c r="I35" i="6"/>
  <c r="J35" i="6"/>
  <c r="H35" i="6"/>
  <c r="L6" i="4"/>
  <c r="N6" i="4"/>
  <c r="M6" i="4"/>
  <c r="J6" i="4"/>
  <c r="K6" i="4"/>
  <c r="I6" i="4"/>
  <c r="H6" i="4"/>
  <c r="N17" i="4"/>
  <c r="K17" i="4"/>
  <c r="J17" i="4"/>
  <c r="I17" i="4"/>
  <c r="H17" i="4"/>
  <c r="M17" i="4"/>
  <c r="L17" i="4"/>
  <c r="I8" i="6"/>
  <c r="H8" i="6"/>
  <c r="J8" i="6"/>
  <c r="N8" i="6"/>
  <c r="K8" i="6"/>
  <c r="L8" i="6"/>
  <c r="M8" i="6"/>
  <c r="H42" i="5"/>
  <c r="K42" i="1"/>
  <c r="N40" i="6"/>
  <c r="I40" i="6"/>
  <c r="H40" i="6"/>
  <c r="M40" i="6"/>
  <c r="L40" i="6"/>
  <c r="K40" i="6"/>
  <c r="J40" i="6"/>
  <c r="J6" i="6"/>
  <c r="K6" i="6"/>
  <c r="N6" i="6"/>
  <c r="H6" i="6"/>
  <c r="I6" i="6"/>
  <c r="L6" i="6"/>
  <c r="M6" i="6"/>
  <c r="I11" i="6"/>
  <c r="K11" i="6"/>
  <c r="J11" i="6"/>
  <c r="N11" i="6"/>
  <c r="H11" i="6"/>
  <c r="M11" i="6"/>
  <c r="L11" i="6"/>
  <c r="I35" i="4"/>
  <c r="L35" i="4"/>
  <c r="J35" i="4"/>
  <c r="N35" i="4"/>
  <c r="M35" i="4"/>
  <c r="H35" i="4"/>
  <c r="K35" i="4"/>
  <c r="N15" i="4"/>
  <c r="I15" i="4"/>
  <c r="M15" i="4"/>
  <c r="H15" i="4"/>
  <c r="L15" i="4"/>
  <c r="K15" i="4"/>
  <c r="J15" i="4"/>
  <c r="M32" i="4"/>
  <c r="K32" i="4"/>
  <c r="J32" i="4"/>
  <c r="N32" i="4"/>
  <c r="H32" i="4"/>
  <c r="L32" i="4"/>
  <c r="I32" i="4"/>
  <c r="I13" i="6"/>
  <c r="H13" i="6"/>
  <c r="J13" i="6"/>
  <c r="N13" i="6"/>
  <c r="K13" i="6"/>
  <c r="M13" i="6"/>
  <c r="L13" i="6"/>
  <c r="N11" i="4"/>
  <c r="M11" i="4"/>
  <c r="I11" i="4"/>
  <c r="H11" i="4"/>
  <c r="J11" i="4"/>
  <c r="L11" i="4"/>
  <c r="K11" i="4"/>
  <c r="M20" i="6"/>
  <c r="N20" i="6"/>
  <c r="K20" i="6"/>
  <c r="J20" i="6"/>
  <c r="I20" i="6"/>
  <c r="L20" i="6"/>
  <c r="H20" i="6"/>
  <c r="H36" i="4"/>
  <c r="I36" i="4"/>
  <c r="L36" i="4"/>
  <c r="N36" i="4"/>
  <c r="M36" i="4"/>
  <c r="K36" i="4"/>
  <c r="J36" i="4"/>
  <c r="I42" i="5"/>
  <c r="N39" i="6"/>
  <c r="M39" i="6"/>
  <c r="L39" i="6"/>
  <c r="H39" i="6"/>
  <c r="K39" i="6"/>
  <c r="J39" i="6"/>
  <c r="I39" i="6"/>
  <c r="K12" i="6"/>
  <c r="N12" i="6"/>
  <c r="J12" i="6"/>
  <c r="I12" i="6"/>
  <c r="H12" i="6"/>
  <c r="L12" i="6"/>
  <c r="M12" i="6"/>
  <c r="N29" i="6"/>
  <c r="J29" i="6"/>
  <c r="I29" i="6"/>
  <c r="L29" i="6"/>
  <c r="H29" i="6"/>
  <c r="M29" i="6"/>
  <c r="K29" i="6"/>
  <c r="N12" i="4"/>
  <c r="I12" i="4"/>
  <c r="H12" i="4"/>
  <c r="L12" i="4"/>
  <c r="M12" i="4"/>
  <c r="K12" i="4"/>
  <c r="J12" i="4"/>
  <c r="N5" i="4"/>
  <c r="M5" i="4"/>
  <c r="J5" i="4"/>
  <c r="I5" i="4"/>
  <c r="H5" i="4"/>
  <c r="K5" i="4"/>
  <c r="L5" i="4"/>
  <c r="K29" i="4"/>
  <c r="J29" i="4"/>
  <c r="I29" i="4"/>
  <c r="M29" i="4"/>
  <c r="N29" i="4"/>
  <c r="H29" i="4"/>
  <c r="L29" i="4"/>
  <c r="J42" i="1"/>
  <c r="K42" i="5"/>
  <c r="N13" i="4"/>
  <c r="K13" i="4"/>
  <c r="J13" i="4"/>
  <c r="H13" i="4"/>
  <c r="M13" i="4"/>
  <c r="L13" i="4"/>
  <c r="I13" i="4"/>
  <c r="N8" i="4"/>
  <c r="M8" i="4"/>
  <c r="L8" i="4"/>
  <c r="K8" i="4"/>
  <c r="J8" i="4"/>
  <c r="I8" i="4"/>
  <c r="H8" i="4"/>
  <c r="N27" i="6"/>
  <c r="J27" i="6"/>
  <c r="I27" i="6"/>
  <c r="H27" i="6"/>
  <c r="K27" i="6"/>
  <c r="M27" i="6"/>
  <c r="L27" i="6"/>
  <c r="N32" i="6"/>
  <c r="M32" i="6"/>
  <c r="K32" i="6"/>
  <c r="L32" i="6"/>
  <c r="H32" i="6"/>
  <c r="J32" i="6"/>
  <c r="I32" i="6"/>
  <c r="N25" i="6"/>
  <c r="L25" i="6"/>
  <c r="M25" i="6"/>
  <c r="J25" i="6"/>
  <c r="I25" i="6"/>
  <c r="H25" i="6"/>
  <c r="K25" i="6"/>
  <c r="N7" i="4"/>
  <c r="M7" i="4"/>
  <c r="L7" i="4"/>
  <c r="K7" i="4"/>
  <c r="H7" i="4"/>
  <c r="J7" i="4"/>
  <c r="I7" i="4"/>
  <c r="N20" i="4"/>
  <c r="M20" i="4"/>
  <c r="L20" i="4"/>
  <c r="K20" i="4"/>
  <c r="J20" i="4"/>
  <c r="I20" i="4"/>
  <c r="H20" i="4"/>
  <c r="J25" i="4"/>
  <c r="K25" i="4"/>
  <c r="I25" i="4"/>
  <c r="L25" i="4"/>
  <c r="M25" i="4"/>
  <c r="H25" i="4"/>
  <c r="N25" i="4"/>
  <c r="I43" i="5" l="1"/>
  <c r="I45" i="5"/>
  <c r="I46" i="5" s="1"/>
  <c r="H45" i="5"/>
  <c r="H46" i="5" s="1"/>
  <c r="H43" i="5"/>
  <c r="M45" i="1"/>
  <c r="M46" i="1" s="1"/>
  <c r="M43" i="1"/>
  <c r="K43" i="1"/>
  <c r="K45" i="1"/>
  <c r="K46" i="1" s="1"/>
  <c r="K42" i="4"/>
  <c r="H43" i="1"/>
  <c r="G43" i="1" s="1"/>
  <c r="H45" i="1"/>
  <c r="H46" i="1" s="1"/>
  <c r="M42" i="6"/>
  <c r="M43" i="6" s="1"/>
  <c r="L42" i="4"/>
  <c r="L42" i="6"/>
  <c r="L43" i="6" s="1"/>
  <c r="N45" i="5"/>
  <c r="N46" i="5" s="1"/>
  <c r="N43" i="5"/>
  <c r="H42" i="4"/>
  <c r="K43" i="5"/>
  <c r="K45" i="5"/>
  <c r="K46" i="5" s="1"/>
  <c r="J43" i="1"/>
  <c r="J45" i="1"/>
  <c r="J46" i="1" s="1"/>
  <c r="J42" i="4"/>
  <c r="I45" i="1"/>
  <c r="I46" i="1" s="1"/>
  <c r="I43" i="1"/>
  <c r="I42" i="6"/>
  <c r="I43" i="6" s="1"/>
  <c r="M43" i="5"/>
  <c r="M45" i="5"/>
  <c r="M46" i="5" s="1"/>
  <c r="M42" i="4"/>
  <c r="K42" i="6"/>
  <c r="K43" i="6" s="1"/>
  <c r="L43" i="1"/>
  <c r="L45" i="1"/>
  <c r="L46" i="1" s="1"/>
  <c r="I42" i="4"/>
  <c r="N42" i="4"/>
  <c r="J42" i="6"/>
  <c r="J43" i="6" s="1"/>
  <c r="N43" i="1"/>
  <c r="N45" i="1"/>
  <c r="N46" i="1" s="1"/>
  <c r="N42" i="6"/>
  <c r="N43" i="6" s="1"/>
  <c r="J43" i="5"/>
  <c r="J45" i="5"/>
  <c r="J46" i="5" s="1"/>
  <c r="H42" i="6"/>
  <c r="H43" i="6" s="1"/>
  <c r="L43" i="5"/>
  <c r="L45" i="5"/>
  <c r="L46" i="5" s="1"/>
  <c r="K43" i="4" l="1"/>
  <c r="K45" i="4"/>
  <c r="K46" i="4" s="1"/>
  <c r="S21" i="1"/>
  <c r="S22" i="1"/>
  <c r="S31" i="1"/>
  <c r="S17" i="1"/>
  <c r="S16" i="1"/>
  <c r="S36" i="1"/>
  <c r="S29" i="1"/>
  <c r="S12" i="1"/>
  <c r="S32" i="1"/>
  <c r="S25" i="1"/>
  <c r="S8" i="1"/>
  <c r="S28" i="1"/>
  <c r="S15" i="1"/>
  <c r="S23" i="1"/>
  <c r="S41" i="1"/>
  <c r="S26" i="1"/>
  <c r="S39" i="1"/>
  <c r="S24" i="1"/>
  <c r="S11" i="1"/>
  <c r="S13" i="1"/>
  <c r="S10" i="1"/>
  <c r="S30" i="1"/>
  <c r="S14" i="1"/>
  <c r="S7" i="1"/>
  <c r="S35" i="1"/>
  <c r="S5" i="1"/>
  <c r="S38" i="1"/>
  <c r="S33" i="1"/>
  <c r="S6" i="1"/>
  <c r="S34" i="1"/>
  <c r="S27" i="1"/>
  <c r="S18" i="1"/>
  <c r="S9" i="1"/>
  <c r="S37" i="1"/>
  <c r="S20" i="1"/>
  <c r="S40" i="1"/>
  <c r="S19" i="1"/>
  <c r="P39" i="1"/>
  <c r="P32" i="1"/>
  <c r="P25" i="1"/>
  <c r="P8" i="1"/>
  <c r="P11" i="1"/>
  <c r="P27" i="1"/>
  <c r="P14" i="1"/>
  <c r="P7" i="1"/>
  <c r="P23" i="1"/>
  <c r="X23" i="1" s="1"/>
  <c r="P10" i="1"/>
  <c r="P34" i="1"/>
  <c r="P13" i="1"/>
  <c r="P6" i="1"/>
  <c r="P26" i="1"/>
  <c r="P18" i="1"/>
  <c r="P36" i="1"/>
  <c r="P29" i="1"/>
  <c r="P19" i="1"/>
  <c r="P24" i="1"/>
  <c r="P9" i="1"/>
  <c r="P41" i="1"/>
  <c r="X41" i="1" s="1"/>
  <c r="P22" i="1"/>
  <c r="P5" i="1"/>
  <c r="P21" i="1"/>
  <c r="P16" i="1"/>
  <c r="P12" i="1"/>
  <c r="P30" i="1"/>
  <c r="P20" i="1"/>
  <c r="P17" i="1"/>
  <c r="P37" i="1"/>
  <c r="P38" i="1"/>
  <c r="P40" i="1"/>
  <c r="P33" i="1"/>
  <c r="X33" i="1" s="1"/>
  <c r="P35" i="1"/>
  <c r="P15" i="1"/>
  <c r="P28" i="1"/>
  <c r="P31" i="1"/>
  <c r="R20" i="1"/>
  <c r="R18" i="1"/>
  <c r="R22" i="1"/>
  <c r="R5" i="1"/>
  <c r="R17" i="1"/>
  <c r="R37" i="1"/>
  <c r="R19" i="1"/>
  <c r="R29" i="1"/>
  <c r="R40" i="1"/>
  <c r="R33" i="1"/>
  <c r="R16" i="1"/>
  <c r="R12" i="1"/>
  <c r="R25" i="1"/>
  <c r="R8" i="1"/>
  <c r="R36" i="1"/>
  <c r="R32" i="1"/>
  <c r="R28" i="1"/>
  <c r="R15" i="1"/>
  <c r="R39" i="1"/>
  <c r="R11" i="1"/>
  <c r="R30" i="1"/>
  <c r="R13" i="1"/>
  <c r="R26" i="1"/>
  <c r="R24" i="1"/>
  <c r="R35" i="1"/>
  <c r="R14" i="1"/>
  <c r="R7" i="1"/>
  <c r="R31" i="1"/>
  <c r="R10" i="1"/>
  <c r="R27" i="1"/>
  <c r="R21" i="1"/>
  <c r="R38" i="1"/>
  <c r="R41" i="1"/>
  <c r="R6" i="1"/>
  <c r="R34" i="1"/>
  <c r="R23" i="1"/>
  <c r="R9" i="1"/>
  <c r="J45" i="4"/>
  <c r="J46" i="4" s="1"/>
  <c r="J43" i="4"/>
  <c r="V29" i="1"/>
  <c r="V12" i="1"/>
  <c r="V10" i="1"/>
  <c r="V25" i="1"/>
  <c r="V8" i="1"/>
  <c r="V6" i="1"/>
  <c r="V15" i="1"/>
  <c r="V24" i="1"/>
  <c r="V20" i="1"/>
  <c r="V17" i="1"/>
  <c r="V7" i="1"/>
  <c r="V35" i="1"/>
  <c r="V38" i="1"/>
  <c r="V31" i="1"/>
  <c r="V36" i="1"/>
  <c r="V26" i="1"/>
  <c r="V37" i="1"/>
  <c r="V5" i="1"/>
  <c r="V34" i="1"/>
  <c r="V27" i="1"/>
  <c r="V32" i="1"/>
  <c r="V41" i="1"/>
  <c r="V30" i="1"/>
  <c r="V23" i="1"/>
  <c r="V28" i="1"/>
  <c r="V21" i="1"/>
  <c r="V13" i="1"/>
  <c r="V19" i="1"/>
  <c r="V33" i="1"/>
  <c r="V39" i="1"/>
  <c r="V18" i="1"/>
  <c r="V22" i="1"/>
  <c r="V9" i="1"/>
  <c r="V16" i="1"/>
  <c r="V14" i="1"/>
  <c r="V11" i="1"/>
  <c r="V40" i="1"/>
  <c r="Q23" i="1"/>
  <c r="Q6" i="1"/>
  <c r="Q34" i="1"/>
  <c r="Q5" i="1"/>
  <c r="Q36" i="1"/>
  <c r="Q19" i="1"/>
  <c r="Q13" i="1"/>
  <c r="Q41" i="1"/>
  <c r="Q30" i="1"/>
  <c r="Q9" i="1"/>
  <c r="Q21" i="1"/>
  <c r="Q26" i="1"/>
  <c r="Q37" i="1"/>
  <c r="Q20" i="1"/>
  <c r="Q33" i="1"/>
  <c r="Q16" i="1"/>
  <c r="Q17" i="1"/>
  <c r="Q12" i="1"/>
  <c r="Q28" i="1"/>
  <c r="Q7" i="1"/>
  <c r="Q18" i="1"/>
  <c r="Q29" i="1"/>
  <c r="Q10" i="1"/>
  <c r="Q25" i="1"/>
  <c r="Q8" i="1"/>
  <c r="Q39" i="1"/>
  <c r="Q40" i="1"/>
  <c r="Q15" i="1"/>
  <c r="Q14" i="1"/>
  <c r="Q22" i="1"/>
  <c r="Q35" i="1"/>
  <c r="Q32" i="1"/>
  <c r="Q11" i="1"/>
  <c r="Q31" i="1"/>
  <c r="Q27" i="1"/>
  <c r="Q24" i="1"/>
  <c r="Q38" i="1"/>
  <c r="H45" i="4"/>
  <c r="H46" i="4" s="1"/>
  <c r="H43" i="4"/>
  <c r="G43" i="4" s="1"/>
  <c r="U21" i="1"/>
  <c r="U26" i="1"/>
  <c r="U9" i="1"/>
  <c r="U37" i="1"/>
  <c r="U19" i="1"/>
  <c r="U33" i="1"/>
  <c r="U16" i="1"/>
  <c r="U17" i="1"/>
  <c r="U29" i="1"/>
  <c r="U12" i="1"/>
  <c r="U40" i="1"/>
  <c r="U25" i="1"/>
  <c r="U8" i="1"/>
  <c r="U36" i="1"/>
  <c r="U41" i="1"/>
  <c r="U30" i="1"/>
  <c r="U13" i="1"/>
  <c r="U6" i="1"/>
  <c r="U15" i="1"/>
  <c r="U39" i="1"/>
  <c r="U32" i="1"/>
  <c r="U11" i="1"/>
  <c r="U35" i="1"/>
  <c r="U28" i="1"/>
  <c r="U7" i="1"/>
  <c r="U24" i="1"/>
  <c r="U31" i="1"/>
  <c r="U38" i="1"/>
  <c r="U27" i="1"/>
  <c r="U14" i="1"/>
  <c r="U34" i="1"/>
  <c r="U23" i="1"/>
  <c r="U10" i="1"/>
  <c r="U22" i="1"/>
  <c r="U5" i="1"/>
  <c r="U20" i="1"/>
  <c r="U18" i="1"/>
  <c r="I43" i="4"/>
  <c r="I45" i="4"/>
  <c r="I46" i="4" s="1"/>
  <c r="T6" i="5"/>
  <c r="T8" i="5"/>
  <c r="T31" i="5"/>
  <c r="T21" i="5"/>
  <c r="T7" i="5"/>
  <c r="T23" i="5"/>
  <c r="T41" i="5"/>
  <c r="T38" i="5"/>
  <c r="T20" i="5"/>
  <c r="T37" i="5"/>
  <c r="T34" i="5"/>
  <c r="T17" i="5"/>
  <c r="T33" i="5"/>
  <c r="T30" i="5"/>
  <c r="T40" i="5"/>
  <c r="T36" i="5"/>
  <c r="T13" i="5"/>
  <c r="T27" i="5"/>
  <c r="T29" i="5"/>
  <c r="T26" i="5"/>
  <c r="T32" i="5"/>
  <c r="T12" i="5"/>
  <c r="X12" i="5" s="1"/>
  <c r="T25" i="5"/>
  <c r="T9" i="5"/>
  <c r="T24" i="5"/>
  <c r="T18" i="5"/>
  <c r="T22" i="5"/>
  <c r="T5" i="5"/>
  <c r="T19" i="5"/>
  <c r="T11" i="5"/>
  <c r="T10" i="5"/>
  <c r="T16" i="5"/>
  <c r="T39" i="5"/>
  <c r="T28" i="5"/>
  <c r="X28" i="5" s="1"/>
  <c r="T14" i="5"/>
  <c r="T35" i="5"/>
  <c r="T15" i="5"/>
  <c r="M43" i="4"/>
  <c r="M45" i="4"/>
  <c r="M46" i="4" s="1"/>
  <c r="T32" i="1"/>
  <c r="T11" i="1"/>
  <c r="T8" i="1"/>
  <c r="T33" i="1"/>
  <c r="T24" i="1"/>
  <c r="T29" i="1"/>
  <c r="T20" i="1"/>
  <c r="T14" i="1"/>
  <c r="T25" i="1"/>
  <c r="T39" i="1"/>
  <c r="T10" i="1"/>
  <c r="T38" i="1"/>
  <c r="T35" i="1"/>
  <c r="T6" i="1"/>
  <c r="T34" i="1"/>
  <c r="T31" i="1"/>
  <c r="T18" i="1"/>
  <c r="T12" i="1"/>
  <c r="T17" i="1"/>
  <c r="T15" i="1"/>
  <c r="T30" i="1"/>
  <c r="T27" i="1"/>
  <c r="T7" i="1"/>
  <c r="T26" i="1"/>
  <c r="T23" i="1"/>
  <c r="T22" i="1"/>
  <c r="T37" i="1"/>
  <c r="T13" i="1"/>
  <c r="T41" i="1"/>
  <c r="T19" i="1"/>
  <c r="T9" i="1"/>
  <c r="T40" i="1"/>
  <c r="T21" i="1"/>
  <c r="T16" i="1"/>
  <c r="T5" i="1"/>
  <c r="T36" i="1"/>
  <c r="T28" i="1"/>
  <c r="G43" i="6"/>
  <c r="R40" i="5"/>
  <c r="R33" i="5"/>
  <c r="R13" i="5"/>
  <c r="R36" i="5"/>
  <c r="R29" i="5"/>
  <c r="R9" i="5"/>
  <c r="R39" i="5"/>
  <c r="R32" i="5"/>
  <c r="R25" i="5"/>
  <c r="R5" i="5"/>
  <c r="R35" i="5"/>
  <c r="R28" i="5"/>
  <c r="R19" i="5"/>
  <c r="R31" i="5"/>
  <c r="R24" i="5"/>
  <c r="R22" i="5"/>
  <c r="R27" i="5"/>
  <c r="R21" i="5"/>
  <c r="R12" i="5"/>
  <c r="R10" i="5"/>
  <c r="R7" i="5"/>
  <c r="R34" i="5"/>
  <c r="R14" i="5"/>
  <c r="R23" i="5"/>
  <c r="R18" i="5"/>
  <c r="R26" i="5"/>
  <c r="R8" i="5"/>
  <c r="R20" i="5"/>
  <c r="R41" i="5"/>
  <c r="R16" i="5"/>
  <c r="R17" i="5"/>
  <c r="R15" i="5"/>
  <c r="R6" i="5"/>
  <c r="R11" i="5"/>
  <c r="R38" i="5"/>
  <c r="R37" i="5"/>
  <c r="R30" i="5"/>
  <c r="U24" i="5"/>
  <c r="U8" i="5"/>
  <c r="U20" i="5"/>
  <c r="U18" i="5"/>
  <c r="U19" i="5"/>
  <c r="U17" i="5"/>
  <c r="U15" i="5"/>
  <c r="U16" i="5"/>
  <c r="U39" i="5"/>
  <c r="U11" i="5"/>
  <c r="U38" i="5"/>
  <c r="U35" i="5"/>
  <c r="U41" i="5"/>
  <c r="U34" i="5"/>
  <c r="U31" i="5"/>
  <c r="U7" i="5"/>
  <c r="U30" i="5"/>
  <c r="U14" i="5"/>
  <c r="U22" i="5"/>
  <c r="U37" i="5"/>
  <c r="U26" i="5"/>
  <c r="U10" i="5"/>
  <c r="U33" i="5"/>
  <c r="U9" i="5"/>
  <c r="U6" i="5"/>
  <c r="U40" i="5"/>
  <c r="U29" i="5"/>
  <c r="U13" i="5"/>
  <c r="U21" i="5"/>
  <c r="U23" i="5"/>
  <c r="U32" i="5"/>
  <c r="U27" i="5"/>
  <c r="U36" i="5"/>
  <c r="U25" i="5"/>
  <c r="U5" i="5"/>
  <c r="U28" i="5"/>
  <c r="U12" i="5"/>
  <c r="V33" i="5"/>
  <c r="V13" i="5"/>
  <c r="V6" i="5"/>
  <c r="V29" i="5"/>
  <c r="V9" i="5"/>
  <c r="V7" i="5"/>
  <c r="V25" i="5"/>
  <c r="V39" i="5"/>
  <c r="V40" i="5"/>
  <c r="V22" i="5"/>
  <c r="V31" i="5"/>
  <c r="V36" i="5"/>
  <c r="V19" i="5"/>
  <c r="V16" i="5"/>
  <c r="V17" i="5"/>
  <c r="V28" i="5"/>
  <c r="V18" i="5"/>
  <c r="V10" i="5"/>
  <c r="V20" i="5"/>
  <c r="V12" i="5"/>
  <c r="V5" i="5"/>
  <c r="V24" i="5"/>
  <c r="V8" i="5"/>
  <c r="V35" i="5"/>
  <c r="V41" i="5"/>
  <c r="V34" i="5"/>
  <c r="V27" i="5"/>
  <c r="V15" i="5"/>
  <c r="V26" i="5"/>
  <c r="V14" i="5"/>
  <c r="V32" i="5"/>
  <c r="V21" i="5"/>
  <c r="V38" i="5"/>
  <c r="V23" i="5"/>
  <c r="V11" i="5"/>
  <c r="V30" i="5"/>
  <c r="V37" i="5"/>
  <c r="P14" i="5"/>
  <c r="P37" i="5"/>
  <c r="P27" i="5"/>
  <c r="P10" i="5"/>
  <c r="P33" i="5"/>
  <c r="P38" i="5"/>
  <c r="P6" i="5"/>
  <c r="P29" i="5"/>
  <c r="P34" i="5"/>
  <c r="P40" i="5"/>
  <c r="P25" i="5"/>
  <c r="P30" i="5"/>
  <c r="P36" i="5"/>
  <c r="P41" i="5"/>
  <c r="P26" i="5"/>
  <c r="P32" i="5"/>
  <c r="X32" i="5" s="1"/>
  <c r="P15" i="5"/>
  <c r="P13" i="5"/>
  <c r="P23" i="5"/>
  <c r="P11" i="5"/>
  <c r="P8" i="5"/>
  <c r="P17" i="5"/>
  <c r="P28" i="5"/>
  <c r="P22" i="5"/>
  <c r="P9" i="5"/>
  <c r="P39" i="5"/>
  <c r="P24" i="5"/>
  <c r="P19" i="5"/>
  <c r="P35" i="5"/>
  <c r="P21" i="5"/>
  <c r="P16" i="5"/>
  <c r="P20" i="5"/>
  <c r="P31" i="5"/>
  <c r="P18" i="5"/>
  <c r="P12" i="5"/>
  <c r="P7" i="5"/>
  <c r="P5" i="5"/>
  <c r="Q36" i="5"/>
  <c r="Q7" i="5"/>
  <c r="Q35" i="5"/>
  <c r="Q32" i="5"/>
  <c r="Q19" i="5"/>
  <c r="Q31" i="5"/>
  <c r="Q28" i="5"/>
  <c r="Q37" i="5"/>
  <c r="Q23" i="5"/>
  <c r="Q24" i="5"/>
  <c r="Q33" i="5"/>
  <c r="Q9" i="5"/>
  <c r="Q21" i="5"/>
  <c r="Q29" i="5"/>
  <c r="Q27" i="5"/>
  <c r="Q13" i="5"/>
  <c r="Q18" i="5"/>
  <c r="Q25" i="5"/>
  <c r="Q14" i="5"/>
  <c r="Q10" i="5"/>
  <c r="Q15" i="5"/>
  <c r="Q5" i="5"/>
  <c r="Q8" i="5"/>
  <c r="Q22" i="5"/>
  <c r="Q39" i="5"/>
  <c r="Q12" i="5"/>
  <c r="Q16" i="5"/>
  <c r="Q17" i="5"/>
  <c r="Q6" i="5"/>
  <c r="Q38" i="5"/>
  <c r="Q40" i="5"/>
  <c r="Q30" i="5"/>
  <c r="Q20" i="5"/>
  <c r="Q41" i="5"/>
  <c r="Q34" i="5"/>
  <c r="Q11" i="5"/>
  <c r="Q26" i="5"/>
  <c r="N43" i="4"/>
  <c r="N45" i="4"/>
  <c r="N46" i="4" s="1"/>
  <c r="S32" i="5"/>
  <c r="S38" i="5"/>
  <c r="S35" i="5"/>
  <c r="S28" i="5"/>
  <c r="S34" i="5"/>
  <c r="S31" i="5"/>
  <c r="S41" i="5"/>
  <c r="S30" i="5"/>
  <c r="S27" i="5"/>
  <c r="S15" i="5"/>
  <c r="S26" i="5"/>
  <c r="S23" i="5"/>
  <c r="S11" i="5"/>
  <c r="S22" i="5"/>
  <c r="S20" i="5"/>
  <c r="S7" i="5"/>
  <c r="S19" i="5"/>
  <c r="S17" i="5"/>
  <c r="S14" i="5"/>
  <c r="S18" i="5"/>
  <c r="S36" i="5"/>
  <c r="S37" i="5"/>
  <c r="S16" i="5"/>
  <c r="S10" i="5"/>
  <c r="S6" i="5"/>
  <c r="S29" i="5"/>
  <c r="S13" i="5"/>
  <c r="S21" i="5"/>
  <c r="S33" i="5"/>
  <c r="S9" i="5"/>
  <c r="S12" i="5"/>
  <c r="S39" i="5"/>
  <c r="S40" i="5"/>
  <c r="S24" i="5"/>
  <c r="S25" i="5"/>
  <c r="S5" i="5"/>
  <c r="S8" i="5"/>
  <c r="G43" i="5"/>
  <c r="L43" i="4"/>
  <c r="L45" i="4"/>
  <c r="L46" i="4" s="1"/>
  <c r="X9" i="1" l="1"/>
  <c r="X7" i="5"/>
  <c r="X16" i="5"/>
  <c r="D15" i="8"/>
  <c r="L15" i="8" s="1"/>
  <c r="P31" i="4"/>
  <c r="P24" i="4"/>
  <c r="P38" i="4"/>
  <c r="P5" i="4"/>
  <c r="P21" i="4"/>
  <c r="P26" i="4"/>
  <c r="P22" i="4"/>
  <c r="X22" i="4" s="1"/>
  <c r="P41" i="4"/>
  <c r="X41" i="4" s="1"/>
  <c r="P20" i="4"/>
  <c r="P18" i="4"/>
  <c r="P30" i="4"/>
  <c r="P17" i="4"/>
  <c r="P37" i="4"/>
  <c r="P19" i="4"/>
  <c r="P36" i="4"/>
  <c r="P16" i="4"/>
  <c r="P8" i="4"/>
  <c r="P11" i="4"/>
  <c r="P39" i="4"/>
  <c r="P32" i="4"/>
  <c r="X32" i="4" s="1"/>
  <c r="P7" i="4"/>
  <c r="P33" i="4"/>
  <c r="P25" i="4"/>
  <c r="P28" i="4"/>
  <c r="P29" i="4"/>
  <c r="P12" i="4"/>
  <c r="P14" i="4"/>
  <c r="P40" i="4"/>
  <c r="P9" i="4"/>
  <c r="P6" i="4"/>
  <c r="P15" i="4"/>
  <c r="P13" i="4"/>
  <c r="P35" i="4"/>
  <c r="P27" i="4"/>
  <c r="P34" i="4"/>
  <c r="P23" i="4"/>
  <c r="P10" i="4"/>
  <c r="X38" i="1"/>
  <c r="X24" i="1"/>
  <c r="X14" i="1"/>
  <c r="X37" i="5"/>
  <c r="X25" i="5"/>
  <c r="X10" i="5"/>
  <c r="X29" i="5"/>
  <c r="X37" i="1"/>
  <c r="X19" i="1"/>
  <c r="X27" i="1"/>
  <c r="X40" i="1"/>
  <c r="X7" i="1"/>
  <c r="X18" i="5"/>
  <c r="X17" i="5"/>
  <c r="X23" i="5"/>
  <c r="X17" i="1"/>
  <c r="X29" i="1"/>
  <c r="X11" i="1"/>
  <c r="X19" i="5"/>
  <c r="X20" i="1"/>
  <c r="X36" i="1"/>
  <c r="X8" i="1"/>
  <c r="X20" i="5"/>
  <c r="X5" i="5"/>
  <c r="X41" i="5" s="1"/>
  <c r="X36" i="5"/>
  <c r="F15" i="8"/>
  <c r="N15" i="8" s="1"/>
  <c r="R13" i="4"/>
  <c r="R6" i="4"/>
  <c r="R26" i="4"/>
  <c r="R5" i="4"/>
  <c r="R19" i="4"/>
  <c r="R20" i="4"/>
  <c r="R18" i="4"/>
  <c r="R16" i="4"/>
  <c r="R12" i="4"/>
  <c r="R17" i="4"/>
  <c r="R37" i="4"/>
  <c r="R40" i="4"/>
  <c r="R33" i="4"/>
  <c r="R30" i="4"/>
  <c r="R36" i="4"/>
  <c r="R8" i="4"/>
  <c r="R14" i="4"/>
  <c r="R23" i="4"/>
  <c r="R10" i="4"/>
  <c r="R38" i="4"/>
  <c r="R22" i="4"/>
  <c r="R29" i="4"/>
  <c r="R35" i="4"/>
  <c r="R28" i="4"/>
  <c r="R39" i="4"/>
  <c r="R32" i="4"/>
  <c r="R25" i="4"/>
  <c r="R34" i="4"/>
  <c r="R15" i="4"/>
  <c r="R7" i="4"/>
  <c r="R31" i="4"/>
  <c r="R24" i="4"/>
  <c r="R11" i="4"/>
  <c r="R27" i="4"/>
  <c r="R9" i="4"/>
  <c r="R21" i="4"/>
  <c r="R41" i="4"/>
  <c r="X30" i="1"/>
  <c r="X18" i="1"/>
  <c r="X25" i="1"/>
  <c r="X39" i="5"/>
  <c r="H15" i="8"/>
  <c r="P15" i="8" s="1"/>
  <c r="T32" i="4"/>
  <c r="T29" i="4"/>
  <c r="T16" i="4"/>
  <c r="T24" i="4"/>
  <c r="T14" i="4"/>
  <c r="T10" i="4"/>
  <c r="T7" i="4"/>
  <c r="T5" i="4"/>
  <c r="T6" i="4"/>
  <c r="T35" i="4"/>
  <c r="T39" i="4"/>
  <c r="T41" i="4"/>
  <c r="T31" i="4"/>
  <c r="T20" i="4"/>
  <c r="T21" i="4"/>
  <c r="T38" i="4"/>
  <c r="T17" i="4"/>
  <c r="T37" i="4"/>
  <c r="T36" i="4"/>
  <c r="T33" i="4"/>
  <c r="T19" i="4"/>
  <c r="T25" i="4"/>
  <c r="T11" i="4"/>
  <c r="T28" i="4"/>
  <c r="T15" i="4"/>
  <c r="T27" i="4"/>
  <c r="T18" i="4"/>
  <c r="T34" i="4"/>
  <c r="T23" i="4"/>
  <c r="T30" i="4"/>
  <c r="T22" i="4"/>
  <c r="T40" i="4"/>
  <c r="T9" i="4"/>
  <c r="T13" i="4"/>
  <c r="T26" i="4"/>
  <c r="T8" i="4"/>
  <c r="T12" i="4"/>
  <c r="X11" i="5"/>
  <c r="I15" i="8"/>
  <c r="U18" i="4"/>
  <c r="U26" i="4"/>
  <c r="U31" i="4"/>
  <c r="U37" i="4"/>
  <c r="U33" i="4"/>
  <c r="U19" i="4"/>
  <c r="U20" i="4"/>
  <c r="U40" i="4"/>
  <c r="U29" i="4"/>
  <c r="U16" i="4"/>
  <c r="U41" i="4"/>
  <c r="U36" i="4"/>
  <c r="U25" i="4"/>
  <c r="U12" i="4"/>
  <c r="U32" i="4"/>
  <c r="U15" i="4"/>
  <c r="U8" i="4"/>
  <c r="U6" i="4"/>
  <c r="U21" i="4"/>
  <c r="U30" i="4"/>
  <c r="U35" i="4"/>
  <c r="U28" i="4"/>
  <c r="U11" i="4"/>
  <c r="U39" i="4"/>
  <c r="U14" i="4"/>
  <c r="U24" i="4"/>
  <c r="U7" i="4"/>
  <c r="U27" i="4"/>
  <c r="U17" i="4"/>
  <c r="U34" i="4"/>
  <c r="U23" i="4"/>
  <c r="U10" i="4"/>
  <c r="U38" i="4"/>
  <c r="U13" i="4"/>
  <c r="U9" i="4"/>
  <c r="U5" i="4"/>
  <c r="U22" i="4"/>
  <c r="X22" i="5"/>
  <c r="X40" i="5"/>
  <c r="X31" i="5"/>
  <c r="X12" i="1"/>
  <c r="X26" i="1"/>
  <c r="X32" i="1"/>
  <c r="X30" i="5"/>
  <c r="X8" i="5"/>
  <c r="X31" i="1"/>
  <c r="X16" i="1"/>
  <c r="X6" i="1"/>
  <c r="X39" i="1"/>
  <c r="X21" i="5"/>
  <c r="X13" i="5"/>
  <c r="X38" i="5"/>
  <c r="X33" i="5"/>
  <c r="X15" i="5"/>
  <c r="X6" i="5"/>
  <c r="X28" i="1"/>
  <c r="X21" i="1"/>
  <c r="X13" i="1"/>
  <c r="V7" i="4"/>
  <c r="J15" i="8"/>
  <c r="V26" i="4"/>
  <c r="V39" i="4"/>
  <c r="V10" i="4"/>
  <c r="V14" i="4"/>
  <c r="V35" i="4"/>
  <c r="V8" i="4"/>
  <c r="V40" i="4"/>
  <c r="V12" i="4"/>
  <c r="V15" i="4"/>
  <c r="V22" i="4"/>
  <c r="V24" i="4"/>
  <c r="V20" i="4"/>
  <c r="V37" i="4"/>
  <c r="V30" i="4"/>
  <c r="V11" i="4"/>
  <c r="V27" i="4"/>
  <c r="V34" i="4"/>
  <c r="V17" i="4"/>
  <c r="V29" i="4"/>
  <c r="V13" i="4"/>
  <c r="V25" i="4"/>
  <c r="V33" i="4"/>
  <c r="V18" i="4"/>
  <c r="V19" i="4"/>
  <c r="V36" i="4"/>
  <c r="V23" i="4"/>
  <c r="V16" i="4"/>
  <c r="V9" i="4"/>
  <c r="V21" i="4"/>
  <c r="V5" i="4"/>
  <c r="V6" i="4"/>
  <c r="V28" i="4"/>
  <c r="V32" i="4"/>
  <c r="V41" i="4"/>
  <c r="V31" i="4"/>
  <c r="V38" i="4"/>
  <c r="X15" i="1"/>
  <c r="X5" i="1"/>
  <c r="X34" i="1"/>
  <c r="G15" i="8"/>
  <c r="O15" i="8" s="1"/>
  <c r="S6" i="4"/>
  <c r="S34" i="4"/>
  <c r="S23" i="4"/>
  <c r="S29" i="4"/>
  <c r="S26" i="4"/>
  <c r="S9" i="4"/>
  <c r="S25" i="4"/>
  <c r="S22" i="4"/>
  <c r="S5" i="4"/>
  <c r="S20" i="4"/>
  <c r="S11" i="4"/>
  <c r="S19" i="4"/>
  <c r="S28" i="4"/>
  <c r="S17" i="4"/>
  <c r="S41" i="4"/>
  <c r="S16" i="4"/>
  <c r="S21" i="4"/>
  <c r="S24" i="4"/>
  <c r="S10" i="4"/>
  <c r="S38" i="4"/>
  <c r="S27" i="4"/>
  <c r="S36" i="4"/>
  <c r="S12" i="4"/>
  <c r="S37" i="4"/>
  <c r="S7" i="4"/>
  <c r="S14" i="4"/>
  <c r="S18" i="4"/>
  <c r="S8" i="4"/>
  <c r="S40" i="4"/>
  <c r="S39" i="4"/>
  <c r="S32" i="4"/>
  <c r="S15" i="4"/>
  <c r="S35" i="4"/>
  <c r="S31" i="4"/>
  <c r="S33" i="4"/>
  <c r="S30" i="4"/>
  <c r="S13" i="4"/>
  <c r="X35" i="5"/>
  <c r="X9" i="5"/>
  <c r="E15" i="8"/>
  <c r="M15" i="8" s="1"/>
  <c r="Q20" i="4"/>
  <c r="Q22" i="4"/>
  <c r="Q11" i="4"/>
  <c r="Q16" i="4"/>
  <c r="Q10" i="4"/>
  <c r="Q18" i="4"/>
  <c r="Q35" i="4"/>
  <c r="Q34" i="4"/>
  <c r="Q38" i="4"/>
  <c r="Q13" i="4"/>
  <c r="Q12" i="4"/>
  <c r="Q19" i="4"/>
  <c r="Q30" i="4"/>
  <c r="Q9" i="4"/>
  <c r="Q40" i="4"/>
  <c r="Q26" i="4"/>
  <c r="Q32" i="4"/>
  <c r="Q5" i="4"/>
  <c r="Q24" i="4"/>
  <c r="Q8" i="4"/>
  <c r="Q6" i="4"/>
  <c r="Q15" i="4"/>
  <c r="Q17" i="4"/>
  <c r="Q39" i="4"/>
  <c r="Q33" i="4"/>
  <c r="Q31" i="4"/>
  <c r="Q36" i="4"/>
  <c r="Q37" i="4"/>
  <c r="Q27" i="4"/>
  <c r="Q14" i="4"/>
  <c r="Q23" i="4"/>
  <c r="Q28" i="4"/>
  <c r="Q29" i="4"/>
  <c r="Q25" i="4"/>
  <c r="Q41" i="4"/>
  <c r="Q7" i="4"/>
  <c r="Q21" i="4"/>
  <c r="X24" i="5"/>
  <c r="X26" i="5"/>
  <c r="X27" i="5"/>
  <c r="X14" i="5"/>
  <c r="X34" i="5"/>
  <c r="X35" i="1"/>
  <c r="X22" i="1"/>
  <c r="X10" i="1"/>
  <c r="X39" i="4" l="1"/>
  <c r="X6" i="4"/>
  <c r="X11" i="4"/>
  <c r="X26" i="4"/>
  <c r="X9" i="4"/>
  <c r="X8" i="4"/>
  <c r="X21" i="4"/>
  <c r="X40" i="4"/>
  <c r="X16" i="4"/>
  <c r="X5" i="4"/>
  <c r="N16" i="8"/>
  <c r="N17" i="8"/>
  <c r="X14" i="4"/>
  <c r="X36" i="4"/>
  <c r="X38" i="4"/>
  <c r="X12" i="4"/>
  <c r="X19" i="4"/>
  <c r="X24" i="4"/>
  <c r="X13" i="4"/>
  <c r="X10" i="4"/>
  <c r="X29" i="4"/>
  <c r="X37" i="4"/>
  <c r="X31" i="4"/>
  <c r="M17" i="8"/>
  <c r="M16" i="8"/>
  <c r="O17" i="8"/>
  <c r="O16" i="8"/>
  <c r="R15" i="8"/>
  <c r="Q15" i="8"/>
  <c r="S15" i="8"/>
  <c r="X23" i="4"/>
  <c r="X28" i="4"/>
  <c r="X17" i="4"/>
  <c r="L17" i="8"/>
  <c r="L16" i="8"/>
  <c r="X34" i="4"/>
  <c r="X25" i="4"/>
  <c r="X30" i="4"/>
  <c r="X15" i="4"/>
  <c r="X27" i="4"/>
  <c r="X33" i="4"/>
  <c r="X18" i="4"/>
  <c r="P16" i="8"/>
  <c r="P17" i="8"/>
  <c r="X35" i="4"/>
  <c r="X7" i="4"/>
  <c r="X20" i="4"/>
  <c r="U16" i="8" l="1"/>
  <c r="V16" i="8" s="1"/>
  <c r="Q16" i="8"/>
  <c r="Q17" i="8"/>
  <c r="U15" i="8"/>
  <c r="V15" i="8" s="1"/>
  <c r="S17" i="8"/>
  <c r="U17" i="8" s="1"/>
  <c r="V17" i="8" s="1"/>
  <c r="S16" i="8"/>
  <c r="R16" i="8"/>
  <c r="R17" i="8"/>
</calcChain>
</file>

<file path=xl/sharedStrings.xml><?xml version="1.0" encoding="utf-8"?>
<sst xmlns="http://schemas.openxmlformats.org/spreadsheetml/2006/main" count="161" uniqueCount="70">
  <si>
    <t>dihedral</t>
  </si>
  <si>
    <t>energy</t>
  </si>
  <si>
    <t>opt</t>
  </si>
  <si>
    <t>E-Eavg</t>
  </si>
  <si>
    <t>avg</t>
  </si>
  <si>
    <t>min</t>
  </si>
  <si>
    <t>max</t>
  </si>
  <si>
    <t>m=1</t>
  </si>
  <si>
    <t>radians</t>
  </si>
  <si>
    <t>norm_E-Eavg</t>
  </si>
  <si>
    <t>coeffs--&gt;</t>
  </si>
  <si>
    <t>m=2</t>
  </si>
  <si>
    <t>m=3</t>
  </si>
  <si>
    <t>m=4</t>
  </si>
  <si>
    <t>kJpermol to Hartree</t>
  </si>
  <si>
    <t>angle</t>
  </si>
  <si>
    <t xml:space="preserve">this had to be interpolated, because the G16 energy calculation was incorrect </t>
  </si>
  <si>
    <t>pred (kJ/mol)</t>
  </si>
  <si>
    <t>sum</t>
  </si>
  <si>
    <t>tanh_multiplier</t>
  </si>
  <si>
    <t>predicted modal results for the inclined angles</t>
  </si>
  <si>
    <t>angle_1(constrained)</t>
  </si>
  <si>
    <t>angle_2</t>
  </si>
  <si>
    <t>cos(theta_1/2)</t>
  </si>
  <si>
    <t>cos(theta_2/2)</t>
  </si>
  <si>
    <t>pred_norm_ratio</t>
  </si>
  <si>
    <t>equilibrium structure</t>
  </si>
  <si>
    <t>n10_inclination_relax</t>
  </si>
  <si>
    <t>p10_inclination_relax</t>
  </si>
  <si>
    <t>kangal_A</t>
  </si>
  <si>
    <t>kangal_B</t>
  </si>
  <si>
    <t>arg1_A</t>
  </si>
  <si>
    <t>arg2_A</t>
  </si>
  <si>
    <t>arg3_A</t>
  </si>
  <si>
    <t>arg4_A</t>
  </si>
  <si>
    <t>arg1_B</t>
  </si>
  <si>
    <t>arg2_B</t>
  </si>
  <si>
    <t>arg3_B</t>
  </si>
  <si>
    <t>arg4_B</t>
  </si>
  <si>
    <t>f1_A</t>
  </si>
  <si>
    <t>f2_A</t>
  </si>
  <si>
    <t>f3_A</t>
  </si>
  <si>
    <t>f4_A</t>
  </si>
  <si>
    <t>f1_B</t>
  </si>
  <si>
    <t>f2_B</t>
  </si>
  <si>
    <t>f3_B</t>
  </si>
  <si>
    <t>f4_B</t>
  </si>
  <si>
    <t>mode_1</t>
  </si>
  <si>
    <t>mode_2</t>
  </si>
  <si>
    <t>mode_3</t>
  </si>
  <si>
    <t>mode_4</t>
  </si>
  <si>
    <t>sin_1</t>
  </si>
  <si>
    <t>sin_2</t>
  </si>
  <si>
    <t>sin_3</t>
  </si>
  <si>
    <t>sin_4</t>
  </si>
  <si>
    <t>am10</t>
  </si>
  <si>
    <t>ap10</t>
  </si>
  <si>
    <t>kJ/mol</t>
  </si>
  <si>
    <t>mode_1_ratio</t>
  </si>
  <si>
    <t>mode_2_ratio</t>
  </si>
  <si>
    <t>mode_3_ratio</t>
  </si>
  <si>
    <t>mode_4_ratio</t>
  </si>
  <si>
    <t>coefficients</t>
  </si>
  <si>
    <t>predicted_norm</t>
  </si>
  <si>
    <t>QM</t>
  </si>
  <si>
    <t>full coeffs</t>
  </si>
  <si>
    <t>SST</t>
  </si>
  <si>
    <t>SSE</t>
  </si>
  <si>
    <t>R-squared</t>
  </si>
  <si>
    <t>barrier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</si>
</sst>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40C2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164" fontId="0" fillId="0" borderId="0" xfId="0" applyNumberFormat="1"/>
    <xf numFmtId="0" fontId="2" fillId="0" borderId="0" xfId="0" applyFont="1"/>
    <xf numFmtId="2" fontId="0" fillId="0" borderId="0" xfId="0" applyNumberFormat="1"/>
    <xf numFmtId="0" fontId="0" fillId="2" borderId="0" xfId="0" applyFill="1"/>
    <xf numFmtId="165" fontId="0" fillId="0" borderId="0" xfId="0" applyNumberFormat="1"/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PF</a:t>
            </a:r>
            <a:r>
              <a:rPr lang="en-US" sz="2800" baseline="-25000">
                <a:solidFill>
                  <a:schemeClr val="tx1"/>
                </a:solidFill>
              </a:rPr>
              <a:t>4</a:t>
            </a:r>
            <a:r>
              <a:rPr lang="en-US" sz="2800">
                <a:solidFill>
                  <a:schemeClr val="tx1"/>
                </a:solidFill>
              </a:rPr>
              <a:t>OH</a:t>
            </a:r>
          </a:p>
        </c:rich>
      </c:tx>
      <c:layout>
        <c:manualLayout>
          <c:xMode val="edge"/>
          <c:yMode val="edge"/>
          <c:x val="0.48162531021809957"/>
          <c:y val="4.43984463404095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predicted unrelaxed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(opt_angle_no_relax!$B$41,opt_angle_no_relax!$B$24:$B$40,opt_angle_no_relax!$B$5:$B$23)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xVal>
          <c:yVal>
            <c:numRef>
              <c:f>(opt_angle_no_relax!$X$41,opt_angle_no_relax!$X$24:$X$40,opt_angle_no_relax!$X$5:$X$23)</c:f>
              <c:numCache>
                <c:formatCode>General</c:formatCode>
                <c:ptCount val="37"/>
                <c:pt idx="0">
                  <c:v>1.225788251931449E-5</c:v>
                </c:pt>
                <c:pt idx="1">
                  <c:v>0.62862088437208952</c:v>
                </c:pt>
                <c:pt idx="2">
                  <c:v>2.335086652332242</c:v>
                </c:pt>
                <c:pt idx="3">
                  <c:v>4.6620100990402182</c:v>
                </c:pt>
                <c:pt idx="4">
                  <c:v>6.986107392578508</c:v>
                </c:pt>
                <c:pt idx="5">
                  <c:v>8.6851607526871071</c:v>
                </c:pt>
                <c:pt idx="6">
                  <c:v>9.3045256238708891</c:v>
                </c:pt>
                <c:pt idx="7">
                  <c:v>8.6786779691506624</c:v>
                </c:pt>
                <c:pt idx="8">
                  <c:v>6.9753611471905872</c:v>
                </c:pt>
                <c:pt idx="9">
                  <c:v>4.6506004826051539</c:v>
                </c:pt>
                <c:pt idx="10">
                  <c:v>2.3266601624553664</c:v>
                </c:pt>
                <c:pt idx="11">
                  <c:v>0.62557813539006513</c:v>
                </c:pt>
                <c:pt idx="12">
                  <c:v>2.7612859969499046E-3</c:v>
                </c:pt>
                <c:pt idx="13">
                  <c:v>0.62510726780539183</c:v>
                </c:pt>
                <c:pt idx="14">
                  <c:v>2.3262451362963117</c:v>
                </c:pt>
                <c:pt idx="15">
                  <c:v>4.6509095820522681</c:v>
                </c:pt>
                <c:pt idx="16">
                  <c:v>6.9766564151047143</c:v>
                </c:pt>
                <c:pt idx="17">
                  <c:v>8.6804336437989491</c:v>
                </c:pt>
                <c:pt idx="18">
                  <c:v>9.3054738273672264</c:v>
                </c:pt>
                <c:pt idx="19">
                  <c:v>8.6838118481851918</c:v>
                </c:pt>
                <c:pt idx="20">
                  <c:v>6.9815365975128651</c:v>
                </c:pt>
                <c:pt idx="21">
                  <c:v>4.6545325937286535</c:v>
                </c:pt>
                <c:pt idx="22">
                  <c:v>2.3264519693721328</c:v>
                </c:pt>
                <c:pt idx="23">
                  <c:v>0.62155184224540594</c:v>
                </c:pt>
                <c:pt idx="24">
                  <c:v>-2.7882534143525571E-3</c:v>
                </c:pt>
                <c:pt idx="25">
                  <c:v>0.62110670747241492</c:v>
                </c:pt>
                <c:pt idx="26">
                  <c:v>2.3260752382263323</c:v>
                </c:pt>
                <c:pt idx="27">
                  <c:v>4.6548725275391467</c:v>
                </c:pt>
                <c:pt idx="28">
                  <c:v>6.9828380249817092</c:v>
                </c:pt>
                <c:pt idx="29">
                  <c:v>8.6855430487708389</c:v>
                </c:pt>
                <c:pt idx="30">
                  <c:v>9.3063754508470957</c:v>
                </c:pt>
                <c:pt idx="31">
                  <c:v>8.6790355155645784</c:v>
                </c:pt>
                <c:pt idx="32">
                  <c:v>6.9720554209920094</c:v>
                </c:pt>
                <c:pt idx="33">
                  <c:v>4.6434349075848802</c:v>
                </c:pt>
                <c:pt idx="34">
                  <c:v>2.3176462280579013</c:v>
                </c:pt>
                <c:pt idx="35">
                  <c:v>0.61809276965795468</c:v>
                </c:pt>
                <c:pt idx="36">
                  <c:v>1.2257882519327771E-5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A4F-4900-AA4B-C2D29690D678}"/>
            </c:ext>
          </c:extLst>
        </c:ser>
        <c:ser>
          <c:idx val="0"/>
          <c:order val="1"/>
          <c:tx>
            <c:v>QM unrelaxed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xVal>
            <c:numRef>
              <c:f>opt_angle_no_relax!$B$5:$B$41</c:f>
              <c:numCache>
                <c:formatCode>General</c:formatCode>
                <c:ptCount val="3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-170</c:v>
                </c:pt>
                <c:pt idx="20">
                  <c:v>-160</c:v>
                </c:pt>
                <c:pt idx="21">
                  <c:v>-150</c:v>
                </c:pt>
                <c:pt idx="22">
                  <c:v>-140</c:v>
                </c:pt>
                <c:pt idx="23">
                  <c:v>-130</c:v>
                </c:pt>
                <c:pt idx="24">
                  <c:v>-120</c:v>
                </c:pt>
                <c:pt idx="25">
                  <c:v>-110</c:v>
                </c:pt>
                <c:pt idx="26">
                  <c:v>-100</c:v>
                </c:pt>
                <c:pt idx="27">
                  <c:v>-90</c:v>
                </c:pt>
                <c:pt idx="28">
                  <c:v>-80</c:v>
                </c:pt>
                <c:pt idx="29">
                  <c:v>-70</c:v>
                </c:pt>
                <c:pt idx="30">
                  <c:v>-60</c:v>
                </c:pt>
                <c:pt idx="31">
                  <c:v>-50</c:v>
                </c:pt>
                <c:pt idx="32">
                  <c:v>-40</c:v>
                </c:pt>
                <c:pt idx="33">
                  <c:v>-30</c:v>
                </c:pt>
                <c:pt idx="34">
                  <c:v>-20</c:v>
                </c:pt>
                <c:pt idx="35">
                  <c:v>-10</c:v>
                </c:pt>
                <c:pt idx="36">
                  <c:v>-180</c:v>
                </c:pt>
              </c:numCache>
            </c:numRef>
          </c:xVal>
          <c:yVal>
            <c:numRef>
              <c:f>opt_angle_no_relax!$Z$5:$Z$41</c:f>
              <c:numCache>
                <c:formatCode>General</c:formatCode>
                <c:ptCount val="37"/>
                <c:pt idx="0">
                  <c:v>10.202325429917266</c:v>
                </c:pt>
                <c:pt idx="1">
                  <c:v>8.228343254841775</c:v>
                </c:pt>
                <c:pt idx="2">
                  <c:v>5.9131510998158774</c:v>
                </c:pt>
                <c:pt idx="3">
                  <c:v>3.6164162098060615</c:v>
                </c:pt>
                <c:pt idx="4">
                  <c:v>1.6967031197995084</c:v>
                </c:pt>
                <c:pt idx="5">
                  <c:v>0.43546542980197955</c:v>
                </c:pt>
                <c:pt idx="6">
                  <c:v>0</c:v>
                </c:pt>
                <c:pt idx="7">
                  <c:v>0.43546542980197955</c:v>
                </c:pt>
                <c:pt idx="8">
                  <c:v>1.6967031197995084</c:v>
                </c:pt>
                <c:pt idx="9">
                  <c:v>3.6164162098060615</c:v>
                </c:pt>
                <c:pt idx="10">
                  <c:v>5.9131510998158774</c:v>
                </c:pt>
                <c:pt idx="11">
                  <c:v>8.228343254841775</c:v>
                </c:pt>
                <c:pt idx="12">
                  <c:v>10.202325429917266</c:v>
                </c:pt>
                <c:pt idx="13">
                  <c:v>8.228343254841775</c:v>
                </c:pt>
                <c:pt idx="14">
                  <c:v>5.9131510998158774</c:v>
                </c:pt>
                <c:pt idx="15">
                  <c:v>3.6164162098060615</c:v>
                </c:pt>
                <c:pt idx="16">
                  <c:v>1.6967031197995084</c:v>
                </c:pt>
                <c:pt idx="17">
                  <c:v>0.43546542980197955</c:v>
                </c:pt>
                <c:pt idx="18">
                  <c:v>0</c:v>
                </c:pt>
                <c:pt idx="19">
                  <c:v>0.43546542980197955</c:v>
                </c:pt>
                <c:pt idx="20">
                  <c:v>1.6967031197995084</c:v>
                </c:pt>
                <c:pt idx="21">
                  <c:v>3.6164162098060615</c:v>
                </c:pt>
                <c:pt idx="22">
                  <c:v>5.9131510998158774</c:v>
                </c:pt>
                <c:pt idx="23">
                  <c:v>8.228343254841775</c:v>
                </c:pt>
                <c:pt idx="24">
                  <c:v>10.202325429917266</c:v>
                </c:pt>
                <c:pt idx="25">
                  <c:v>8.228343254841775</c:v>
                </c:pt>
                <c:pt idx="26">
                  <c:v>5.9131510998158774</c:v>
                </c:pt>
                <c:pt idx="27">
                  <c:v>3.6164162098060615</c:v>
                </c:pt>
                <c:pt idx="28">
                  <c:v>1.6967031197995084</c:v>
                </c:pt>
                <c:pt idx="29">
                  <c:v>0.43546542980197955</c:v>
                </c:pt>
                <c:pt idx="30">
                  <c:v>0</c:v>
                </c:pt>
                <c:pt idx="31">
                  <c:v>0.43546542980197955</c:v>
                </c:pt>
                <c:pt idx="32">
                  <c:v>1.6967031197995084</c:v>
                </c:pt>
                <c:pt idx="33">
                  <c:v>3.6164162098060615</c:v>
                </c:pt>
                <c:pt idx="34">
                  <c:v>5.9131510998158774</c:v>
                </c:pt>
                <c:pt idx="35">
                  <c:v>8.228343254841775</c:v>
                </c:pt>
                <c:pt idx="36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A4F-4900-AA4B-C2D29690D678}"/>
            </c:ext>
          </c:extLst>
        </c:ser>
        <c:ser>
          <c:idx val="2"/>
          <c:order val="2"/>
          <c:tx>
            <c:v>predicted relaxed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(opt_angle_relax!$B$41,opt_angle_relax!$B$24:$B$40,opt_angle_relax!$B$5:$B$23)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xVal>
          <c:yVal>
            <c:numRef>
              <c:f>(opt_angle_relax!$X$41,opt_angle_relax!$X$24:$X$40,opt_angle_relax!$X$5:$X$23)</c:f>
              <c:numCache>
                <c:formatCode>General</c:formatCode>
                <c:ptCount val="37"/>
                <c:pt idx="0">
                  <c:v>6.2372834907823667E-6</c:v>
                </c:pt>
                <c:pt idx="1">
                  <c:v>0.31986655589796897</c:v>
                </c:pt>
                <c:pt idx="2">
                  <c:v>1.1881821679387954</c:v>
                </c:pt>
                <c:pt idx="3">
                  <c:v>2.3722105819488948</c:v>
                </c:pt>
                <c:pt idx="4">
                  <c:v>3.5548009402034491</c:v>
                </c:pt>
                <c:pt idx="5">
                  <c:v>4.4193448331854084</c:v>
                </c:pt>
                <c:pt idx="6">
                  <c:v>4.7345015725095179</c:v>
                </c:pt>
                <c:pt idx="7">
                  <c:v>4.4160461428396287</c:v>
                </c:pt>
                <c:pt idx="8">
                  <c:v>3.5493328359986349</c:v>
                </c:pt>
                <c:pt idx="9">
                  <c:v>2.3664049289648292</c:v>
                </c:pt>
                <c:pt idx="10">
                  <c:v>1.1838944448258144</c:v>
                </c:pt>
                <c:pt idx="11">
                  <c:v>0.31831828783761973</c:v>
                </c:pt>
                <c:pt idx="12">
                  <c:v>1.40504883571659E-3</c:v>
                </c:pt>
                <c:pt idx="13">
                  <c:v>0.31807869224616259</c:v>
                </c:pt>
                <c:pt idx="14">
                  <c:v>1.1836832635058725</c:v>
                </c:pt>
                <c:pt idx="15">
                  <c:v>2.3665622106874644</c:v>
                </c:pt>
                <c:pt idx="16">
                  <c:v>3.5499919182801132</c:v>
                </c:pt>
                <c:pt idx="17">
                  <c:v>4.4169394978282792</c:v>
                </c:pt>
                <c:pt idx="18">
                  <c:v>4.7349840550267288</c:v>
                </c:pt>
                <c:pt idx="19">
                  <c:v>4.4186584585389577</c:v>
                </c:pt>
                <c:pt idx="20">
                  <c:v>3.5524751433492394</c:v>
                </c:pt>
                <c:pt idx="21">
                  <c:v>2.3684057387911497</c:v>
                </c:pt>
                <c:pt idx="22">
                  <c:v>1.1837885081537254</c:v>
                </c:pt>
                <c:pt idx="23">
                  <c:v>0.31626955456573008</c:v>
                </c:pt>
                <c:pt idx="24">
                  <c:v>-1.4187708979956383E-3</c:v>
                </c:pt>
                <c:pt idx="25">
                  <c:v>0.31604305282153583</c:v>
                </c:pt>
                <c:pt idx="26">
                  <c:v>1.1835968128138117</c:v>
                </c:pt>
                <c:pt idx="27">
                  <c:v>2.3685787102273506</c:v>
                </c:pt>
                <c:pt idx="28">
                  <c:v>3.5531373598497717</c:v>
                </c:pt>
                <c:pt idx="29">
                  <c:v>4.4195393601804183</c:v>
                </c:pt>
                <c:pt idx="30">
                  <c:v>4.7354428358346734</c:v>
                </c:pt>
                <c:pt idx="31">
                  <c:v>4.4162280762478812</c:v>
                </c:pt>
                <c:pt idx="32">
                  <c:v>3.5476507549857894</c:v>
                </c:pt>
                <c:pt idx="33">
                  <c:v>2.3627588079724395</c:v>
                </c:pt>
                <c:pt idx="34">
                  <c:v>1.179307807279262</c:v>
                </c:pt>
                <c:pt idx="35">
                  <c:v>0.31450944499467332</c:v>
                </c:pt>
                <c:pt idx="36">
                  <c:v>6.2372834907891251E-6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A4F-4900-AA4B-C2D29690D678}"/>
            </c:ext>
          </c:extLst>
        </c:ser>
        <c:ser>
          <c:idx val="3"/>
          <c:order val="3"/>
          <c:tx>
            <c:v>QM relaxed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xVal>
            <c:numRef>
              <c:f>opt_angle_relax!$B$5:$B$41</c:f>
              <c:numCache>
                <c:formatCode>General</c:formatCode>
                <c:ptCount val="3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-170</c:v>
                </c:pt>
                <c:pt idx="20">
                  <c:v>-160</c:v>
                </c:pt>
                <c:pt idx="21">
                  <c:v>-150</c:v>
                </c:pt>
                <c:pt idx="22">
                  <c:v>-140</c:v>
                </c:pt>
                <c:pt idx="23">
                  <c:v>-130</c:v>
                </c:pt>
                <c:pt idx="24">
                  <c:v>-120</c:v>
                </c:pt>
                <c:pt idx="25">
                  <c:v>-110</c:v>
                </c:pt>
                <c:pt idx="26">
                  <c:v>-100</c:v>
                </c:pt>
                <c:pt idx="27">
                  <c:v>-90</c:v>
                </c:pt>
                <c:pt idx="28">
                  <c:v>-80</c:v>
                </c:pt>
                <c:pt idx="29">
                  <c:v>-70</c:v>
                </c:pt>
                <c:pt idx="30">
                  <c:v>-60</c:v>
                </c:pt>
                <c:pt idx="31">
                  <c:v>-50</c:v>
                </c:pt>
                <c:pt idx="32">
                  <c:v>-40</c:v>
                </c:pt>
                <c:pt idx="33">
                  <c:v>-30</c:v>
                </c:pt>
                <c:pt idx="34">
                  <c:v>-20</c:v>
                </c:pt>
                <c:pt idx="35">
                  <c:v>-10</c:v>
                </c:pt>
                <c:pt idx="36">
                  <c:v>-180</c:v>
                </c:pt>
              </c:numCache>
            </c:numRef>
          </c:xVal>
          <c:yVal>
            <c:numRef>
              <c:f>opt_angle_relax!$Z$5:$Z$41</c:f>
              <c:numCache>
                <c:formatCode>General</c:formatCode>
                <c:ptCount val="37"/>
                <c:pt idx="0">
                  <c:v>4.4579939800034936</c:v>
                </c:pt>
                <c:pt idx="1">
                  <c:v>4.219572324808496</c:v>
                </c:pt>
                <c:pt idx="2">
                  <c:v>3.1456115500276383</c:v>
                </c:pt>
                <c:pt idx="3">
                  <c:v>1.7150291100099366</c:v>
                </c:pt>
                <c:pt idx="4">
                  <c:v>0.56041297482380514</c:v>
                </c:pt>
                <c:pt idx="5">
                  <c:v>8.4724885051741694E-2</c:v>
                </c:pt>
                <c:pt idx="6">
                  <c:v>0</c:v>
                </c:pt>
                <c:pt idx="7">
                  <c:v>8.4724885051741694E-2</c:v>
                </c:pt>
                <c:pt idx="8">
                  <c:v>0.56041297482380514</c:v>
                </c:pt>
                <c:pt idx="9">
                  <c:v>1.7150291100099366</c:v>
                </c:pt>
                <c:pt idx="10">
                  <c:v>3.1456115500276383</c:v>
                </c:pt>
                <c:pt idx="11">
                  <c:v>4.219572324808496</c:v>
                </c:pt>
                <c:pt idx="12">
                  <c:v>4.4579939800034936</c:v>
                </c:pt>
                <c:pt idx="13">
                  <c:v>4.219572324808496</c:v>
                </c:pt>
                <c:pt idx="14">
                  <c:v>3.1456115500276383</c:v>
                </c:pt>
                <c:pt idx="15">
                  <c:v>1.7150291100099366</c:v>
                </c:pt>
                <c:pt idx="16">
                  <c:v>0.56041297482380514</c:v>
                </c:pt>
                <c:pt idx="17">
                  <c:v>8.4724885051741694E-2</c:v>
                </c:pt>
                <c:pt idx="18">
                  <c:v>0</c:v>
                </c:pt>
                <c:pt idx="19">
                  <c:v>8.4724885051741694E-2</c:v>
                </c:pt>
                <c:pt idx="20">
                  <c:v>0.56041297482380514</c:v>
                </c:pt>
                <c:pt idx="21">
                  <c:v>1.7150291100099366</c:v>
                </c:pt>
                <c:pt idx="22">
                  <c:v>3.1456115500276383</c:v>
                </c:pt>
                <c:pt idx="23">
                  <c:v>4.219572324808496</c:v>
                </c:pt>
                <c:pt idx="24">
                  <c:v>4.4579939800034936</c:v>
                </c:pt>
                <c:pt idx="25">
                  <c:v>4.219572324808496</c:v>
                </c:pt>
                <c:pt idx="26">
                  <c:v>3.1456115500276383</c:v>
                </c:pt>
                <c:pt idx="27">
                  <c:v>1.7150291100099366</c:v>
                </c:pt>
                <c:pt idx="28">
                  <c:v>0.56041297482380514</c:v>
                </c:pt>
                <c:pt idx="29">
                  <c:v>8.4724885051741694E-2</c:v>
                </c:pt>
                <c:pt idx="30">
                  <c:v>0</c:v>
                </c:pt>
                <c:pt idx="31">
                  <c:v>8.4724885051741694E-2</c:v>
                </c:pt>
                <c:pt idx="32">
                  <c:v>0.56041297482380514</c:v>
                </c:pt>
                <c:pt idx="33">
                  <c:v>1.7150291100099366</c:v>
                </c:pt>
                <c:pt idx="34">
                  <c:v>3.1456115500276383</c:v>
                </c:pt>
                <c:pt idx="35">
                  <c:v>4.219572324808496</c:v>
                </c:pt>
                <c:pt idx="36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A4F-4900-AA4B-C2D29690D6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9896248"/>
        <c:axId val="589905656"/>
      </c:scatterChart>
      <c:valAx>
        <c:axId val="589896248"/>
        <c:scaling>
          <c:orientation val="minMax"/>
          <c:max val="180"/>
          <c:min val="-1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FPOH dihedral</a:t>
                </a:r>
                <a:r>
                  <a:rPr lang="en-US" sz="2800" baseline="0">
                    <a:solidFill>
                      <a:schemeClr val="tx1"/>
                    </a:solidFill>
                  </a:rPr>
                  <a:t> angle (°)</a:t>
                </a:r>
                <a:endParaRPr lang="en-US" sz="28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9905656"/>
        <c:crosses val="autoZero"/>
        <c:crossBetween val="midCat"/>
        <c:majorUnit val="90"/>
      </c:valAx>
      <c:valAx>
        <c:axId val="589905656"/>
        <c:scaling>
          <c:orientation val="minMax"/>
          <c:max val="14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9896248"/>
        <c:crossesAt val="-180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AFD31EA-FAA2-F113-4D6E-76CF2A014E2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0.15726</cdr:x>
      <cdr:y>0.12627</cdr:y>
    </cdr:from>
    <cdr:to>
      <cdr:x>0.66178</cdr:x>
      <cdr:y>0.38609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CDF52AAB-C399-72DC-B19C-709AF30C5926}"/>
            </a:ext>
          </a:extLst>
        </cdr:cNvPr>
        <cdr:cNvSpPr txBox="1"/>
      </cdr:nvSpPr>
      <cdr:spPr>
        <a:xfrm xmlns:a="http://schemas.openxmlformats.org/drawingml/2006/main">
          <a:off x="1362576" y="794418"/>
          <a:ext cx="4371367" cy="16346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>
              <a:solidFill>
                <a:schemeClr val="accent1"/>
              </a:solidFill>
            </a:rPr>
            <a:t>relaxed</a:t>
          </a:r>
          <a:r>
            <a:rPr lang="en-US" sz="2400" baseline="0">
              <a:solidFill>
                <a:schemeClr val="accent1"/>
              </a:solidFill>
            </a:rPr>
            <a:t> scan: </a:t>
          </a:r>
          <a:r>
            <a:rPr lang="en-US" sz="2400">
              <a:solidFill>
                <a:schemeClr val="accent1"/>
              </a:solidFill>
            </a:rPr>
            <a:t>R-squared = 0.9350</a:t>
          </a:r>
          <a:r>
            <a:rPr lang="en-US" sz="2400" baseline="0">
              <a:solidFill>
                <a:schemeClr val="accent1"/>
              </a:solidFill>
            </a:rPr>
            <a:t> </a:t>
          </a:r>
        </a:p>
        <a:p xmlns:a="http://schemas.openxmlformats.org/drawingml/2006/main">
          <a:r>
            <a:rPr lang="en-US" sz="2400">
              <a:solidFill>
                <a:schemeClr val="accent2"/>
              </a:solidFill>
            </a:rPr>
            <a:t>rigid scan: R-squared = 0.9513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17"/>
  <sheetViews>
    <sheetView workbookViewId="0"/>
  </sheetViews>
  <sheetFormatPr defaultRowHeight="15" x14ac:dyDescent="0.25"/>
  <cols>
    <col min="1" max="1" width="24.28515625" customWidth="1"/>
    <col min="2" max="2" width="20.85546875" customWidth="1"/>
    <col min="3" max="4" width="8.7109375" customWidth="1"/>
    <col min="6" max="6" width="14.42578125" customWidth="1"/>
    <col min="7" max="7" width="10.140625" customWidth="1"/>
    <col min="8" max="8" width="11.28515625" customWidth="1"/>
    <col min="9" max="9" width="9.28515625" customWidth="1"/>
    <col min="10" max="10" width="10.140625" customWidth="1"/>
    <col min="11" max="11" width="14.140625" customWidth="1"/>
    <col min="12" max="12" width="11.140625" customWidth="1"/>
    <col min="13" max="13" width="12" customWidth="1"/>
    <col min="15" max="16" width="10.42578125" customWidth="1"/>
    <col min="17" max="17" width="10.5703125" customWidth="1"/>
    <col min="18" max="18" width="12.28515625" customWidth="1"/>
    <col min="19" max="20" width="11.140625" customWidth="1"/>
    <col min="21" max="21" width="15.85546875" customWidth="1"/>
    <col min="22" max="22" width="16.5703125" customWidth="1"/>
    <col min="23" max="23" width="11.85546875" customWidth="1"/>
  </cols>
  <sheetData>
    <row r="1" spans="1:23" x14ac:dyDescent="0.25">
      <c r="A1" t="s">
        <v>19</v>
      </c>
      <c r="B1">
        <v>2.8158916161173799</v>
      </c>
    </row>
    <row r="2" spans="1:23" x14ac:dyDescent="0.25">
      <c r="B2" t="s">
        <v>21</v>
      </c>
      <c r="C2" t="s">
        <v>8</v>
      </c>
      <c r="D2" t="s">
        <v>22</v>
      </c>
      <c r="E2" t="s">
        <v>8</v>
      </c>
      <c r="F2" t="s">
        <v>58</v>
      </c>
      <c r="G2" t="s">
        <v>59</v>
      </c>
      <c r="H2" t="s">
        <v>60</v>
      </c>
      <c r="I2" t="s">
        <v>61</v>
      </c>
    </row>
    <row r="3" spans="1:23" x14ac:dyDescent="0.25">
      <c r="A3" t="s">
        <v>26</v>
      </c>
      <c r="B3">
        <v>113.08947999999999</v>
      </c>
      <c r="C3">
        <f>B3*PI()/180</f>
        <v>1.9737837753682768</v>
      </c>
      <c r="D3">
        <v>88.034660000000002</v>
      </c>
      <c r="E3">
        <f>D3*PI()/180</f>
        <v>1.5364946728737512</v>
      </c>
      <c r="F3">
        <f>P9*T9/(P$9*T$9)</f>
        <v>1</v>
      </c>
      <c r="G3">
        <f t="shared" ref="G3:I5" si="0">Q9*U9/(Q$9*U$9)</f>
        <v>1</v>
      </c>
      <c r="H3">
        <f t="shared" si="0"/>
        <v>1</v>
      </c>
      <c r="I3">
        <f t="shared" si="0"/>
        <v>1</v>
      </c>
    </row>
    <row r="4" spans="1:23" x14ac:dyDescent="0.25">
      <c r="A4" t="s">
        <v>27</v>
      </c>
      <c r="B4">
        <v>103.08947999999999</v>
      </c>
      <c r="C4">
        <f t="shared" ref="C4:C5" si="1">B4*PI()/180</f>
        <v>1.7992508501688438</v>
      </c>
      <c r="D4">
        <v>88.332369999999997</v>
      </c>
      <c r="E4">
        <f t="shared" ref="E4:E5" si="2">D4*PI()/180</f>
        <v>1.5416906925898635</v>
      </c>
      <c r="F4">
        <f t="shared" ref="F4:F5" si="3">P10*T10/(P$9*T$9)</f>
        <v>1.1680724408040319</v>
      </c>
      <c r="G4">
        <f t="shared" si="0"/>
        <v>1.1914105120026297</v>
      </c>
      <c r="H4">
        <f t="shared" si="0"/>
        <v>1.2599133777291058</v>
      </c>
      <c r="I4">
        <f t="shared" si="0"/>
        <v>1.3710112507609629</v>
      </c>
    </row>
    <row r="5" spans="1:23" x14ac:dyDescent="0.25">
      <c r="A5" t="s">
        <v>28</v>
      </c>
      <c r="B5">
        <v>123.08947999999999</v>
      </c>
      <c r="C5">
        <f t="shared" si="1"/>
        <v>2.1483167005677095</v>
      </c>
      <c r="D5">
        <v>87.981909999999999</v>
      </c>
      <c r="E5">
        <f t="shared" si="2"/>
        <v>1.5355740116933241</v>
      </c>
      <c r="F5">
        <f t="shared" si="3"/>
        <v>0.81078026558129868</v>
      </c>
      <c r="G5">
        <f t="shared" si="0"/>
        <v>0.7796839447435312</v>
      </c>
      <c r="H5">
        <f t="shared" si="0"/>
        <v>0.71170190495865382</v>
      </c>
      <c r="I5">
        <f t="shared" si="0"/>
        <v>0.62982573387305929</v>
      </c>
    </row>
    <row r="7" spans="1:23" x14ac:dyDescent="0.25">
      <c r="F7" t="s">
        <v>29</v>
      </c>
      <c r="G7" t="s">
        <v>30</v>
      </c>
    </row>
    <row r="8" spans="1:23" x14ac:dyDescent="0.25">
      <c r="B8" t="s">
        <v>21</v>
      </c>
      <c r="C8" t="s">
        <v>8</v>
      </c>
      <c r="D8" t="s">
        <v>22</v>
      </c>
      <c r="E8" t="s">
        <v>8</v>
      </c>
      <c r="F8" t="s">
        <v>23</v>
      </c>
      <c r="G8" t="s">
        <v>24</v>
      </c>
      <c r="H8" t="s">
        <v>31</v>
      </c>
      <c r="I8" t="s">
        <v>32</v>
      </c>
      <c r="J8" t="s">
        <v>33</v>
      </c>
      <c r="K8" t="s">
        <v>34</v>
      </c>
      <c r="L8" t="s">
        <v>35</v>
      </c>
      <c r="M8" t="s">
        <v>36</v>
      </c>
      <c r="N8" t="s">
        <v>37</v>
      </c>
      <c r="O8" t="s">
        <v>38</v>
      </c>
      <c r="P8" t="s">
        <v>39</v>
      </c>
      <c r="Q8" t="s">
        <v>40</v>
      </c>
      <c r="R8" t="s">
        <v>41</v>
      </c>
      <c r="S8" t="s">
        <v>42</v>
      </c>
      <c r="T8" t="s">
        <v>43</v>
      </c>
      <c r="U8" t="s">
        <v>44</v>
      </c>
      <c r="V8" t="s">
        <v>45</v>
      </c>
      <c r="W8" t="s">
        <v>46</v>
      </c>
    </row>
    <row r="9" spans="1:23" x14ac:dyDescent="0.25">
      <c r="A9" t="s">
        <v>26</v>
      </c>
      <c r="B9">
        <f>B3</f>
        <v>113.08947999999999</v>
      </c>
      <c r="C9">
        <f>B9*PI()/180</f>
        <v>1.9737837753682768</v>
      </c>
      <c r="D9">
        <f>D3</f>
        <v>88.034660000000002</v>
      </c>
      <c r="E9">
        <f>D9*PI()/180</f>
        <v>1.5364946728737512</v>
      </c>
      <c r="F9">
        <f>COS(C9/2)</f>
        <v>0.55128566876912444</v>
      </c>
      <c r="G9">
        <f>COS(E9/2)</f>
        <v>0.71912965720471278</v>
      </c>
      <c r="H9">
        <f>(F9+3*F9^3)/4</f>
        <v>0.26347977261054806</v>
      </c>
      <c r="I9">
        <f>(3*F9^2+F9^4)/4</f>
        <v>0.25102813327706147</v>
      </c>
      <c r="J9">
        <f>(6*F9^3-3*F9^5+F9^7)/4</f>
        <v>0.21699594586682791</v>
      </c>
      <c r="K9">
        <f>(10*F9^4-9*F9^6+3*F9^8)/4</f>
        <v>0.17415053073698178</v>
      </c>
      <c r="L9">
        <f>(G9+3*G9^3)/4</f>
        <v>0.45870447311475565</v>
      </c>
      <c r="M9">
        <f>(3*G9^2+G9^4)/4</f>
        <v>0.45472097275067269</v>
      </c>
      <c r="N9">
        <f>(6*G9^3-3*G9^5+G9^7)/4</f>
        <v>0.43846539350115121</v>
      </c>
      <c r="O9">
        <f>(10*G9^4-9*G9^6+3*G9^8)/4</f>
        <v>0.41105740559666182</v>
      </c>
      <c r="P9">
        <f>TANH($B$1*H9)</f>
        <v>0.63031009711817432</v>
      </c>
      <c r="Q9">
        <f t="shared" ref="Q9:W11" si="4">TANH($B$1*I9)</f>
        <v>0.60870909050099975</v>
      </c>
      <c r="R9">
        <f t="shared" si="4"/>
        <v>0.54485670337350856</v>
      </c>
      <c r="S9">
        <f t="shared" si="4"/>
        <v>0.45452513796290339</v>
      </c>
      <c r="T9">
        <f t="shared" si="4"/>
        <v>0.85956121854610035</v>
      </c>
      <c r="U9">
        <f t="shared" si="4"/>
        <v>0.85660342654266985</v>
      </c>
      <c r="V9">
        <f t="shared" si="4"/>
        <v>0.84392888241562014</v>
      </c>
      <c r="W9">
        <f t="shared" si="4"/>
        <v>0.82022121627615741</v>
      </c>
    </row>
    <row r="10" spans="1:23" x14ac:dyDescent="0.25">
      <c r="A10" t="s">
        <v>55</v>
      </c>
      <c r="B10">
        <f t="shared" ref="B10:B11" si="5">B4</f>
        <v>103.08947999999999</v>
      </c>
      <c r="C10">
        <f t="shared" ref="C10:C11" si="6">B10*PI()/180</f>
        <v>1.7992508501688438</v>
      </c>
      <c r="D10">
        <f t="shared" ref="D10:D11" si="7">D4</f>
        <v>88.332369999999997</v>
      </c>
      <c r="E10">
        <f t="shared" ref="E10:E11" si="8">D10*PI()/180</f>
        <v>1.5416906925898635</v>
      </c>
      <c r="F10">
        <f>COS(C10/2)</f>
        <v>0.62190333926692909</v>
      </c>
      <c r="G10">
        <f t="shared" ref="G10:G11" si="9">COS(E10/2)</f>
        <v>0.71732193782310161</v>
      </c>
      <c r="H10">
        <f t="shared" ref="H10:H11" si="10">(F10+3*F10^3)/4</f>
        <v>0.33587309178712932</v>
      </c>
      <c r="I10">
        <f t="shared" ref="I10:I11" si="11">(3*F10^2+F10^4)/4</f>
        <v>0.32746937471167925</v>
      </c>
      <c r="J10">
        <f t="shared" ref="J10:J11" si="12">(6*F10^3-3*F10^5+F10^7)/4</f>
        <v>0.30001837250449453</v>
      </c>
      <c r="K10">
        <f t="shared" ref="K10:K11" si="13">(10*F10^4-9*F10^6+3*F10^8)/4</f>
        <v>0.26057486576063243</v>
      </c>
      <c r="L10">
        <f t="shared" ref="L10:L11" si="14">(G10+3*G10^3)/4</f>
        <v>0.45615439699488824</v>
      </c>
      <c r="M10">
        <f t="shared" ref="M10:M11" si="15">(3*G10^2+G10^4)/4</f>
        <v>0.45210369365449377</v>
      </c>
      <c r="N10">
        <f t="shared" ref="N10:N11" si="16">(6*G10^3-3*G10^5+G10^7)/4</f>
        <v>0.43563873233865857</v>
      </c>
      <c r="O10">
        <f t="shared" ref="O10:O11" si="17">(10*G10^4-9*G10^6+3*G10^8)/4</f>
        <v>0.40795468467368706</v>
      </c>
      <c r="P10">
        <f t="shared" ref="P10:P11" si="18">TANH($B$1*H10)</f>
        <v>0.73786760972790666</v>
      </c>
      <c r="Q10">
        <f t="shared" si="4"/>
        <v>0.72689796955790875</v>
      </c>
      <c r="R10">
        <f t="shared" si="4"/>
        <v>0.68835321050563414</v>
      </c>
      <c r="S10">
        <f t="shared" si="4"/>
        <v>0.62535455493854186</v>
      </c>
      <c r="T10">
        <f t="shared" si="4"/>
        <v>0.85767432240234731</v>
      </c>
      <c r="U10">
        <f t="shared" si="4"/>
        <v>0.85462888427407346</v>
      </c>
      <c r="V10">
        <f t="shared" si="4"/>
        <v>0.84162280281365442</v>
      </c>
      <c r="W10">
        <f t="shared" si="4"/>
        <v>0.81734160688982449</v>
      </c>
    </row>
    <row r="11" spans="1:23" x14ac:dyDescent="0.25">
      <c r="A11" t="s">
        <v>56</v>
      </c>
      <c r="B11">
        <f t="shared" si="5"/>
        <v>123.08947999999999</v>
      </c>
      <c r="C11">
        <f t="shared" si="6"/>
        <v>2.1483167005677095</v>
      </c>
      <c r="D11">
        <f t="shared" si="7"/>
        <v>87.981909999999999</v>
      </c>
      <c r="E11">
        <f t="shared" si="8"/>
        <v>1.5355740116933241</v>
      </c>
      <c r="F11">
        <f>COS(C11/2)</f>
        <v>0.47647238145659881</v>
      </c>
      <c r="G11">
        <f t="shared" si="9"/>
        <v>0.71944945363980761</v>
      </c>
      <c r="H11">
        <f t="shared" si="10"/>
        <v>0.20024678460773648</v>
      </c>
      <c r="I11">
        <f t="shared" si="11"/>
        <v>0.18315464097430667</v>
      </c>
      <c r="J11">
        <f t="shared" si="12"/>
        <v>0.14523287412439026</v>
      </c>
      <c r="K11">
        <f t="shared" si="13"/>
        <v>0.10451681415058633</v>
      </c>
      <c r="L11">
        <f t="shared" si="14"/>
        <v>0.45915669703436746</v>
      </c>
      <c r="M11">
        <f t="shared" si="15"/>
        <v>0.45518502250055659</v>
      </c>
      <c r="N11">
        <f t="shared" si="16"/>
        <v>0.43896643791717421</v>
      </c>
      <c r="O11">
        <f t="shared" si="17"/>
        <v>0.41160740982842392</v>
      </c>
      <c r="P11">
        <f t="shared" si="18"/>
        <v>0.51084556188566321</v>
      </c>
      <c r="Q11">
        <f t="shared" si="4"/>
        <v>0.47440825186326807</v>
      </c>
      <c r="R11">
        <f t="shared" si="4"/>
        <v>0.38758929882066101</v>
      </c>
      <c r="S11">
        <f t="shared" si="4"/>
        <v>0.28609507673154932</v>
      </c>
      <c r="T11">
        <f t="shared" si="4"/>
        <v>0.85989341244684203</v>
      </c>
      <c r="U11">
        <f t="shared" si="4"/>
        <v>0.85695092453740418</v>
      </c>
      <c r="V11">
        <f t="shared" si="4"/>
        <v>0.84433442996266239</v>
      </c>
      <c r="W11">
        <f t="shared" si="4"/>
        <v>0.82072738217926466</v>
      </c>
    </row>
    <row r="13" spans="1:23" x14ac:dyDescent="0.25">
      <c r="L13" t="s">
        <v>20</v>
      </c>
    </row>
    <row r="14" spans="1:23" x14ac:dyDescent="0.25">
      <c r="B14" t="s">
        <v>62</v>
      </c>
      <c r="D14">
        <v>1</v>
      </c>
      <c r="E14">
        <v>2</v>
      </c>
      <c r="F14">
        <v>3</v>
      </c>
      <c r="G14">
        <v>4</v>
      </c>
      <c r="H14">
        <v>5</v>
      </c>
      <c r="I14">
        <v>6</v>
      </c>
      <c r="J14">
        <v>7</v>
      </c>
      <c r="L14" t="s">
        <v>47</v>
      </c>
      <c r="M14" t="s">
        <v>48</v>
      </c>
      <c r="N14" t="s">
        <v>49</v>
      </c>
      <c r="O14" t="s">
        <v>50</v>
      </c>
      <c r="P14" t="s">
        <v>51</v>
      </c>
      <c r="Q14" t="s">
        <v>52</v>
      </c>
      <c r="R14" t="s">
        <v>53</v>
      </c>
      <c r="S14" t="s">
        <v>54</v>
      </c>
      <c r="U14" t="s">
        <v>63</v>
      </c>
      <c r="V14" t="s">
        <v>25</v>
      </c>
    </row>
    <row r="15" spans="1:23" x14ac:dyDescent="0.25">
      <c r="A15" t="s">
        <v>26</v>
      </c>
      <c r="D15">
        <f>opt_angle_relax!H46</f>
        <v>0</v>
      </c>
      <c r="E15">
        <f>opt_angle_relax!I46</f>
        <v>0</v>
      </c>
      <c r="F15">
        <f>opt_angle_relax!J46</f>
        <v>1.6740659916969245</v>
      </c>
      <c r="G15">
        <f>opt_angle_relax!K46</f>
        <v>-2.185457804906521E-16</v>
      </c>
      <c r="H15">
        <f>opt_angle_relax!L46</f>
        <v>1.2151852921593359E-3</v>
      </c>
      <c r="I15">
        <f>opt_angle_relax!M46</f>
        <v>-6.0815566892488003E-17</v>
      </c>
      <c r="J15">
        <f>opt_angle_relax!N46</f>
        <v>-2.976583908725457E-3</v>
      </c>
      <c r="K15" t="s">
        <v>57</v>
      </c>
      <c r="L15">
        <f>D$15</f>
        <v>0</v>
      </c>
      <c r="M15">
        <f t="shared" ref="M15:O15" si="19">E$15</f>
        <v>0</v>
      </c>
      <c r="N15">
        <f t="shared" si="19"/>
        <v>1.6740659916969245</v>
      </c>
      <c r="O15">
        <f t="shared" si="19"/>
        <v>-2.185457804906521E-16</v>
      </c>
      <c r="P15">
        <f>(3/SQRT(10))*H15+(1/SQRT(15))*J15</f>
        <v>3.842753302360179E-4</v>
      </c>
      <c r="Q15">
        <f>(2/SQRT(5))*I15-(1/SQRT(15))*J15</f>
        <v>7.6855066047212361E-4</v>
      </c>
      <c r="R15">
        <f>(-1/SQRT(10))*H15+(3/SQRT(15))*J15</f>
        <v>-2.6899273116525999E-3</v>
      </c>
      <c r="S15">
        <f>(-1/SQRT(5))*I15-(2/SQRT(15))*J15</f>
        <v>1.5371013209443832E-3</v>
      </c>
      <c r="T15" t="s">
        <v>57</v>
      </c>
      <c r="U15" s="4">
        <f>SQRT(SUM(L15^2+M15^2+N15^2+O15^2+P15^2+Q15^2+R15^2+S15^2))</f>
        <v>1.6740690790057819</v>
      </c>
      <c r="V15" s="4">
        <f>U15/$U$15</f>
        <v>1</v>
      </c>
    </row>
    <row r="16" spans="1:23" x14ac:dyDescent="0.25">
      <c r="A16" t="s">
        <v>55</v>
      </c>
      <c r="L16">
        <f>L$15*F4</f>
        <v>0</v>
      </c>
      <c r="M16">
        <f t="shared" ref="M16:O17" si="20">M$15*G4</f>
        <v>0</v>
      </c>
      <c r="N16">
        <f t="shared" si="20"/>
        <v>2.1091781381402974</v>
      </c>
      <c r="O16">
        <f t="shared" si="20"/>
        <v>-2.9962872385901977E-16</v>
      </c>
      <c r="P16">
        <f>P$15*F4</f>
        <v>4.4886142292956084E-4</v>
      </c>
      <c r="Q16">
        <f t="shared" ref="Q16:S17" si="21">Q$15*G4</f>
        <v>9.1565933589305207E-4</v>
      </c>
      <c r="R16">
        <f t="shared" si="21"/>
        <v>-3.3890754050700002E-3</v>
      </c>
      <c r="S16">
        <f t="shared" si="21"/>
        <v>2.1073832045742872E-3</v>
      </c>
      <c r="U16" s="4">
        <f t="shared" ref="U16:U17" si="22">SQRT(SUM(L16^2+M16^2+N16^2+O16^2+P16^2+Q16^2+R16^2+S16^2))</f>
        <v>2.1091821602729435</v>
      </c>
      <c r="V16" s="4">
        <f>U16/$U$15</f>
        <v>1.2599134568124108</v>
      </c>
    </row>
    <row r="17" spans="1:22" x14ac:dyDescent="0.25">
      <c r="A17" t="s">
        <v>56</v>
      </c>
      <c r="L17">
        <f>L$15*F5</f>
        <v>0</v>
      </c>
      <c r="M17">
        <f t="shared" si="20"/>
        <v>0</v>
      </c>
      <c r="N17">
        <f t="shared" si="20"/>
        <v>1.1914359553171991</v>
      </c>
      <c r="O17">
        <f t="shared" si="20"/>
        <v>-1.3764575658238549E-16</v>
      </c>
      <c r="P17">
        <f>P$15*F5</f>
        <v>3.1156285430509984E-4</v>
      </c>
      <c r="Q17">
        <f t="shared" si="21"/>
        <v>5.9922661069215159E-4</v>
      </c>
      <c r="R17">
        <f t="shared" si="21"/>
        <v>-1.9144263919034659E-3</v>
      </c>
      <c r="S17">
        <f t="shared" si="21"/>
        <v>9.6810596750104502E-4</v>
      </c>
      <c r="U17" s="4">
        <f t="shared" si="22"/>
        <v>1.1914380781325249</v>
      </c>
      <c r="V17" s="4">
        <f>U17/$U$15</f>
        <v>0.71170186049915674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52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2" max="12" width="12.7109375" bestFit="1" customWidth="1"/>
  </cols>
  <sheetData>
    <row r="1" spans="1:14" x14ac:dyDescent="0.25">
      <c r="A1" s="3">
        <v>2625.5</v>
      </c>
      <c r="B1" t="s">
        <v>14</v>
      </c>
      <c r="F1" t="s">
        <v>15</v>
      </c>
      <c r="G1">
        <v>103.1</v>
      </c>
    </row>
    <row r="2" spans="1:14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L2">
        <v>5</v>
      </c>
      <c r="M2">
        <v>6</v>
      </c>
      <c r="N2">
        <v>7</v>
      </c>
    </row>
    <row r="4" spans="1:14" x14ac:dyDescent="0.25">
      <c r="A4" t="s">
        <v>2</v>
      </c>
      <c r="B4" s="4">
        <v>180</v>
      </c>
      <c r="C4">
        <f>B4*PI()/180</f>
        <v>3.1415926535897931</v>
      </c>
      <c r="D4">
        <f>D23</f>
        <v>-815.73109925999995</v>
      </c>
      <c r="E4">
        <f t="shared" ref="E4:E40" si="0">D4-$D$42</f>
        <v>-9.9720250011614553E-4</v>
      </c>
    </row>
    <row r="5" spans="1:14" x14ac:dyDescent="0.25">
      <c r="B5">
        <v>0</v>
      </c>
      <c r="C5">
        <f t="shared" ref="C5:C40" si="1">B5*PI()/180</f>
        <v>0</v>
      </c>
      <c r="D5">
        <f t="shared" ref="D5:D11" si="2">D17</f>
        <v>-815.72897090000004</v>
      </c>
      <c r="E5">
        <f t="shared" si="0"/>
        <v>1.1311574997989737E-3</v>
      </c>
      <c r="F5">
        <f t="shared" ref="F5:F40" si="3">E5^2</f>
        <v>1.2795172893514652E-6</v>
      </c>
      <c r="G5">
        <f>E5/$F$42</f>
        <v>1.4537327496949228</v>
      </c>
      <c r="H5">
        <f>-COS(C5-$C$4)*SQRT(2)*G5</f>
        <v>2.055888570684492</v>
      </c>
      <c r="I5">
        <f>-COS(2*(C5-$C$4))*SQRT(2)*G5</f>
        <v>-2.055888570684492</v>
      </c>
      <c r="J5">
        <f>-COS(3*(C5-$C$4))*SQRT(2)*G5</f>
        <v>2.055888570684492</v>
      </c>
      <c r="K5">
        <f>-COS(4*(C5-$C$4))*SQRT(2)*G5</f>
        <v>-2.055888570684492</v>
      </c>
      <c r="L5">
        <f>SQRT(2)*(3*SIN(C5-$C$4)-SIN(3*(C5-$C$4)))*G5/SQRT(10)</f>
        <v>0</v>
      </c>
      <c r="M5">
        <f>SQRT(2)*(2*SIN(2*(C5-$C$4))-SIN(4*(C5-$C$4)))*G5/SQRT(5)</f>
        <v>0</v>
      </c>
      <c r="N5">
        <f>SQRT(2)*G5*(SIN(C5-$C$4)-SIN(2*(C5-$C$4))+3*SIN(3*(C5-$C$4))-2*SIN(4*(C5-$C$4)))/SQRT(15)</f>
        <v>-1.3006865667547358E-15</v>
      </c>
    </row>
    <row r="6" spans="1:14" x14ac:dyDescent="0.25">
      <c r="B6">
        <v>10</v>
      </c>
      <c r="C6">
        <f t="shared" si="1"/>
        <v>0.17453292519943295</v>
      </c>
      <c r="D6">
        <f t="shared" si="2"/>
        <v>-815.72908657999994</v>
      </c>
      <c r="E6">
        <f t="shared" si="0"/>
        <v>1.0154774998909488E-3</v>
      </c>
      <c r="F6">
        <f t="shared" si="3"/>
        <v>1.0311945527847719E-6</v>
      </c>
      <c r="G6">
        <f t="shared" ref="G6:G40" si="4">E6/$F$42</f>
        <v>1.3050639706956342</v>
      </c>
      <c r="H6">
        <f t="shared" ref="H6:H40" si="5">-COS(C6-$C$4)*SQRT(2)*G6</f>
        <v>1.8175997610449857</v>
      </c>
      <c r="I6">
        <f t="shared" ref="I6:I40" si="6">-COS(2*(C6-$C$4))*SQRT(2)*G6</f>
        <v>-1.7343335059782279</v>
      </c>
      <c r="J6">
        <f t="shared" ref="J6:J40" si="7">-COS(3*(C6-$C$4))*SQRT(2)*G6</f>
        <v>1.5983704049474214</v>
      </c>
      <c r="K6">
        <f t="shared" ref="K6:K40" si="8">-COS(4*(C6-$C$4))*SQRT(2)*G6</f>
        <v>-1.4138416279767385</v>
      </c>
      <c r="L6">
        <f t="shared" ref="L6:L40" si="9">SQRT(2)*(3*SIN(C6-$C$4)-SIN(3*(C6-$C$4)))*G6/SQRT(10)</f>
        <v>-1.2224116474732998E-2</v>
      </c>
      <c r="M6">
        <f t="shared" ref="M6:M40" si="10">SQRT(2)*(2*SIN(2*(C6-$C$4))-SIN(4*(C6-$C$4)))*G6/SQRT(5)</f>
        <v>3.4049750330043559E-2</v>
      </c>
      <c r="N6">
        <f t="shared" ref="N6:N40" si="11">SQRT(2)*G6*(SIN(C6-$C$4)-SIN(2*(C6-$C$4))+3*SIN(3*(C6-$C$4))-2*SIN(4*(C6-$C$4)))/SQRT(15)</f>
        <v>-1.5731811458147973</v>
      </c>
    </row>
    <row r="7" spans="1:14" x14ac:dyDescent="0.25">
      <c r="B7">
        <v>20</v>
      </c>
      <c r="C7">
        <f t="shared" si="1"/>
        <v>0.3490658503988659</v>
      </c>
      <c r="D7">
        <f t="shared" si="2"/>
        <v>-815.72957664</v>
      </c>
      <c r="E7">
        <f t="shared" si="0"/>
        <v>5.2541749982992769E-4</v>
      </c>
      <c r="F7">
        <f t="shared" si="3"/>
        <v>2.7606354912753204E-7</v>
      </c>
      <c r="G7">
        <f t="shared" si="4"/>
        <v>0.67525223225000575</v>
      </c>
      <c r="H7">
        <f t="shared" si="5"/>
        <v>0.8973602809320852</v>
      </c>
      <c r="I7">
        <f t="shared" si="6"/>
        <v>-0.73153480348583499</v>
      </c>
      <c r="J7">
        <f t="shared" si="7"/>
        <v>0.47747543243533186</v>
      </c>
      <c r="K7">
        <f t="shared" si="8"/>
        <v>-0.16582547744624948</v>
      </c>
      <c r="L7">
        <f t="shared" si="9"/>
        <v>-4.8327693863559881E-2</v>
      </c>
      <c r="M7">
        <f t="shared" si="10"/>
        <v>0.1284478625052442</v>
      </c>
      <c r="N7">
        <f t="shared" si="11"/>
        <v>-1.3690645421016532</v>
      </c>
    </row>
    <row r="8" spans="1:14" x14ac:dyDescent="0.25">
      <c r="B8">
        <v>30</v>
      </c>
      <c r="C8">
        <f t="shared" si="1"/>
        <v>0.52359877559829882</v>
      </c>
      <c r="D8">
        <f t="shared" si="2"/>
        <v>-815.73023383999998</v>
      </c>
      <c r="E8">
        <f t="shared" si="0"/>
        <v>-1.3178250014789228E-4</v>
      </c>
      <c r="F8">
        <f t="shared" si="3"/>
        <v>1.7366627345229228E-8</v>
      </c>
      <c r="G8">
        <f t="shared" si="4"/>
        <v>-0.16936327287377176</v>
      </c>
      <c r="H8">
        <f t="shared" si="5"/>
        <v>-0.20742679985424622</v>
      </c>
      <c r="I8">
        <f t="shared" si="6"/>
        <v>0.1197579187329917</v>
      </c>
      <c r="J8">
        <f t="shared" si="7"/>
        <v>7.3360614549398409E-17</v>
      </c>
      <c r="K8">
        <f t="shared" si="8"/>
        <v>-0.11975791873299163</v>
      </c>
      <c r="L8">
        <f t="shared" si="9"/>
        <v>3.7870779103759966E-2</v>
      </c>
      <c r="M8">
        <f t="shared" si="10"/>
        <v>-9.2764084965867577E-2</v>
      </c>
      <c r="N8">
        <f t="shared" si="11"/>
        <v>0.37712163986554331</v>
      </c>
    </row>
    <row r="9" spans="1:14" x14ac:dyDescent="0.25">
      <c r="B9">
        <v>40</v>
      </c>
      <c r="C9">
        <f t="shared" si="1"/>
        <v>0.69813170079773179</v>
      </c>
      <c r="D9">
        <f t="shared" si="2"/>
        <v>-815.73063801500007</v>
      </c>
      <c r="E9">
        <f t="shared" si="0"/>
        <v>-5.35957500233053E-4</v>
      </c>
      <c r="F9">
        <f t="shared" si="3"/>
        <v>2.8725044205606299E-7</v>
      </c>
      <c r="G9">
        <f t="shared" si="4"/>
        <v>-0.68879795313374126</v>
      </c>
      <c r="H9">
        <f t="shared" si="5"/>
        <v>-0.74620956617671752</v>
      </c>
      <c r="I9">
        <f t="shared" si="6"/>
        <v>0.16915197608723076</v>
      </c>
      <c r="J9">
        <f t="shared" si="7"/>
        <v>0.48705370352828276</v>
      </c>
      <c r="K9">
        <f t="shared" si="8"/>
        <v>-0.91536154226394895</v>
      </c>
      <c r="L9">
        <f t="shared" si="9"/>
        <v>0.32724221778136064</v>
      </c>
      <c r="M9">
        <f t="shared" si="10"/>
        <v>-0.70903600178940229</v>
      </c>
      <c r="N9">
        <f t="shared" si="11"/>
        <v>1.2348585734839144</v>
      </c>
    </row>
    <row r="10" spans="1:14" x14ac:dyDescent="0.25">
      <c r="B10">
        <v>50</v>
      </c>
      <c r="C10">
        <f t="shared" si="1"/>
        <v>0.87266462599716477</v>
      </c>
      <c r="D10">
        <f t="shared" si="2"/>
        <v>-815.73104219000004</v>
      </c>
      <c r="E10">
        <f t="shared" si="0"/>
        <v>-9.4013250020452688E-4</v>
      </c>
      <c r="F10">
        <f t="shared" si="3"/>
        <v>8.8384911794081473E-7</v>
      </c>
      <c r="G10">
        <f t="shared" si="4"/>
        <v>-1.2082326332476034</v>
      </c>
      <c r="H10">
        <f t="shared" si="5"/>
        <v>-1.0983305307400375</v>
      </c>
      <c r="I10">
        <f t="shared" si="6"/>
        <v>-0.29671246344024521</v>
      </c>
      <c r="J10">
        <f t="shared" si="7"/>
        <v>1.4797767210179571</v>
      </c>
      <c r="K10">
        <f t="shared" si="8"/>
        <v>-1.6056518193055902</v>
      </c>
      <c r="L10">
        <f t="shared" si="9"/>
        <v>0.97159987501292899</v>
      </c>
      <c r="M10">
        <f t="shared" si="10"/>
        <v>-1.7664442707883976</v>
      </c>
      <c r="N10">
        <f t="shared" si="11"/>
        <v>1.132436803979137</v>
      </c>
    </row>
    <row r="11" spans="1:14" x14ac:dyDescent="0.25">
      <c r="B11">
        <v>60</v>
      </c>
      <c r="C11">
        <f t="shared" si="1"/>
        <v>1.0471975511965976</v>
      </c>
      <c r="D11">
        <f t="shared" si="2"/>
        <v>-815.73109925999995</v>
      </c>
      <c r="E11">
        <f t="shared" si="0"/>
        <v>-9.9720250011614553E-4</v>
      </c>
      <c r="F11">
        <f t="shared" si="3"/>
        <v>9.9441282623789122E-7</v>
      </c>
      <c r="G11">
        <f t="shared" si="4"/>
        <v>-1.2815774397059001</v>
      </c>
      <c r="H11">
        <f t="shared" si="5"/>
        <v>-0.90621209823173621</v>
      </c>
      <c r="I11">
        <f t="shared" si="6"/>
        <v>-0.9062120982317351</v>
      </c>
      <c r="J11">
        <f t="shared" si="7"/>
        <v>1.8124241964634715</v>
      </c>
      <c r="K11">
        <f t="shared" si="8"/>
        <v>-0.90621209823173721</v>
      </c>
      <c r="L11">
        <f t="shared" si="9"/>
        <v>1.489058424256827</v>
      </c>
      <c r="M11">
        <f t="shared" si="10"/>
        <v>-2.1058466187499159</v>
      </c>
      <c r="N11">
        <f t="shared" si="11"/>
        <v>1.2469116813147679E-15</v>
      </c>
    </row>
    <row r="12" spans="1:14" x14ac:dyDescent="0.25">
      <c r="B12">
        <v>70</v>
      </c>
      <c r="C12">
        <f t="shared" si="1"/>
        <v>1.2217304763960306</v>
      </c>
      <c r="D12">
        <f>D22</f>
        <v>-815.73104219000004</v>
      </c>
      <c r="E12">
        <f t="shared" si="0"/>
        <v>-9.4013250020452688E-4</v>
      </c>
      <c r="F12">
        <f t="shared" si="3"/>
        <v>8.8384911794081473E-7</v>
      </c>
      <c r="G12">
        <f t="shared" si="4"/>
        <v>-1.2082326332476034</v>
      </c>
      <c r="H12">
        <f t="shared" si="5"/>
        <v>-0.58440946882260958</v>
      </c>
      <c r="I12">
        <f t="shared" si="6"/>
        <v>-1.3089393558653448</v>
      </c>
      <c r="J12">
        <f t="shared" si="7"/>
        <v>1.4797767210179575</v>
      </c>
      <c r="K12">
        <f t="shared" si="8"/>
        <v>0.29671246344024538</v>
      </c>
      <c r="L12">
        <f t="shared" si="9"/>
        <v>1.7934240935171561</v>
      </c>
      <c r="M12">
        <f t="shared" si="10"/>
        <v>-1.7349208968952672</v>
      </c>
      <c r="N12">
        <f t="shared" si="11"/>
        <v>-0.83257422650630553</v>
      </c>
    </row>
    <row r="13" spans="1:14" x14ac:dyDescent="0.25">
      <c r="B13">
        <v>80</v>
      </c>
      <c r="C13">
        <f t="shared" si="1"/>
        <v>1.3962634015954636</v>
      </c>
      <c r="D13">
        <f>D21</f>
        <v>-815.73063801500007</v>
      </c>
      <c r="E13">
        <f t="shared" si="0"/>
        <v>-5.35957500233053E-4</v>
      </c>
      <c r="F13">
        <f t="shared" si="3"/>
        <v>2.8725044205606299E-7</v>
      </c>
      <c r="G13">
        <f t="shared" si="4"/>
        <v>-0.68879795313374126</v>
      </c>
      <c r="H13">
        <f t="shared" si="5"/>
        <v>-0.16915197608723109</v>
      </c>
      <c r="I13">
        <f t="shared" si="6"/>
        <v>-0.91536154226394872</v>
      </c>
      <c r="J13">
        <f t="shared" si="7"/>
        <v>0.48705370352828231</v>
      </c>
      <c r="K13">
        <f t="shared" si="8"/>
        <v>0.74620956617671763</v>
      </c>
      <c r="L13">
        <f t="shared" si="9"/>
        <v>1.1768502771306892</v>
      </c>
      <c r="M13">
        <f t="shared" si="10"/>
        <v>-0.57801144451661757</v>
      </c>
      <c r="N13">
        <f t="shared" si="11"/>
        <v>-0.64307551072310121</v>
      </c>
    </row>
    <row r="14" spans="1:14" x14ac:dyDescent="0.25">
      <c r="B14">
        <v>90</v>
      </c>
      <c r="C14">
        <f t="shared" si="1"/>
        <v>1.5707963267948966</v>
      </c>
      <c r="D14">
        <f>D20</f>
        <v>-815.73023383999998</v>
      </c>
      <c r="E14">
        <f t="shared" si="0"/>
        <v>-1.3178250014789228E-4</v>
      </c>
      <c r="F14">
        <f t="shared" si="3"/>
        <v>1.7366627345229228E-8</v>
      </c>
      <c r="G14">
        <f t="shared" si="4"/>
        <v>-0.16936327287377176</v>
      </c>
      <c r="H14">
        <f t="shared" si="5"/>
        <v>1.4672122909879683E-17</v>
      </c>
      <c r="I14">
        <f t="shared" si="6"/>
        <v>-0.23951583746598334</v>
      </c>
      <c r="J14">
        <f t="shared" si="7"/>
        <v>-4.4016368729639049E-17</v>
      </c>
      <c r="K14">
        <f t="shared" si="8"/>
        <v>0.23951583746598334</v>
      </c>
      <c r="L14">
        <f t="shared" si="9"/>
        <v>0.30296623283007984</v>
      </c>
      <c r="M14">
        <f t="shared" si="10"/>
        <v>5.2492582721156786E-17</v>
      </c>
      <c r="N14">
        <f t="shared" si="11"/>
        <v>-0.12368544662115676</v>
      </c>
    </row>
    <row r="15" spans="1:14" x14ac:dyDescent="0.25">
      <c r="B15">
        <v>100</v>
      </c>
      <c r="C15">
        <f t="shared" si="1"/>
        <v>1.7453292519943295</v>
      </c>
      <c r="D15">
        <f>D19</f>
        <v>-815.72957664</v>
      </c>
      <c r="E15">
        <f t="shared" si="0"/>
        <v>5.2541749982992769E-4</v>
      </c>
      <c r="F15">
        <f t="shared" si="3"/>
        <v>2.7606354912753204E-7</v>
      </c>
      <c r="G15">
        <f t="shared" si="4"/>
        <v>0.67525223225000575</v>
      </c>
      <c r="H15">
        <f t="shared" si="5"/>
        <v>-0.16582547744625015</v>
      </c>
      <c r="I15">
        <f t="shared" si="6"/>
        <v>0.8973602809320852</v>
      </c>
      <c r="J15">
        <f t="shared" si="7"/>
        <v>0.47747543243533308</v>
      </c>
      <c r="K15">
        <f t="shared" si="8"/>
        <v>-0.73153480348583499</v>
      </c>
      <c r="L15">
        <f t="shared" si="9"/>
        <v>-1.1537066465443422</v>
      </c>
      <c r="M15">
        <f t="shared" si="10"/>
        <v>-0.5666444222143513</v>
      </c>
      <c r="N15">
        <f t="shared" si="11"/>
        <v>0.1651293890181818</v>
      </c>
    </row>
    <row r="16" spans="1:14" x14ac:dyDescent="0.25">
      <c r="B16">
        <v>110</v>
      </c>
      <c r="C16">
        <f t="shared" si="1"/>
        <v>1.9198621771937625</v>
      </c>
      <c r="D16">
        <f>D18</f>
        <v>-815.72908657999994</v>
      </c>
      <c r="E16">
        <f t="shared" si="0"/>
        <v>1.0154774998909488E-3</v>
      </c>
      <c r="F16">
        <f t="shared" si="3"/>
        <v>1.0311945527847719E-6</v>
      </c>
      <c r="G16">
        <f t="shared" si="4"/>
        <v>1.3050639706956342</v>
      </c>
      <c r="H16">
        <f t="shared" si="5"/>
        <v>-0.63124577246661973</v>
      </c>
      <c r="I16">
        <f t="shared" si="6"/>
        <v>1.4138416279767378</v>
      </c>
      <c r="J16">
        <f t="shared" si="7"/>
        <v>1.5983704049474214</v>
      </c>
      <c r="K16">
        <f t="shared" si="8"/>
        <v>-0.32049187800148904</v>
      </c>
      <c r="L16">
        <f t="shared" si="9"/>
        <v>-1.9371544057170582</v>
      </c>
      <c r="M16">
        <f t="shared" si="10"/>
        <v>-1.8739625898524868</v>
      </c>
      <c r="N16">
        <f t="shared" si="11"/>
        <v>-0.36527920787261109</v>
      </c>
    </row>
    <row r="17" spans="2:16" x14ac:dyDescent="0.25">
      <c r="B17">
        <v>120</v>
      </c>
      <c r="C17">
        <f t="shared" si="1"/>
        <v>2.0943951023931953</v>
      </c>
      <c r="D17">
        <v>-815.72897090000004</v>
      </c>
      <c r="E17">
        <f t="shared" si="0"/>
        <v>1.1311574997989737E-3</v>
      </c>
      <c r="F17">
        <f t="shared" si="3"/>
        <v>1.2795172893514652E-6</v>
      </c>
      <c r="G17">
        <f t="shared" si="4"/>
        <v>1.4537327496949228</v>
      </c>
      <c r="H17">
        <f t="shared" si="5"/>
        <v>-1.0279442853422458</v>
      </c>
      <c r="I17">
        <f t="shared" si="6"/>
        <v>1.0279442853422465</v>
      </c>
      <c r="J17">
        <f t="shared" si="7"/>
        <v>2.055888570684492</v>
      </c>
      <c r="K17">
        <f t="shared" si="8"/>
        <v>1.0279442853422451</v>
      </c>
      <c r="L17">
        <f t="shared" si="9"/>
        <v>-1.6890848188214258</v>
      </c>
      <c r="M17">
        <f t="shared" si="10"/>
        <v>-2.3887266587757621</v>
      </c>
      <c r="N17">
        <f t="shared" si="11"/>
        <v>-0.91942131964308083</v>
      </c>
    </row>
    <row r="18" spans="2:16" x14ac:dyDescent="0.25">
      <c r="B18">
        <v>130</v>
      </c>
      <c r="C18">
        <f t="shared" si="1"/>
        <v>2.2689280275926285</v>
      </c>
      <c r="D18">
        <v>-815.72908657999994</v>
      </c>
      <c r="E18">
        <f t="shared" si="0"/>
        <v>1.0154774998909488E-3</v>
      </c>
      <c r="F18">
        <f t="shared" si="3"/>
        <v>1.0311945527847719E-6</v>
      </c>
      <c r="G18">
        <f t="shared" si="4"/>
        <v>1.3050639706956342</v>
      </c>
      <c r="H18">
        <f t="shared" si="5"/>
        <v>-1.1863539885783663</v>
      </c>
      <c r="I18">
        <f t="shared" si="6"/>
        <v>0.32049187800148926</v>
      </c>
      <c r="J18">
        <f t="shared" si="7"/>
        <v>1.5983704049474208</v>
      </c>
      <c r="K18">
        <f t="shared" si="8"/>
        <v>1.7343335059782281</v>
      </c>
      <c r="L18">
        <f t="shared" si="9"/>
        <v>-1.0494667632039556</v>
      </c>
      <c r="M18">
        <f t="shared" si="10"/>
        <v>-1.90801234018253</v>
      </c>
      <c r="N18">
        <f t="shared" si="11"/>
        <v>-0.93653698926959217</v>
      </c>
    </row>
    <row r="19" spans="2:16" x14ac:dyDescent="0.25">
      <c r="B19">
        <v>140</v>
      </c>
      <c r="C19">
        <f t="shared" si="1"/>
        <v>2.4434609527920612</v>
      </c>
      <c r="D19">
        <v>-815.72957664</v>
      </c>
      <c r="E19">
        <f t="shared" si="0"/>
        <v>5.2541749982992769E-4</v>
      </c>
      <c r="F19">
        <f t="shared" si="3"/>
        <v>2.7606354912753204E-7</v>
      </c>
      <c r="G19">
        <f t="shared" si="4"/>
        <v>0.67525223225000575</v>
      </c>
      <c r="H19">
        <f t="shared" si="5"/>
        <v>-0.73153480348583511</v>
      </c>
      <c r="I19">
        <f t="shared" si="6"/>
        <v>-0.16582547744624995</v>
      </c>
      <c r="J19">
        <f t="shared" si="7"/>
        <v>0.47747543243533286</v>
      </c>
      <c r="K19">
        <f t="shared" si="8"/>
        <v>0.89736028093208531</v>
      </c>
      <c r="L19">
        <f t="shared" si="9"/>
        <v>-0.32080675768268602</v>
      </c>
      <c r="M19">
        <f t="shared" si="10"/>
        <v>-0.69509228471959528</v>
      </c>
      <c r="N19">
        <f t="shared" si="11"/>
        <v>-0.3876076130008862</v>
      </c>
    </row>
    <row r="20" spans="2:16" x14ac:dyDescent="0.25">
      <c r="B20">
        <v>150</v>
      </c>
      <c r="C20">
        <f t="shared" si="1"/>
        <v>2.6179938779914944</v>
      </c>
      <c r="D20">
        <v>-815.73023383999998</v>
      </c>
      <c r="E20">
        <f t="shared" si="0"/>
        <v>-1.3178250014789228E-4</v>
      </c>
      <c r="F20">
        <f t="shared" si="3"/>
        <v>1.7366627345229228E-8</v>
      </c>
      <c r="G20">
        <f t="shared" si="4"/>
        <v>-0.16936327287377176</v>
      </c>
      <c r="H20">
        <f t="shared" si="5"/>
        <v>0.20742679985424622</v>
      </c>
      <c r="I20">
        <f t="shared" si="6"/>
        <v>0.11975791873299176</v>
      </c>
      <c r="J20">
        <f t="shared" si="7"/>
        <v>1.2103852191672427E-16</v>
      </c>
      <c r="K20">
        <f t="shared" si="8"/>
        <v>-0.11975791873299152</v>
      </c>
      <c r="L20">
        <f t="shared" si="9"/>
        <v>3.7870779103759945E-2</v>
      </c>
      <c r="M20">
        <f t="shared" si="10"/>
        <v>9.2764084965867522E-2</v>
      </c>
      <c r="N20">
        <f t="shared" si="11"/>
        <v>5.5777423308505422E-2</v>
      </c>
    </row>
    <row r="21" spans="2:16" x14ac:dyDescent="0.25">
      <c r="B21">
        <v>160</v>
      </c>
      <c r="C21">
        <f t="shared" si="1"/>
        <v>2.7925268031909272</v>
      </c>
      <c r="D21" s="5">
        <f>(D20+D22)/2</f>
        <v>-815.73063801500007</v>
      </c>
      <c r="E21">
        <f t="shared" si="0"/>
        <v>-5.35957500233053E-4</v>
      </c>
      <c r="F21">
        <f t="shared" si="3"/>
        <v>2.8725044205606299E-7</v>
      </c>
      <c r="G21">
        <f t="shared" si="4"/>
        <v>-0.68879795313374126</v>
      </c>
      <c r="H21">
        <f t="shared" si="5"/>
        <v>0.91536154226394861</v>
      </c>
      <c r="I21">
        <f t="shared" si="6"/>
        <v>0.74620956617671752</v>
      </c>
      <c r="J21">
        <f t="shared" si="7"/>
        <v>0.48705370352828214</v>
      </c>
      <c r="K21">
        <f t="shared" si="8"/>
        <v>0.16915197608723101</v>
      </c>
      <c r="L21">
        <f t="shared" si="9"/>
        <v>4.9297158932707592E-2</v>
      </c>
      <c r="M21">
        <f t="shared" si="10"/>
        <v>0.13102455727278428</v>
      </c>
      <c r="N21">
        <f t="shared" si="11"/>
        <v>8.2419257401066842E-2</v>
      </c>
      <c r="P21" t="s">
        <v>16</v>
      </c>
    </row>
    <row r="22" spans="2:16" x14ac:dyDescent="0.25">
      <c r="B22">
        <v>170</v>
      </c>
      <c r="C22">
        <f t="shared" si="1"/>
        <v>2.9670597283903604</v>
      </c>
      <c r="D22">
        <v>-815.73104219000004</v>
      </c>
      <c r="E22">
        <f t="shared" si="0"/>
        <v>-9.4013250020452688E-4</v>
      </c>
      <c r="F22">
        <f t="shared" si="3"/>
        <v>8.8384911794081473E-7</v>
      </c>
      <c r="G22">
        <f t="shared" si="4"/>
        <v>-1.2082326332476034</v>
      </c>
      <c r="H22">
        <f t="shared" si="5"/>
        <v>1.6827399995626473</v>
      </c>
      <c r="I22">
        <f t="shared" si="6"/>
        <v>1.6056518193055904</v>
      </c>
      <c r="J22">
        <f t="shared" si="7"/>
        <v>1.4797767210179578</v>
      </c>
      <c r="K22">
        <f t="shared" si="8"/>
        <v>1.3089393558653457</v>
      </c>
      <c r="L22">
        <f t="shared" si="9"/>
        <v>1.1317128331662917E-2</v>
      </c>
      <c r="M22">
        <f t="shared" si="10"/>
        <v>3.1523373893130334E-2</v>
      </c>
      <c r="N22">
        <f t="shared" si="11"/>
        <v>2.031777334529342E-2</v>
      </c>
    </row>
    <row r="23" spans="2:16" x14ac:dyDescent="0.25">
      <c r="B23">
        <v>180</v>
      </c>
      <c r="C23">
        <f t="shared" si="1"/>
        <v>3.1415926535897931</v>
      </c>
      <c r="D23">
        <v>-815.73109925999995</v>
      </c>
      <c r="E23">
        <f t="shared" si="0"/>
        <v>-9.9720250011614553E-4</v>
      </c>
      <c r="F23">
        <f t="shared" si="3"/>
        <v>9.9441282623789122E-7</v>
      </c>
      <c r="G23">
        <f t="shared" si="4"/>
        <v>-1.2815774397059001</v>
      </c>
      <c r="H23">
        <f t="shared" si="5"/>
        <v>1.8124241964634715</v>
      </c>
      <c r="I23">
        <f t="shared" si="6"/>
        <v>1.8124241964634715</v>
      </c>
      <c r="J23">
        <f t="shared" si="7"/>
        <v>1.8124241964634715</v>
      </c>
      <c r="K23">
        <f t="shared" si="8"/>
        <v>1.8124241964634715</v>
      </c>
      <c r="L23">
        <f t="shared" si="9"/>
        <v>0</v>
      </c>
      <c r="M23">
        <f t="shared" si="10"/>
        <v>0</v>
      </c>
      <c r="N23">
        <f t="shared" si="11"/>
        <v>0</v>
      </c>
    </row>
    <row r="24" spans="2:16" x14ac:dyDescent="0.25">
      <c r="B24">
        <v>190</v>
      </c>
      <c r="C24">
        <f t="shared" si="1"/>
        <v>3.3161255787892263</v>
      </c>
      <c r="D24">
        <f>D22</f>
        <v>-815.73104219000004</v>
      </c>
      <c r="E24">
        <f t="shared" si="0"/>
        <v>-9.4013250020452688E-4</v>
      </c>
      <c r="F24">
        <f t="shared" si="3"/>
        <v>8.8384911794081473E-7</v>
      </c>
      <c r="G24">
        <f t="shared" si="4"/>
        <v>-1.2082326332476034</v>
      </c>
      <c r="H24">
        <f t="shared" si="5"/>
        <v>1.6827399995626469</v>
      </c>
      <c r="I24">
        <f t="shared" si="6"/>
        <v>1.6056518193055898</v>
      </c>
      <c r="J24">
        <f t="shared" si="7"/>
        <v>1.4797767210179564</v>
      </c>
      <c r="K24">
        <f t="shared" si="8"/>
        <v>1.3089393558653439</v>
      </c>
      <c r="L24">
        <f t="shared" si="9"/>
        <v>-1.1317128331662976E-2</v>
      </c>
      <c r="M24">
        <f t="shared" si="10"/>
        <v>-3.1523373893130584E-2</v>
      </c>
      <c r="N24">
        <f t="shared" si="11"/>
        <v>-2.0317773345293715E-2</v>
      </c>
    </row>
    <row r="25" spans="2:16" x14ac:dyDescent="0.25">
      <c r="B25">
        <v>200</v>
      </c>
      <c r="C25">
        <f t="shared" si="1"/>
        <v>3.4906585039886591</v>
      </c>
      <c r="D25">
        <f>D21</f>
        <v>-815.73063801500007</v>
      </c>
      <c r="E25">
        <f t="shared" si="0"/>
        <v>-5.35957500233053E-4</v>
      </c>
      <c r="F25">
        <f t="shared" si="3"/>
        <v>2.8725044205606299E-7</v>
      </c>
      <c r="G25">
        <f t="shared" si="4"/>
        <v>-0.68879795313374126</v>
      </c>
      <c r="H25">
        <f t="shared" si="5"/>
        <v>0.91536154226394861</v>
      </c>
      <c r="I25">
        <f t="shared" si="6"/>
        <v>0.74620956617671752</v>
      </c>
      <c r="J25">
        <f t="shared" si="7"/>
        <v>0.48705370352828214</v>
      </c>
      <c r="K25">
        <f t="shared" si="8"/>
        <v>0.16915197608723101</v>
      </c>
      <c r="L25">
        <f t="shared" si="9"/>
        <v>-4.9297158932707592E-2</v>
      </c>
      <c r="M25">
        <f t="shared" si="10"/>
        <v>-0.13102455727278428</v>
      </c>
      <c r="N25">
        <f t="shared" si="11"/>
        <v>-8.2419257401066842E-2</v>
      </c>
    </row>
    <row r="26" spans="2:16" x14ac:dyDescent="0.25">
      <c r="B26">
        <v>210</v>
      </c>
      <c r="C26">
        <f t="shared" si="1"/>
        <v>3.6651914291880923</v>
      </c>
      <c r="D26">
        <f>D20</f>
        <v>-815.73023383999998</v>
      </c>
      <c r="E26">
        <f t="shared" si="0"/>
        <v>-1.3178250014789228E-4</v>
      </c>
      <c r="F26">
        <f t="shared" si="3"/>
        <v>1.7366627345229228E-8</v>
      </c>
      <c r="G26">
        <f t="shared" si="4"/>
        <v>-0.16936327287377176</v>
      </c>
      <c r="H26">
        <f t="shared" si="5"/>
        <v>0.20742679985424617</v>
      </c>
      <c r="I26">
        <f t="shared" si="6"/>
        <v>0.11975791873299156</v>
      </c>
      <c r="J26">
        <f t="shared" si="7"/>
        <v>-1.9806067510380945E-16</v>
      </c>
      <c r="K26">
        <f t="shared" si="8"/>
        <v>-0.11975791873299192</v>
      </c>
      <c r="L26">
        <f t="shared" si="9"/>
        <v>-3.7870779103760029E-2</v>
      </c>
      <c r="M26">
        <f t="shared" si="10"/>
        <v>-9.2764084965867716E-2</v>
      </c>
      <c r="N26">
        <f t="shared" si="11"/>
        <v>-5.577742330850554E-2</v>
      </c>
    </row>
    <row r="27" spans="2:16" x14ac:dyDescent="0.25">
      <c r="B27">
        <v>220</v>
      </c>
      <c r="C27">
        <f t="shared" si="1"/>
        <v>3.839724354387525</v>
      </c>
      <c r="D27">
        <f>D19</f>
        <v>-815.72957664</v>
      </c>
      <c r="E27">
        <f t="shared" si="0"/>
        <v>5.2541749982992769E-4</v>
      </c>
      <c r="F27">
        <f t="shared" si="3"/>
        <v>2.7606354912753204E-7</v>
      </c>
      <c r="G27">
        <f t="shared" si="4"/>
        <v>0.67525223225000575</v>
      </c>
      <c r="H27">
        <f t="shared" si="5"/>
        <v>-0.73153480348583511</v>
      </c>
      <c r="I27">
        <f t="shared" si="6"/>
        <v>-0.16582547744624995</v>
      </c>
      <c r="J27">
        <f t="shared" si="7"/>
        <v>0.47747543243533286</v>
      </c>
      <c r="K27">
        <f t="shared" si="8"/>
        <v>0.89736028093208531</v>
      </c>
      <c r="L27">
        <f t="shared" si="9"/>
        <v>0.32080675768268602</v>
      </c>
      <c r="M27">
        <f t="shared" si="10"/>
        <v>0.69509228471959528</v>
      </c>
      <c r="N27">
        <f t="shared" si="11"/>
        <v>0.3876076130008862</v>
      </c>
    </row>
    <row r="28" spans="2:16" x14ac:dyDescent="0.25">
      <c r="B28">
        <v>230</v>
      </c>
      <c r="C28">
        <f t="shared" si="1"/>
        <v>4.0142572795869578</v>
      </c>
      <c r="D28">
        <f>D18</f>
        <v>-815.72908657999994</v>
      </c>
      <c r="E28">
        <f t="shared" si="0"/>
        <v>1.0154774998909488E-3</v>
      </c>
      <c r="F28">
        <f t="shared" si="3"/>
        <v>1.0311945527847719E-6</v>
      </c>
      <c r="G28">
        <f t="shared" si="4"/>
        <v>1.3050639706956342</v>
      </c>
      <c r="H28">
        <f t="shared" si="5"/>
        <v>-1.1863539885783663</v>
      </c>
      <c r="I28">
        <f t="shared" si="6"/>
        <v>0.32049187800148926</v>
      </c>
      <c r="J28">
        <f t="shared" si="7"/>
        <v>1.5983704049474208</v>
      </c>
      <c r="K28">
        <f t="shared" si="8"/>
        <v>1.7343335059782281</v>
      </c>
      <c r="L28">
        <f t="shared" si="9"/>
        <v>1.0494667632039556</v>
      </c>
      <c r="M28">
        <f t="shared" si="10"/>
        <v>1.90801234018253</v>
      </c>
      <c r="N28">
        <f t="shared" si="11"/>
        <v>0.93653698926959217</v>
      </c>
    </row>
    <row r="29" spans="2:16" x14ac:dyDescent="0.25">
      <c r="B29">
        <v>240</v>
      </c>
      <c r="C29">
        <f t="shared" si="1"/>
        <v>4.1887902047863905</v>
      </c>
      <c r="D29">
        <f>D17</f>
        <v>-815.72897090000004</v>
      </c>
      <c r="E29">
        <f t="shared" si="0"/>
        <v>1.1311574997989737E-3</v>
      </c>
      <c r="F29">
        <f t="shared" si="3"/>
        <v>1.2795172893514652E-6</v>
      </c>
      <c r="G29">
        <f t="shared" si="4"/>
        <v>1.4537327496949228</v>
      </c>
      <c r="H29">
        <f t="shared" si="5"/>
        <v>-1.0279442853422465</v>
      </c>
      <c r="I29">
        <f t="shared" si="6"/>
        <v>1.0279442853422447</v>
      </c>
      <c r="J29">
        <f t="shared" si="7"/>
        <v>2.055888570684492</v>
      </c>
      <c r="K29">
        <f t="shared" si="8"/>
        <v>1.0279442853422485</v>
      </c>
      <c r="L29">
        <f t="shared" si="9"/>
        <v>1.6890848188214245</v>
      </c>
      <c r="M29">
        <f t="shared" si="10"/>
        <v>2.3887266587757621</v>
      </c>
      <c r="N29">
        <f t="shared" si="11"/>
        <v>0.91942131964308182</v>
      </c>
    </row>
    <row r="30" spans="2:16" x14ac:dyDescent="0.25">
      <c r="B30">
        <v>250</v>
      </c>
      <c r="C30">
        <f t="shared" si="1"/>
        <v>4.3633231299858233</v>
      </c>
      <c r="D30">
        <f>D16</f>
        <v>-815.72908657999994</v>
      </c>
      <c r="E30">
        <f t="shared" si="0"/>
        <v>1.0154774998909488E-3</v>
      </c>
      <c r="F30">
        <f t="shared" si="3"/>
        <v>1.0311945527847719E-6</v>
      </c>
      <c r="G30">
        <f t="shared" si="4"/>
        <v>1.3050639706956342</v>
      </c>
      <c r="H30">
        <f t="shared" si="5"/>
        <v>-0.63124577246662061</v>
      </c>
      <c r="I30">
        <f t="shared" si="6"/>
        <v>1.4138416279767367</v>
      </c>
      <c r="J30">
        <f t="shared" si="7"/>
        <v>1.5983704049474226</v>
      </c>
      <c r="K30">
        <f t="shared" si="8"/>
        <v>-0.32049187800148582</v>
      </c>
      <c r="L30">
        <f t="shared" si="9"/>
        <v>1.937154405717058</v>
      </c>
      <c r="M30">
        <f t="shared" si="10"/>
        <v>1.8739625898524883</v>
      </c>
      <c r="N30">
        <f t="shared" si="11"/>
        <v>0.3652792078726127</v>
      </c>
    </row>
    <row r="31" spans="2:16" x14ac:dyDescent="0.25">
      <c r="B31">
        <v>260</v>
      </c>
      <c r="C31">
        <f t="shared" si="1"/>
        <v>4.5378560551852569</v>
      </c>
      <c r="D31">
        <f>D15</f>
        <v>-815.72957664</v>
      </c>
      <c r="E31">
        <f t="shared" si="0"/>
        <v>5.2541749982992769E-4</v>
      </c>
      <c r="F31">
        <f t="shared" si="3"/>
        <v>2.7606354912753204E-7</v>
      </c>
      <c r="G31">
        <f t="shared" si="4"/>
        <v>0.67525223225000575</v>
      </c>
      <c r="H31">
        <f t="shared" si="5"/>
        <v>-0.16582547744624995</v>
      </c>
      <c r="I31">
        <f t="shared" si="6"/>
        <v>0.89736028093208531</v>
      </c>
      <c r="J31">
        <f t="shared" si="7"/>
        <v>0.47747543243533225</v>
      </c>
      <c r="K31">
        <f t="shared" si="8"/>
        <v>-0.73153480348583555</v>
      </c>
      <c r="L31">
        <f t="shared" si="9"/>
        <v>1.1537066465443424</v>
      </c>
      <c r="M31">
        <f t="shared" si="10"/>
        <v>0.56664442221435052</v>
      </c>
      <c r="N31">
        <f t="shared" si="11"/>
        <v>-0.16512938901818236</v>
      </c>
    </row>
    <row r="32" spans="2:16" x14ac:dyDescent="0.25">
      <c r="B32">
        <v>270</v>
      </c>
      <c r="C32">
        <f t="shared" si="1"/>
        <v>4.7123889803846897</v>
      </c>
      <c r="D32">
        <f>D14</f>
        <v>-815.73023383999998</v>
      </c>
      <c r="E32">
        <f t="shared" si="0"/>
        <v>-1.3178250014789228E-4</v>
      </c>
      <c r="F32">
        <f t="shared" si="3"/>
        <v>1.7366627345229228E-8</v>
      </c>
      <c r="G32">
        <f t="shared" si="4"/>
        <v>-0.16936327287377176</v>
      </c>
      <c r="H32">
        <f t="shared" si="5"/>
        <v>1.4672122909879683E-17</v>
      </c>
      <c r="I32">
        <f t="shared" si="6"/>
        <v>-0.23951583746598334</v>
      </c>
      <c r="J32">
        <f t="shared" si="7"/>
        <v>-4.4016368729639049E-17</v>
      </c>
      <c r="K32">
        <f t="shared" si="8"/>
        <v>0.23951583746598334</v>
      </c>
      <c r="L32">
        <f t="shared" si="9"/>
        <v>-0.30296623283007984</v>
      </c>
      <c r="M32">
        <f t="shared" si="10"/>
        <v>-5.2492582721156786E-17</v>
      </c>
      <c r="N32">
        <f t="shared" si="11"/>
        <v>0.12368544662115676</v>
      </c>
    </row>
    <row r="33" spans="2:15" x14ac:dyDescent="0.25">
      <c r="B33">
        <v>280</v>
      </c>
      <c r="C33">
        <f t="shared" si="1"/>
        <v>4.8869219055841224</v>
      </c>
      <c r="D33">
        <f>D13</f>
        <v>-815.73063801500007</v>
      </c>
      <c r="E33">
        <f t="shared" si="0"/>
        <v>-5.35957500233053E-4</v>
      </c>
      <c r="F33">
        <f t="shared" si="3"/>
        <v>2.8725044205606299E-7</v>
      </c>
      <c r="G33">
        <f t="shared" si="4"/>
        <v>-0.68879795313374126</v>
      </c>
      <c r="H33">
        <f t="shared" si="5"/>
        <v>-0.1691519760872309</v>
      </c>
      <c r="I33">
        <f t="shared" si="6"/>
        <v>-0.91536154226394895</v>
      </c>
      <c r="J33">
        <f t="shared" si="7"/>
        <v>0.48705370352828165</v>
      </c>
      <c r="K33">
        <f t="shared" si="8"/>
        <v>0.7462095661767183</v>
      </c>
      <c r="L33">
        <f t="shared" si="9"/>
        <v>-1.1768502771306892</v>
      </c>
      <c r="M33">
        <f t="shared" si="10"/>
        <v>0.57801144451661679</v>
      </c>
      <c r="N33">
        <f t="shared" si="11"/>
        <v>0.6430755107231011</v>
      </c>
    </row>
    <row r="34" spans="2:15" x14ac:dyDescent="0.25">
      <c r="B34">
        <v>290</v>
      </c>
      <c r="C34">
        <f t="shared" si="1"/>
        <v>5.0614548307835552</v>
      </c>
      <c r="D34">
        <f>D12</f>
        <v>-815.73104219000004</v>
      </c>
      <c r="E34">
        <f t="shared" si="0"/>
        <v>-9.4013250020452688E-4</v>
      </c>
      <c r="F34">
        <f t="shared" si="3"/>
        <v>8.8384911794081473E-7</v>
      </c>
      <c r="G34">
        <f t="shared" si="4"/>
        <v>-1.2082326332476034</v>
      </c>
      <c r="H34">
        <f t="shared" si="5"/>
        <v>-0.5844094688226088</v>
      </c>
      <c r="I34">
        <f t="shared" si="6"/>
        <v>-1.3089393558653462</v>
      </c>
      <c r="J34">
        <f t="shared" si="7"/>
        <v>1.4797767210179558</v>
      </c>
      <c r="K34">
        <f t="shared" si="8"/>
        <v>0.29671246344024832</v>
      </c>
      <c r="L34">
        <f t="shared" si="9"/>
        <v>-1.7934240935171573</v>
      </c>
      <c r="M34">
        <f t="shared" si="10"/>
        <v>1.7349208968952659</v>
      </c>
      <c r="N34">
        <f t="shared" si="11"/>
        <v>0.8325742265063073</v>
      </c>
    </row>
    <row r="35" spans="2:15" x14ac:dyDescent="0.25">
      <c r="B35">
        <v>300</v>
      </c>
      <c r="C35">
        <f t="shared" si="1"/>
        <v>5.2359877559829888</v>
      </c>
      <c r="D35">
        <f>D11</f>
        <v>-815.73109925999995</v>
      </c>
      <c r="E35">
        <f t="shared" si="0"/>
        <v>-9.9720250011614553E-4</v>
      </c>
      <c r="F35">
        <f t="shared" si="3"/>
        <v>9.9441282623789122E-7</v>
      </c>
      <c r="G35">
        <f t="shared" si="4"/>
        <v>-1.2815774397059001</v>
      </c>
      <c r="H35">
        <f t="shared" si="5"/>
        <v>-0.90621209823173621</v>
      </c>
      <c r="I35">
        <f t="shared" si="6"/>
        <v>-0.9062120982317351</v>
      </c>
      <c r="J35">
        <f t="shared" si="7"/>
        <v>1.8124241964634715</v>
      </c>
      <c r="K35">
        <f t="shared" si="8"/>
        <v>-0.90621209823173721</v>
      </c>
      <c r="L35">
        <f t="shared" si="9"/>
        <v>-1.489058424256827</v>
      </c>
      <c r="M35">
        <f t="shared" si="10"/>
        <v>2.1058466187499159</v>
      </c>
      <c r="N35">
        <f t="shared" si="11"/>
        <v>-1.2469116813147679E-15</v>
      </c>
    </row>
    <row r="36" spans="2:15" x14ac:dyDescent="0.25">
      <c r="B36">
        <v>310</v>
      </c>
      <c r="C36">
        <f t="shared" si="1"/>
        <v>5.4105206811824216</v>
      </c>
      <c r="D36">
        <f>D22</f>
        <v>-815.73104219000004</v>
      </c>
      <c r="E36">
        <f t="shared" si="0"/>
        <v>-9.4013250020452688E-4</v>
      </c>
      <c r="F36">
        <f t="shared" si="3"/>
        <v>8.8384911794081473E-7</v>
      </c>
      <c r="G36">
        <f t="shared" si="4"/>
        <v>-1.2082326332476034</v>
      </c>
      <c r="H36">
        <f t="shared" si="5"/>
        <v>-1.0983305307400375</v>
      </c>
      <c r="I36">
        <f t="shared" si="6"/>
        <v>-0.29671246344024521</v>
      </c>
      <c r="J36">
        <f t="shared" si="7"/>
        <v>1.4797767210179571</v>
      </c>
      <c r="K36">
        <f t="shared" si="8"/>
        <v>-1.6056518193055902</v>
      </c>
      <c r="L36">
        <f t="shared" si="9"/>
        <v>-0.97159987501292899</v>
      </c>
      <c r="M36">
        <f t="shared" si="10"/>
        <v>1.7664442707883976</v>
      </c>
      <c r="N36">
        <f t="shared" si="11"/>
        <v>-1.132436803979137</v>
      </c>
    </row>
    <row r="37" spans="2:15" x14ac:dyDescent="0.25">
      <c r="B37">
        <v>320</v>
      </c>
      <c r="C37">
        <f t="shared" si="1"/>
        <v>5.5850536063818543</v>
      </c>
      <c r="D37">
        <f>D21</f>
        <v>-815.73063801500007</v>
      </c>
      <c r="E37">
        <f t="shared" si="0"/>
        <v>-5.35957500233053E-4</v>
      </c>
      <c r="F37">
        <f t="shared" si="3"/>
        <v>2.8725044205606299E-7</v>
      </c>
      <c r="G37">
        <f t="shared" si="4"/>
        <v>-0.68879795313374126</v>
      </c>
      <c r="H37">
        <f t="shared" si="5"/>
        <v>-0.74620956617671752</v>
      </c>
      <c r="I37">
        <f t="shared" si="6"/>
        <v>0.16915197608723076</v>
      </c>
      <c r="J37">
        <f t="shared" si="7"/>
        <v>0.48705370352828276</v>
      </c>
      <c r="K37">
        <f t="shared" si="8"/>
        <v>-0.91536154226394895</v>
      </c>
      <c r="L37">
        <f t="shared" si="9"/>
        <v>-0.32724221778136064</v>
      </c>
      <c r="M37">
        <f t="shared" si="10"/>
        <v>0.70903600178940229</v>
      </c>
      <c r="N37">
        <f t="shared" si="11"/>
        <v>-1.2348585734839144</v>
      </c>
    </row>
    <row r="38" spans="2:15" x14ac:dyDescent="0.25">
      <c r="B38">
        <v>330</v>
      </c>
      <c r="C38">
        <f t="shared" si="1"/>
        <v>5.7595865315812871</v>
      </c>
      <c r="D38">
        <f>D20</f>
        <v>-815.73023383999998</v>
      </c>
      <c r="E38">
        <f t="shared" si="0"/>
        <v>-1.3178250014789228E-4</v>
      </c>
      <c r="F38">
        <f t="shared" si="3"/>
        <v>1.7366627345229228E-8</v>
      </c>
      <c r="G38">
        <f t="shared" si="4"/>
        <v>-0.16936327287377176</v>
      </c>
      <c r="H38">
        <f t="shared" si="5"/>
        <v>-0.20742679985424617</v>
      </c>
      <c r="I38">
        <f t="shared" si="6"/>
        <v>0.11975791873299152</v>
      </c>
      <c r="J38">
        <f t="shared" si="7"/>
        <v>2.8609341256308753E-16</v>
      </c>
      <c r="K38">
        <f t="shared" si="8"/>
        <v>-0.11975791873299199</v>
      </c>
      <c r="L38">
        <f t="shared" si="9"/>
        <v>-3.7870779103760049E-2</v>
      </c>
      <c r="M38">
        <f t="shared" si="10"/>
        <v>9.2764084965867757E-2</v>
      </c>
      <c r="N38">
        <f t="shared" si="11"/>
        <v>-0.37712163986554326</v>
      </c>
    </row>
    <row r="39" spans="2:15" x14ac:dyDescent="0.25">
      <c r="B39">
        <v>340</v>
      </c>
      <c r="C39">
        <f t="shared" si="1"/>
        <v>5.9341194567807207</v>
      </c>
      <c r="D39">
        <f>D19</f>
        <v>-815.72957664</v>
      </c>
      <c r="E39">
        <f t="shared" si="0"/>
        <v>5.2541749982992769E-4</v>
      </c>
      <c r="F39">
        <f t="shared" si="3"/>
        <v>2.7606354912753204E-7</v>
      </c>
      <c r="G39">
        <f t="shared" si="4"/>
        <v>0.67525223225000575</v>
      </c>
      <c r="H39">
        <f t="shared" si="5"/>
        <v>0.89736028093208531</v>
      </c>
      <c r="I39">
        <f t="shared" si="6"/>
        <v>-0.73153480348583555</v>
      </c>
      <c r="J39">
        <f t="shared" si="7"/>
        <v>0.47747543243533336</v>
      </c>
      <c r="K39">
        <f t="shared" si="8"/>
        <v>-0.16582547744625115</v>
      </c>
      <c r="L39">
        <f t="shared" si="9"/>
        <v>4.8327693863559812E-2</v>
      </c>
      <c r="M39">
        <f t="shared" si="10"/>
        <v>-0.12844786250524373</v>
      </c>
      <c r="N39">
        <f t="shared" si="11"/>
        <v>1.3690645421016521</v>
      </c>
    </row>
    <row r="40" spans="2:15" x14ac:dyDescent="0.25">
      <c r="B40">
        <v>350</v>
      </c>
      <c r="C40">
        <f t="shared" si="1"/>
        <v>6.1086523819801526</v>
      </c>
      <c r="D40">
        <f>D18</f>
        <v>-815.72908657999994</v>
      </c>
      <c r="E40">
        <f t="shared" si="0"/>
        <v>1.0154774998909488E-3</v>
      </c>
      <c r="F40">
        <f t="shared" si="3"/>
        <v>1.0311945527847719E-6</v>
      </c>
      <c r="G40">
        <f t="shared" si="4"/>
        <v>1.3050639706956342</v>
      </c>
      <c r="H40">
        <f t="shared" si="5"/>
        <v>1.8175997610449852</v>
      </c>
      <c r="I40">
        <f t="shared" si="6"/>
        <v>-1.7343335059782268</v>
      </c>
      <c r="J40">
        <f t="shared" si="7"/>
        <v>1.5983704049474183</v>
      </c>
      <c r="K40">
        <f t="shared" si="8"/>
        <v>-1.4138416279767345</v>
      </c>
      <c r="L40">
        <f t="shared" si="9"/>
        <v>1.2224116474732677E-2</v>
      </c>
      <c r="M40">
        <f t="shared" si="10"/>
        <v>-3.4049750330044024E-2</v>
      </c>
      <c r="N40">
        <f t="shared" si="11"/>
        <v>1.5731811458148057</v>
      </c>
    </row>
    <row r="42" spans="2:15" x14ac:dyDescent="0.25">
      <c r="B42" t="s">
        <v>4</v>
      </c>
      <c r="D42">
        <f>AVERAGE(D5:D40)</f>
        <v>-815.73010205749983</v>
      </c>
      <c r="F42">
        <f>SQRT(AVERAGE(F5:F40))</f>
        <v>7.781055355851039E-4</v>
      </c>
      <c r="G42" t="s">
        <v>10</v>
      </c>
      <c r="H42" s="2">
        <f>AVERAGE(H5:H40)</f>
        <v>0</v>
      </c>
      <c r="I42" s="2">
        <f t="shared" ref="I42:N42" si="12">AVERAGE(I5:I40)</f>
        <v>-8.6350679693067732E-17</v>
      </c>
      <c r="J42" s="2">
        <f t="shared" si="12"/>
        <v>0.9961387742504958</v>
      </c>
      <c r="K42" s="2">
        <f t="shared" si="12"/>
        <v>2.2204460492503131E-16</v>
      </c>
      <c r="L42" s="2">
        <f t="shared" si="12"/>
        <v>-9.3289573596974961E-17</v>
      </c>
      <c r="M42" s="2">
        <f t="shared" si="12"/>
        <v>-3.4694469519536142E-18</v>
      </c>
      <c r="N42" s="2">
        <f t="shared" si="12"/>
        <v>2.4671622769447924E-16</v>
      </c>
    </row>
    <row r="43" spans="2:15" x14ac:dyDescent="0.25">
      <c r="B43" t="s">
        <v>5</v>
      </c>
      <c r="D43">
        <f>MIN(D4:D40)</f>
        <v>-815.73109925999995</v>
      </c>
      <c r="F43" s="4">
        <f>F42*$A$1</f>
        <v>2.0429160836786902</v>
      </c>
      <c r="G43" s="2">
        <f>SUM(H43:N43)</f>
        <v>0.99229245756528017</v>
      </c>
      <c r="H43">
        <f t="shared" ref="H43:N43" si="13">H42^2</f>
        <v>0</v>
      </c>
      <c r="I43">
        <f t="shared" si="13"/>
        <v>7.4564398834547801E-33</v>
      </c>
      <c r="J43">
        <f t="shared" si="13"/>
        <v>0.99229245756528017</v>
      </c>
      <c r="K43">
        <f t="shared" si="13"/>
        <v>4.9303806576313238E-32</v>
      </c>
      <c r="L43">
        <f t="shared" si="13"/>
        <v>8.7029445419054076E-33</v>
      </c>
      <c r="M43">
        <f t="shared" si="13"/>
        <v>1.2037062152420224E-35</v>
      </c>
      <c r="N43">
        <f t="shared" si="13"/>
        <v>6.0868897007794128E-32</v>
      </c>
    </row>
    <row r="44" spans="2:15" x14ac:dyDescent="0.25">
      <c r="B44" t="s">
        <v>6</v>
      </c>
      <c r="D44">
        <f>MAX(D4:D40)</f>
        <v>-815.72897090000004</v>
      </c>
    </row>
    <row r="45" spans="2:15" x14ac:dyDescent="0.25">
      <c r="B45" t="s">
        <v>69</v>
      </c>
      <c r="D45" s="1">
        <f>D44-D43</f>
        <v>2.1283599999151193E-3</v>
      </c>
      <c r="E45" s="4">
        <f>D45*$A$1</f>
        <v>5.5880091797771456</v>
      </c>
      <c r="G45" t="s">
        <v>65</v>
      </c>
      <c r="H45">
        <f>H42*$F$42</f>
        <v>0</v>
      </c>
      <c r="I45">
        <f t="shared" ref="I45:N45" si="14">I42*$F$42</f>
        <v>-6.7189941870712222E-20</v>
      </c>
      <c r="J45">
        <f t="shared" si="14"/>
        <v>7.7510109445527091E-4</v>
      </c>
      <c r="K45">
        <f t="shared" si="14"/>
        <v>1.7277413623897429E-19</v>
      </c>
      <c r="L45">
        <f t="shared" si="14"/>
        <v>-7.2589133628180165E-20</v>
      </c>
      <c r="M45">
        <f t="shared" si="14"/>
        <v>-2.6995958787339732E-21</v>
      </c>
      <c r="N45">
        <f t="shared" si="14"/>
        <v>1.9197126248774921E-19</v>
      </c>
    </row>
    <row r="46" spans="2:15" x14ac:dyDescent="0.25">
      <c r="H46">
        <f>$A$1*H45</f>
        <v>0</v>
      </c>
      <c r="I46">
        <f t="shared" ref="I46:N46" si="15">$A$1*I45</f>
        <v>-1.7640719238155493E-16</v>
      </c>
      <c r="J46">
        <f t="shared" si="15"/>
        <v>2.0350279234923137</v>
      </c>
      <c r="K46">
        <f t="shared" si="15"/>
        <v>4.5361849469542696E-16</v>
      </c>
      <c r="L46">
        <f t="shared" si="15"/>
        <v>-1.9058277034078703E-16</v>
      </c>
      <c r="M46">
        <f t="shared" si="15"/>
        <v>-7.0877889796160462E-18</v>
      </c>
      <c r="N46">
        <f t="shared" si="15"/>
        <v>5.0402054966158553E-16</v>
      </c>
      <c r="O46" t="s">
        <v>57</v>
      </c>
    </row>
    <row r="52" spans="6:6" x14ac:dyDescent="0.25">
      <c r="F52">
        <f>F43/opt_angle_relax!F43</f>
        <v>1.2107796726995177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50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2" max="12" width="12.7109375" bestFit="1" customWidth="1"/>
  </cols>
  <sheetData>
    <row r="1" spans="1:26" x14ac:dyDescent="0.25">
      <c r="A1" s="3">
        <v>2625.5</v>
      </c>
      <c r="B1" t="s">
        <v>14</v>
      </c>
      <c r="F1" t="s">
        <v>15</v>
      </c>
      <c r="G1">
        <v>123.1</v>
      </c>
      <c r="X1" t="s">
        <v>17</v>
      </c>
      <c r="Z1" t="s">
        <v>64</v>
      </c>
    </row>
    <row r="2" spans="1:26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L2">
        <v>5</v>
      </c>
      <c r="M2">
        <v>6</v>
      </c>
      <c r="N2">
        <v>7</v>
      </c>
      <c r="P2" t="s">
        <v>7</v>
      </c>
      <c r="Q2" t="s">
        <v>11</v>
      </c>
      <c r="R2" t="s">
        <v>12</v>
      </c>
      <c r="S2" t="s">
        <v>13</v>
      </c>
      <c r="T2">
        <v>5</v>
      </c>
      <c r="U2">
        <v>6</v>
      </c>
      <c r="V2">
        <v>7</v>
      </c>
      <c r="X2" t="s">
        <v>18</v>
      </c>
      <c r="Z2" t="s">
        <v>57</v>
      </c>
    </row>
    <row r="4" spans="1:26" x14ac:dyDescent="0.25">
      <c r="A4" t="s">
        <v>2</v>
      </c>
      <c r="B4" s="4">
        <v>180</v>
      </c>
      <c r="C4">
        <f>B4*PI()/180</f>
        <v>3.1415926535897931</v>
      </c>
      <c r="D4">
        <f>D23</f>
        <v>-815.73148961000004</v>
      </c>
      <c r="E4">
        <f t="shared" ref="E4:E40" si="0">D4-$D$42</f>
        <v>-6.2396250007168419E-4</v>
      </c>
    </row>
    <row r="5" spans="1:26" x14ac:dyDescent="0.25">
      <c r="B5">
        <v>0</v>
      </c>
      <c r="C5">
        <f t="shared" ref="C5:C41" si="1">B5*PI()/180</f>
        <v>0</v>
      </c>
      <c r="D5">
        <f t="shared" ref="D5:D11" si="2">D17</f>
        <v>-815.73013056000002</v>
      </c>
      <c r="E5">
        <f t="shared" si="0"/>
        <v>7.3508749994743994E-4</v>
      </c>
      <c r="F5">
        <f t="shared" ref="F5:F40" si="3">E5^2</f>
        <v>5.403536325789775E-7</v>
      </c>
      <c r="G5">
        <f>E5/$F$42</f>
        <v>1.4513209896169432</v>
      </c>
      <c r="H5">
        <f>-COS(C5-$C$4)*SQRT(2)*G5</f>
        <v>2.052477826873023</v>
      </c>
      <c r="I5">
        <f>-COS(2*(C5-$C$4))*SQRT(2)*G5</f>
        <v>-2.052477826873023</v>
      </c>
      <c r="J5">
        <f>-COS(3*(C5-$C$4))*SQRT(2)*G5</f>
        <v>2.052477826873023</v>
      </c>
      <c r="K5">
        <f>-COS(4*(C5-$C$4))*SQRT(2)*G5</f>
        <v>-2.052477826873023</v>
      </c>
      <c r="L5">
        <f>SQRT(2)*(3*SIN(C5-$C$4)-SIN(3*(C5-$C$4)))*G5/SQRT(10)</f>
        <v>0</v>
      </c>
      <c r="M5">
        <f>SQRT(2)*(2*SIN(2*(C5-$C$4))-SIN(4*(C5-$C$4)))*G5/SQRT(5)</f>
        <v>0</v>
      </c>
      <c r="N5">
        <f>SQRT(2)*G5*(SIN(C5-$C$4)-SIN(2*(C5-$C$4))+3*SIN(3*(C5-$C$4))-2*SIN(4*(C5-$C$4)))/SQRT(15)</f>
        <v>-1.2985287121309599E-15</v>
      </c>
      <c r="P5">
        <f>H$46*(1-COS($C5-$C$4))</f>
        <v>-1.8044630340349403E-16</v>
      </c>
      <c r="Q5">
        <f>I$46*(1-COS(2*($C5-$C$4)))</f>
        <v>0</v>
      </c>
      <c r="R5">
        <f>J$46*(1-COS(3*($C5-$C$4)))</f>
        <v>2.6457456438264262</v>
      </c>
      <c r="S5">
        <f>K$46*(1-COS(4*($C5-$C$4)))</f>
        <v>0</v>
      </c>
      <c r="T5">
        <f>L$46*(3*SIN($C5-$C$4)-SIN(3*($C5-$C$4)))/SQRT(10)</f>
        <v>0</v>
      </c>
      <c r="U5">
        <f>M$46*(2*SIN(2*(C5-$C$4))-SIN(4*(C5-$C$4)))/SQRT(5)</f>
        <v>0</v>
      </c>
      <c r="V5">
        <f>$N$46*(SIN(C5-$C$4)-SIN(2*(C5-$C$4))+3*SIN(3*(C5-$C$4))-2*SIN(4*(C5-$C$4)))/SQRT(15)</f>
        <v>-2.1794538736140805E-31</v>
      </c>
      <c r="X5">
        <f>SUM(P5:V5)*SQRT(2)</f>
        <v>3.7416493720888684</v>
      </c>
      <c r="Z5">
        <f>(D5-$D$43)*$A$1</f>
        <v>3.5681857750502104</v>
      </c>
    </row>
    <row r="6" spans="1:26" x14ac:dyDescent="0.25">
      <c r="B6">
        <v>10</v>
      </c>
      <c r="C6">
        <f t="shared" si="1"/>
        <v>0.17453292519943295</v>
      </c>
      <c r="D6">
        <f t="shared" si="2"/>
        <v>-815.73020138000004</v>
      </c>
      <c r="E6">
        <f t="shared" si="0"/>
        <v>6.6426749992842815E-4</v>
      </c>
      <c r="F6">
        <f t="shared" si="3"/>
        <v>4.4125131146116428E-7</v>
      </c>
      <c r="G6">
        <f t="shared" ref="G6:G40" si="4">E6/$F$42</f>
        <v>1.31149742776939</v>
      </c>
      <c r="H6">
        <f t="shared" ref="H6:H40" si="5">-COS(C6-$C$4)*SQRT(2)*G6</f>
        <v>1.8265598199405806</v>
      </c>
      <c r="I6">
        <f t="shared" ref="I6:I40" si="6">-COS(2*(C6-$C$4))*SQRT(2)*G6</f>
        <v>-1.7428830946672329</v>
      </c>
      <c r="J6">
        <f t="shared" ref="J6:J40" si="7">-COS(3*(C6-$C$4))*SQRT(2)*G6</f>
        <v>1.6062497485038219</v>
      </c>
      <c r="K6">
        <f t="shared" ref="K6:K40" si="8">-COS(4*(C6-$C$4))*SQRT(2)*G6</f>
        <v>-1.4208113165337133</v>
      </c>
      <c r="L6">
        <f t="shared" ref="L6:L40" si="9">SQRT(2)*(3*SIN(C6-$C$4)-SIN(3*(C6-$C$4)))*G6/SQRT(10)</f>
        <v>-1.228437660785342E-2</v>
      </c>
      <c r="M6">
        <f t="shared" ref="M6:M40" si="10">SQRT(2)*(2*SIN(2*(C6-$C$4))-SIN(4*(C6-$C$4)))*G6/SQRT(5)</f>
        <v>3.421760233733151E-2</v>
      </c>
      <c r="N6">
        <f t="shared" ref="N6:N40" si="11">SQRT(2)*G6*(SIN(C6-$C$4)-SIN(2*(C6-$C$4))+3*SIN(3*(C6-$C$4))-2*SIN(4*(C6-$C$4)))/SQRT(15)</f>
        <v>-1.580936316134492</v>
      </c>
      <c r="P6">
        <f t="shared" ref="P6:P41" si="12">H$46*(1-COS($C6-$C$4))</f>
        <v>-1.7907561099882407E-16</v>
      </c>
      <c r="Q6">
        <f t="shared" ref="Q6:Q41" si="13">I$46*(1-COS(2*($C6-$C$4)))</f>
        <v>-1.1871538524147857E-17</v>
      </c>
      <c r="R6">
        <f t="shared" ref="R6:R41" si="14">J$46*(1-COS(3*($C6-$C$4)))</f>
        <v>2.4685142916660636</v>
      </c>
      <c r="S6">
        <f t="shared" ref="S6:S41" si="15">K$46*(1-COS(4*($C6-$C$4)))</f>
        <v>8.25139028270504E-17</v>
      </c>
      <c r="T6">
        <f t="shared" ref="T6:T41" si="16">L$46*(3*SIN($C6-$C$4)-SIN(3*($C6-$C$4)))/SQRT(10)</f>
        <v>5.1905392269141319E-19</v>
      </c>
      <c r="U6">
        <f t="shared" ref="U6:U41" si="17">M$46*(2*SIN(2*(C6-$C$4))-SIN(4*(C6-$C$4)))/SQRT(5)</f>
        <v>-1.18217691107157E-18</v>
      </c>
      <c r="V6">
        <f t="shared" ref="V6:V41" si="18">$N$46*(SIN(C6-$C$4)-SIN(2*(C6-$C$4))+3*SIN(3*(C6-$C$4))-2*SIN(4*(C6-$C$4)))/SQRT(15)</f>
        <v>-2.9363413033606934E-16</v>
      </c>
      <c r="X6">
        <f t="shared" ref="X6:X40" si="19">SUM(P6:V6)*SQRT(2)</f>
        <v>3.4910063901859609</v>
      </c>
      <c r="Z6">
        <f t="shared" ref="Z6:Z40" si="20">(D6-$D$43)*$A$1</f>
        <v>3.382247865000295</v>
      </c>
    </row>
    <row r="7" spans="1:26" x14ac:dyDescent="0.25">
      <c r="B7">
        <v>20</v>
      </c>
      <c r="C7">
        <f t="shared" si="1"/>
        <v>0.3490658503988659</v>
      </c>
      <c r="D7">
        <f t="shared" si="2"/>
        <v>-815.73051977</v>
      </c>
      <c r="E7">
        <f t="shared" si="0"/>
        <v>3.4587749996717321E-4</v>
      </c>
      <c r="F7">
        <f t="shared" si="3"/>
        <v>1.1963124498354189E-7</v>
      </c>
      <c r="G7">
        <f t="shared" si="4"/>
        <v>0.68288370510243268</v>
      </c>
      <c r="H7">
        <f t="shared" si="5"/>
        <v>0.90750194399621253</v>
      </c>
      <c r="I7">
        <f t="shared" si="6"/>
        <v>-0.73980236296476565</v>
      </c>
      <c r="J7">
        <f t="shared" si="7"/>
        <v>0.48287169863972401</v>
      </c>
      <c r="K7">
        <f t="shared" si="8"/>
        <v>-0.16769958103144614</v>
      </c>
      <c r="L7">
        <f t="shared" si="9"/>
        <v>-4.8873877150523985E-2</v>
      </c>
      <c r="M7">
        <f t="shared" si="10"/>
        <v>0.12989953690015107</v>
      </c>
      <c r="N7">
        <f t="shared" si="11"/>
        <v>-1.3845372475401165</v>
      </c>
      <c r="P7">
        <f t="shared" si="12"/>
        <v>-1.7500518157992627E-16</v>
      </c>
      <c r="Q7">
        <f t="shared" si="13"/>
        <v>-4.6054271345330548E-17</v>
      </c>
      <c r="R7">
        <f t="shared" si="14"/>
        <v>1.9843092328698184</v>
      </c>
      <c r="S7">
        <f t="shared" si="15"/>
        <v>2.9144643913554387E-16</v>
      </c>
      <c r="T7">
        <f t="shared" si="16"/>
        <v>3.966037729756877E-18</v>
      </c>
      <c r="U7">
        <f t="shared" si="17"/>
        <v>-8.6190856083527486E-18</v>
      </c>
      <c r="V7">
        <f t="shared" si="18"/>
        <v>-4.9387551486093563E-16</v>
      </c>
      <c r="X7">
        <f t="shared" si="19"/>
        <v>2.806237029066649</v>
      </c>
      <c r="Z7">
        <f t="shared" si="20"/>
        <v>2.5463149201020201</v>
      </c>
    </row>
    <row r="8" spans="1:26" x14ac:dyDescent="0.25">
      <c r="B8">
        <v>30</v>
      </c>
      <c r="C8">
        <f t="shared" si="1"/>
        <v>0.52359877559829882</v>
      </c>
      <c r="D8">
        <f t="shared" si="2"/>
        <v>-815.73093748999997</v>
      </c>
      <c r="E8">
        <f t="shared" si="0"/>
        <v>-7.1842500005914189E-5</v>
      </c>
      <c r="F8">
        <f t="shared" si="3"/>
        <v>5.1613448070997803E-9</v>
      </c>
      <c r="G8">
        <f t="shared" si="4"/>
        <v>-0.1418423360655621</v>
      </c>
      <c r="H8">
        <f t="shared" si="5"/>
        <v>-0.17372067364249941</v>
      </c>
      <c r="I8">
        <f t="shared" si="6"/>
        <v>0.10029767769130017</v>
      </c>
      <c r="J8">
        <f t="shared" si="7"/>
        <v>6.1439772427209583E-17</v>
      </c>
      <c r="K8">
        <f t="shared" si="8"/>
        <v>-0.10029767769130013</v>
      </c>
      <c r="L8">
        <f t="shared" si="9"/>
        <v>3.1716910552996677E-2</v>
      </c>
      <c r="M8">
        <f t="shared" si="10"/>
        <v>-7.7690247072336918E-2</v>
      </c>
      <c r="N8">
        <f t="shared" si="11"/>
        <v>0.31584069835065298</v>
      </c>
      <c r="P8">
        <f t="shared" si="12"/>
        <v>-1.6835869308495715E-16</v>
      </c>
      <c r="Q8">
        <f t="shared" si="13"/>
        <v>-9.84252564019058E-17</v>
      </c>
      <c r="R8">
        <f t="shared" si="14"/>
        <v>1.3228728219132126</v>
      </c>
      <c r="S8">
        <f t="shared" si="15"/>
        <v>5.2903575316024373E-16</v>
      </c>
      <c r="T8">
        <f t="shared" si="16"/>
        <v>1.2391155311789707E-17</v>
      </c>
      <c r="U8">
        <f t="shared" si="17"/>
        <v>-2.4817667896534902E-17</v>
      </c>
      <c r="V8">
        <f t="shared" si="18"/>
        <v>-5.4240266831251708E-16</v>
      </c>
      <c r="X8">
        <f t="shared" si="19"/>
        <v>1.8708246860444333</v>
      </c>
      <c r="Z8">
        <f t="shared" si="20"/>
        <v>1.4495910601726791</v>
      </c>
    </row>
    <row r="9" spans="1:26" x14ac:dyDescent="0.25">
      <c r="B9">
        <v>40</v>
      </c>
      <c r="C9">
        <f t="shared" si="1"/>
        <v>0.69813170079773179</v>
      </c>
      <c r="D9">
        <f t="shared" si="2"/>
        <v>-815.73127755999997</v>
      </c>
      <c r="E9">
        <f t="shared" si="0"/>
        <v>-4.1191249999883439E-4</v>
      </c>
      <c r="F9">
        <f t="shared" si="3"/>
        <v>1.6967190765528975E-7</v>
      </c>
      <c r="G9">
        <f t="shared" si="4"/>
        <v>-0.81325999581905895</v>
      </c>
      <c r="H9">
        <f t="shared" si="5"/>
        <v>-0.88104557498762914</v>
      </c>
      <c r="I9">
        <f t="shared" si="6"/>
        <v>0.19971681788487614</v>
      </c>
      <c r="J9">
        <f t="shared" si="7"/>
        <v>0.57506165791140051</v>
      </c>
      <c r="K9">
        <f t="shared" si="8"/>
        <v>-1.0807623928725061</v>
      </c>
      <c r="L9">
        <f t="shared" si="9"/>
        <v>0.38637310615383746</v>
      </c>
      <c r="M9">
        <f t="shared" si="10"/>
        <v>-0.83715494976049876</v>
      </c>
      <c r="N9">
        <f t="shared" si="11"/>
        <v>1.4579907993914494</v>
      </c>
      <c r="P9">
        <f t="shared" si="12"/>
        <v>-1.5933809570355086E-16</v>
      </c>
      <c r="Q9">
        <f t="shared" si="13"/>
        <v>-1.6266777998262908E-16</v>
      </c>
      <c r="R9">
        <f t="shared" si="14"/>
        <v>0.66143641095660577</v>
      </c>
      <c r="S9">
        <f t="shared" si="15"/>
        <v>6.8411116435789353E-16</v>
      </c>
      <c r="T9">
        <f t="shared" si="16"/>
        <v>2.6327176060223107E-17</v>
      </c>
      <c r="U9">
        <f t="shared" si="17"/>
        <v>-4.6641958774978402E-17</v>
      </c>
      <c r="V9">
        <f t="shared" si="18"/>
        <v>-4.3670179276098965E-16</v>
      </c>
      <c r="X9">
        <f t="shared" si="19"/>
        <v>0.93541234302221588</v>
      </c>
      <c r="Z9">
        <f t="shared" si="20"/>
        <v>0.55673727519126714</v>
      </c>
    </row>
    <row r="10" spans="1:26" x14ac:dyDescent="0.25">
      <c r="B10">
        <v>50</v>
      </c>
      <c r="C10">
        <f t="shared" si="1"/>
        <v>0.87266462599716477</v>
      </c>
      <c r="D10">
        <f t="shared" si="2"/>
        <v>-815.73144760000002</v>
      </c>
      <c r="E10">
        <f t="shared" si="0"/>
        <v>-5.8195250005610433E-4</v>
      </c>
      <c r="F10">
        <f t="shared" si="3"/>
        <v>3.3866871232155011E-7</v>
      </c>
      <c r="G10">
        <f t="shared" si="4"/>
        <v>-1.1489786975725611</v>
      </c>
      <c r="H10">
        <f t="shared" si="5"/>
        <v>-1.0444663949539712</v>
      </c>
      <c r="I10">
        <f t="shared" si="6"/>
        <v>-0.28216114216413074</v>
      </c>
      <c r="J10">
        <f t="shared" si="7"/>
        <v>1.4072057671901819</v>
      </c>
      <c r="K10">
        <f t="shared" si="8"/>
        <v>-1.5269077206944488</v>
      </c>
      <c r="L10">
        <f t="shared" si="9"/>
        <v>0.92395084211009293</v>
      </c>
      <c r="M10">
        <f t="shared" si="10"/>
        <v>-1.6798146166020975</v>
      </c>
      <c r="N10">
        <f t="shared" si="11"/>
        <v>1.0769000342440993</v>
      </c>
      <c r="P10">
        <f t="shared" si="12"/>
        <v>-1.48217475722499E-16</v>
      </c>
      <c r="Q10">
        <f t="shared" si="13"/>
        <v>-2.3103324562499427E-16</v>
      </c>
      <c r="R10">
        <f t="shared" si="14"/>
        <v>0.17723135216036298</v>
      </c>
      <c r="S10">
        <f t="shared" si="15"/>
        <v>6.8411116435789343E-16</v>
      </c>
      <c r="T10">
        <f t="shared" si="16"/>
        <v>4.4561898710734584E-17</v>
      </c>
      <c r="U10">
        <f t="shared" si="17"/>
        <v>-6.6244483813826981E-17</v>
      </c>
      <c r="V10">
        <f t="shared" si="18"/>
        <v>-2.28308991312072E-16</v>
      </c>
      <c r="X10">
        <f t="shared" si="19"/>
        <v>0.25064298190290762</v>
      </c>
      <c r="Z10">
        <f t="shared" si="20"/>
        <v>0.11029725504090493</v>
      </c>
    </row>
    <row r="11" spans="1:26" x14ac:dyDescent="0.25">
      <c r="B11">
        <v>60</v>
      </c>
      <c r="C11">
        <f t="shared" si="1"/>
        <v>1.0471975511965976</v>
      </c>
      <c r="D11">
        <f t="shared" si="2"/>
        <v>-815.73148961000004</v>
      </c>
      <c r="E11">
        <f t="shared" si="0"/>
        <v>-6.2396250007168419E-4</v>
      </c>
      <c r="F11">
        <f t="shared" si="3"/>
        <v>3.8932920149570652E-7</v>
      </c>
      <c r="G11">
        <f t="shared" si="4"/>
        <v>-1.2319211973440558</v>
      </c>
      <c r="H11">
        <f t="shared" si="5"/>
        <v>-0.87109983252943335</v>
      </c>
      <c r="I11">
        <f t="shared" si="6"/>
        <v>-0.87109983252943224</v>
      </c>
      <c r="J11">
        <f t="shared" si="7"/>
        <v>1.742199665058866</v>
      </c>
      <c r="K11">
        <f t="shared" si="8"/>
        <v>-0.87109983252943435</v>
      </c>
      <c r="L11">
        <f t="shared" si="9"/>
        <v>1.4313630843460283</v>
      </c>
      <c r="M11">
        <f t="shared" si="10"/>
        <v>-2.0242530865623385</v>
      </c>
      <c r="N11">
        <f t="shared" si="11"/>
        <v>1.1985986049973589E-15</v>
      </c>
      <c r="P11">
        <f t="shared" si="12"/>
        <v>-1.3533472755262056E-16</v>
      </c>
      <c r="Q11">
        <f t="shared" si="13"/>
        <v>-2.9527576920571736E-16</v>
      </c>
      <c r="R11">
        <f t="shared" si="14"/>
        <v>0</v>
      </c>
      <c r="S11">
        <f t="shared" si="15"/>
        <v>5.2903575316024413E-16</v>
      </c>
      <c r="T11">
        <f t="shared" si="16"/>
        <v>6.4386331693490247E-17</v>
      </c>
      <c r="U11">
        <f t="shared" si="17"/>
        <v>-7.4453003689604731E-17</v>
      </c>
      <c r="V11">
        <f t="shared" si="18"/>
        <v>-2.3700114335371523E-31</v>
      </c>
      <c r="X11">
        <f t="shared" si="19"/>
        <v>1.2495790841875816E-16</v>
      </c>
      <c r="Z11">
        <f t="shared" si="20"/>
        <v>0</v>
      </c>
    </row>
    <row r="12" spans="1:26" x14ac:dyDescent="0.25">
      <c r="B12">
        <v>70</v>
      </c>
      <c r="C12">
        <f t="shared" si="1"/>
        <v>1.2217304763960306</v>
      </c>
      <c r="D12">
        <f>D22</f>
        <v>-815.73144760000002</v>
      </c>
      <c r="E12">
        <f t="shared" si="0"/>
        <v>-5.8195250005610433E-4</v>
      </c>
      <c r="F12">
        <f t="shared" si="3"/>
        <v>3.3866871232155011E-7</v>
      </c>
      <c r="G12">
        <f t="shared" si="4"/>
        <v>-1.1489786975725611</v>
      </c>
      <c r="H12">
        <f t="shared" si="5"/>
        <v>-0.55574896080403158</v>
      </c>
      <c r="I12">
        <f t="shared" si="6"/>
        <v>-1.244746578530318</v>
      </c>
      <c r="J12">
        <f t="shared" si="7"/>
        <v>1.4072057671901823</v>
      </c>
      <c r="K12">
        <f t="shared" si="8"/>
        <v>0.28216114216413091</v>
      </c>
      <c r="L12">
        <f t="shared" si="9"/>
        <v>1.7054712995343442</v>
      </c>
      <c r="M12">
        <f t="shared" si="10"/>
        <v>-1.6498372065552698</v>
      </c>
      <c r="N12">
        <f t="shared" si="11"/>
        <v>-0.79174326539453688</v>
      </c>
      <c r="P12">
        <f t="shared" si="12"/>
        <v>-1.2108128697807208E-16</v>
      </c>
      <c r="Q12">
        <f t="shared" si="13"/>
        <v>-3.4764675426229276E-16</v>
      </c>
      <c r="R12">
        <f t="shared" si="14"/>
        <v>0.1772313521603627</v>
      </c>
      <c r="S12">
        <f t="shared" si="15"/>
        <v>2.9144643913554362E-16</v>
      </c>
      <c r="T12">
        <f t="shared" si="16"/>
        <v>8.2254418568795136E-17</v>
      </c>
      <c r="U12">
        <f t="shared" si="17"/>
        <v>-6.5062306902755413E-17</v>
      </c>
      <c r="V12">
        <f t="shared" si="18"/>
        <v>1.6785411881543291E-16</v>
      </c>
      <c r="X12">
        <f t="shared" si="19"/>
        <v>0.25064298190290712</v>
      </c>
      <c r="Z12">
        <f t="shared" si="20"/>
        <v>0.11029725504090493</v>
      </c>
    </row>
    <row r="13" spans="1:26" x14ac:dyDescent="0.25">
      <c r="B13">
        <v>80</v>
      </c>
      <c r="C13">
        <f t="shared" si="1"/>
        <v>1.3962634015954636</v>
      </c>
      <c r="D13">
        <f>D21</f>
        <v>-815.73127755999997</v>
      </c>
      <c r="E13">
        <f t="shared" si="0"/>
        <v>-4.1191249999883439E-4</v>
      </c>
      <c r="F13">
        <f t="shared" si="3"/>
        <v>1.6967190765528975E-7</v>
      </c>
      <c r="G13">
        <f t="shared" si="4"/>
        <v>-0.81325999581905895</v>
      </c>
      <c r="H13">
        <f t="shared" si="5"/>
        <v>-0.19971681788487652</v>
      </c>
      <c r="I13">
        <f t="shared" si="6"/>
        <v>-1.0807623928725059</v>
      </c>
      <c r="J13">
        <f t="shared" si="7"/>
        <v>0.57506165791139996</v>
      </c>
      <c r="K13">
        <f t="shared" si="8"/>
        <v>0.88104557498762925</v>
      </c>
      <c r="L13">
        <f t="shared" si="9"/>
        <v>1.3895007194847588</v>
      </c>
      <c r="M13">
        <f t="shared" si="10"/>
        <v>-0.68245496783536497</v>
      </c>
      <c r="N13">
        <f t="shared" si="11"/>
        <v>-0.75927575682046489</v>
      </c>
      <c r="P13">
        <f t="shared" si="12"/>
        <v>-1.0589023757812239E-16</v>
      </c>
      <c r="Q13">
        <f t="shared" si="13"/>
        <v>-3.8182948708347545E-16</v>
      </c>
      <c r="R13">
        <f t="shared" si="14"/>
        <v>0.66143641095660644</v>
      </c>
      <c r="S13">
        <f t="shared" si="15"/>
        <v>8.2513902827050437E-17</v>
      </c>
      <c r="T13">
        <f t="shared" si="16"/>
        <v>9.4679545483470231E-17</v>
      </c>
      <c r="U13">
        <f t="shared" si="17"/>
        <v>-3.8022873166625638E-17</v>
      </c>
      <c r="V13">
        <f t="shared" si="18"/>
        <v>2.2742056008985185E-16</v>
      </c>
      <c r="X13">
        <f t="shared" si="19"/>
        <v>0.93541234302221687</v>
      </c>
      <c r="Z13">
        <f t="shared" si="20"/>
        <v>0.55673727519126714</v>
      </c>
    </row>
    <row r="14" spans="1:26" x14ac:dyDescent="0.25">
      <c r="B14">
        <v>90</v>
      </c>
      <c r="C14">
        <f t="shared" si="1"/>
        <v>1.5707963267948966</v>
      </c>
      <c r="D14">
        <f>D20</f>
        <v>-815.73093748999997</v>
      </c>
      <c r="E14">
        <f t="shared" si="0"/>
        <v>-7.1842500005914189E-5</v>
      </c>
      <c r="F14">
        <f t="shared" si="3"/>
        <v>5.1613448070997803E-9</v>
      </c>
      <c r="G14">
        <f t="shared" si="4"/>
        <v>-0.1418423360655621</v>
      </c>
      <c r="H14">
        <f t="shared" si="5"/>
        <v>1.2287954485441917E-17</v>
      </c>
      <c r="I14">
        <f t="shared" si="6"/>
        <v>-0.20059535538260032</v>
      </c>
      <c r="J14">
        <f t="shared" si="7"/>
        <v>-3.6863863456325744E-17</v>
      </c>
      <c r="K14">
        <f t="shared" si="8"/>
        <v>0.20059535538260032</v>
      </c>
      <c r="L14">
        <f t="shared" si="9"/>
        <v>0.25373528442397353</v>
      </c>
      <c r="M14">
        <f t="shared" si="10"/>
        <v>4.396272245419452E-17</v>
      </c>
      <c r="N14">
        <f t="shared" si="11"/>
        <v>-0.10358699609644921</v>
      </c>
      <c r="P14">
        <f t="shared" si="12"/>
        <v>-9.0223151701747005E-17</v>
      </c>
      <c r="Q14">
        <f t="shared" si="13"/>
        <v>-3.937010256076233E-16</v>
      </c>
      <c r="R14">
        <f t="shared" si="14"/>
        <v>1.3228728219132133</v>
      </c>
      <c r="S14">
        <f t="shared" si="15"/>
        <v>0</v>
      </c>
      <c r="T14">
        <f t="shared" si="16"/>
        <v>9.9129242494317696E-17</v>
      </c>
      <c r="U14">
        <f t="shared" si="17"/>
        <v>1.4043619203319886E-32</v>
      </c>
      <c r="V14">
        <f t="shared" si="18"/>
        <v>1.7789304348236219E-16</v>
      </c>
      <c r="X14">
        <f t="shared" si="19"/>
        <v>1.8708246860444342</v>
      </c>
      <c r="Z14">
        <f t="shared" si="20"/>
        <v>1.4495910601726791</v>
      </c>
    </row>
    <row r="15" spans="1:26" x14ac:dyDescent="0.25">
      <c r="B15">
        <v>100</v>
      </c>
      <c r="C15">
        <f t="shared" si="1"/>
        <v>1.7453292519943295</v>
      </c>
      <c r="D15">
        <f>D19</f>
        <v>-815.73051977</v>
      </c>
      <c r="E15">
        <f t="shared" si="0"/>
        <v>3.4587749996717321E-4</v>
      </c>
      <c r="F15">
        <f t="shared" si="3"/>
        <v>1.1963124498354189E-7</v>
      </c>
      <c r="G15">
        <f t="shared" si="4"/>
        <v>0.68288370510243268</v>
      </c>
      <c r="H15">
        <f t="shared" si="5"/>
        <v>-0.1676995810314468</v>
      </c>
      <c r="I15">
        <f t="shared" si="6"/>
        <v>0.90750194399621253</v>
      </c>
      <c r="J15">
        <f t="shared" si="7"/>
        <v>0.48287169863972518</v>
      </c>
      <c r="K15">
        <f t="shared" si="8"/>
        <v>-0.73980236296476565</v>
      </c>
      <c r="L15">
        <f t="shared" si="9"/>
        <v>-1.1667454497237559</v>
      </c>
      <c r="M15">
        <f t="shared" si="10"/>
        <v>-0.57304844624948681</v>
      </c>
      <c r="N15">
        <f t="shared" si="11"/>
        <v>0.16699562564687251</v>
      </c>
      <c r="P15">
        <f t="shared" si="12"/>
        <v>-7.4556065825371635E-17</v>
      </c>
      <c r="Q15">
        <f t="shared" si="13"/>
        <v>-3.8182948708347545E-16</v>
      </c>
      <c r="R15">
        <f t="shared" si="14"/>
        <v>1.9843092328698202</v>
      </c>
      <c r="S15">
        <f t="shared" si="15"/>
        <v>8.251390282705056E-17</v>
      </c>
      <c r="T15">
        <f t="shared" si="16"/>
        <v>9.4679545483470231E-17</v>
      </c>
      <c r="U15">
        <f t="shared" si="17"/>
        <v>3.8022873166625663E-17</v>
      </c>
      <c r="V15">
        <f t="shared" si="18"/>
        <v>5.9568675918546228E-17</v>
      </c>
      <c r="X15">
        <f t="shared" si="19"/>
        <v>2.8062370290666516</v>
      </c>
      <c r="Z15">
        <f t="shared" si="20"/>
        <v>2.5463149201020201</v>
      </c>
    </row>
    <row r="16" spans="1:26" x14ac:dyDescent="0.25">
      <c r="B16">
        <v>110</v>
      </c>
      <c r="C16">
        <f t="shared" si="1"/>
        <v>1.9198621771937625</v>
      </c>
      <c r="D16">
        <f>D18</f>
        <v>-815.73020138000004</v>
      </c>
      <c r="E16">
        <f t="shared" si="0"/>
        <v>6.6426749992842815E-4</v>
      </c>
      <c r="F16">
        <f t="shared" si="3"/>
        <v>4.4125131146116428E-7</v>
      </c>
      <c r="G16">
        <f t="shared" si="4"/>
        <v>1.31149742776939</v>
      </c>
      <c r="H16">
        <f t="shared" si="5"/>
        <v>-0.63435756826463663</v>
      </c>
      <c r="I16">
        <f t="shared" si="6"/>
        <v>1.4208113165337126</v>
      </c>
      <c r="J16">
        <f t="shared" si="7"/>
        <v>1.6062497485038219</v>
      </c>
      <c r="K16">
        <f t="shared" si="8"/>
        <v>-0.32207177813351928</v>
      </c>
      <c r="L16">
        <f t="shared" si="9"/>
        <v>-1.9467038224462434</v>
      </c>
      <c r="M16">
        <f t="shared" si="10"/>
        <v>-1.8832004955416721</v>
      </c>
      <c r="N16">
        <f t="shared" si="11"/>
        <v>-0.36707989209694947</v>
      </c>
      <c r="P16">
        <f t="shared" si="12"/>
        <v>-5.9365016425421934E-17</v>
      </c>
      <c r="Q16">
        <f t="shared" si="13"/>
        <v>-3.4764675426229276E-16</v>
      </c>
      <c r="R16">
        <f t="shared" si="14"/>
        <v>2.4685142916660636</v>
      </c>
      <c r="S16">
        <f t="shared" si="15"/>
        <v>2.9144643913554377E-16</v>
      </c>
      <c r="T16">
        <f t="shared" si="16"/>
        <v>8.2254418568795123E-17</v>
      </c>
      <c r="U16">
        <f t="shared" si="17"/>
        <v>6.5062306902755425E-17</v>
      </c>
      <c r="V16">
        <f t="shared" si="18"/>
        <v>-6.8179333841412218E-17</v>
      </c>
      <c r="X16">
        <f t="shared" si="19"/>
        <v>3.4910063901859614</v>
      </c>
      <c r="Z16">
        <f t="shared" si="20"/>
        <v>3.382247865000295</v>
      </c>
    </row>
    <row r="17" spans="2:26" x14ac:dyDescent="0.25">
      <c r="B17">
        <v>120</v>
      </c>
      <c r="C17">
        <f t="shared" si="1"/>
        <v>2.0943951023931953</v>
      </c>
      <c r="D17">
        <v>-815.73013056000002</v>
      </c>
      <c r="E17">
        <f t="shared" si="0"/>
        <v>7.3508749994743994E-4</v>
      </c>
      <c r="F17">
        <f t="shared" si="3"/>
        <v>5.403536325789775E-7</v>
      </c>
      <c r="G17">
        <f t="shared" si="4"/>
        <v>1.4513209896169432</v>
      </c>
      <c r="H17">
        <f t="shared" si="5"/>
        <v>-1.0262389134365113</v>
      </c>
      <c r="I17">
        <f t="shared" si="6"/>
        <v>1.026238913436512</v>
      </c>
      <c r="J17">
        <f t="shared" si="7"/>
        <v>2.052477826873023</v>
      </c>
      <c r="K17">
        <f t="shared" si="8"/>
        <v>1.0262389134365109</v>
      </c>
      <c r="L17">
        <f t="shared" si="9"/>
        <v>-1.686282606836307</v>
      </c>
      <c r="M17">
        <f t="shared" si="10"/>
        <v>-2.3847637325817628</v>
      </c>
      <c r="N17">
        <f t="shared" si="11"/>
        <v>-0.91789598863982458</v>
      </c>
      <c r="P17">
        <f t="shared" si="12"/>
        <v>-4.5111575850873521E-17</v>
      </c>
      <c r="Q17">
        <f t="shared" si="13"/>
        <v>-2.9527576920571751E-16</v>
      </c>
      <c r="R17">
        <f t="shared" si="14"/>
        <v>2.6457456438264262</v>
      </c>
      <c r="S17">
        <f t="shared" si="15"/>
        <v>5.2903575316024363E-16</v>
      </c>
      <c r="T17">
        <f t="shared" si="16"/>
        <v>6.4386331693490284E-17</v>
      </c>
      <c r="U17">
        <f t="shared" si="17"/>
        <v>7.4453003689604731E-17</v>
      </c>
      <c r="V17">
        <f t="shared" si="18"/>
        <v>-1.5405989481225542E-16</v>
      </c>
      <c r="X17">
        <f t="shared" si="19"/>
        <v>3.7416493720888684</v>
      </c>
      <c r="Z17">
        <f t="shared" si="20"/>
        <v>3.5681857750502104</v>
      </c>
    </row>
    <row r="18" spans="2:26" x14ac:dyDescent="0.25">
      <c r="B18">
        <v>130</v>
      </c>
      <c r="C18">
        <f t="shared" si="1"/>
        <v>2.2689280275926285</v>
      </c>
      <c r="D18">
        <v>-815.73020138000004</v>
      </c>
      <c r="E18">
        <f t="shared" si="0"/>
        <v>6.6426749992842815E-4</v>
      </c>
      <c r="F18">
        <f t="shared" si="3"/>
        <v>4.4125131146116428E-7</v>
      </c>
      <c r="G18">
        <f t="shared" si="4"/>
        <v>1.31149742776939</v>
      </c>
      <c r="H18">
        <f t="shared" si="5"/>
        <v>-1.1922022516759443</v>
      </c>
      <c r="I18">
        <f t="shared" si="6"/>
        <v>0.3220717781335195</v>
      </c>
      <c r="J18">
        <f t="shared" si="7"/>
        <v>1.6062497485038214</v>
      </c>
      <c r="K18">
        <f t="shared" si="8"/>
        <v>1.7428830946672331</v>
      </c>
      <c r="L18">
        <f t="shared" si="9"/>
        <v>-1.0546402255958469</v>
      </c>
      <c r="M18">
        <f t="shared" si="10"/>
        <v>-1.9174180978790036</v>
      </c>
      <c r="N18">
        <f t="shared" si="11"/>
        <v>-0.94115375186034789</v>
      </c>
      <c r="P18">
        <f t="shared" si="12"/>
        <v>-3.2228827680995017E-17</v>
      </c>
      <c r="Q18">
        <f t="shared" si="13"/>
        <v>-2.3103324562499422E-16</v>
      </c>
      <c r="R18">
        <f t="shared" si="14"/>
        <v>2.4685142916660627</v>
      </c>
      <c r="S18">
        <f t="shared" si="15"/>
        <v>6.8411116435789343E-16</v>
      </c>
      <c r="T18">
        <f t="shared" si="16"/>
        <v>4.4561898710734572E-17</v>
      </c>
      <c r="U18">
        <f t="shared" si="17"/>
        <v>6.6244483813826981E-17</v>
      </c>
      <c r="V18">
        <f t="shared" si="18"/>
        <v>-1.7480455134065766E-16</v>
      </c>
      <c r="X18">
        <f t="shared" si="19"/>
        <v>3.4910063901859609</v>
      </c>
      <c r="Z18">
        <f t="shared" si="20"/>
        <v>3.382247865000295</v>
      </c>
    </row>
    <row r="19" spans="2:26" x14ac:dyDescent="0.25">
      <c r="B19">
        <v>140</v>
      </c>
      <c r="C19">
        <f t="shared" si="1"/>
        <v>2.4434609527920612</v>
      </c>
      <c r="D19">
        <v>-815.73051977</v>
      </c>
      <c r="E19">
        <f t="shared" si="0"/>
        <v>3.4587749996717321E-4</v>
      </c>
      <c r="F19">
        <f t="shared" si="3"/>
        <v>1.1963124498354189E-7</v>
      </c>
      <c r="G19">
        <f t="shared" si="4"/>
        <v>0.68288370510243268</v>
      </c>
      <c r="H19">
        <f t="shared" si="5"/>
        <v>-0.73980236296476576</v>
      </c>
      <c r="I19">
        <f t="shared" si="6"/>
        <v>-0.16769958103144661</v>
      </c>
      <c r="J19">
        <f t="shared" si="7"/>
        <v>0.48287169863972496</v>
      </c>
      <c r="K19">
        <f t="shared" si="8"/>
        <v>0.90750194399621265</v>
      </c>
      <c r="L19">
        <f t="shared" si="9"/>
        <v>-0.32443240739579066</v>
      </c>
      <c r="M19">
        <f t="shared" si="10"/>
        <v>-0.70294798314963769</v>
      </c>
      <c r="N19">
        <f t="shared" si="11"/>
        <v>-0.39198822343760231</v>
      </c>
      <c r="P19">
        <f t="shared" si="12"/>
        <v>-2.1108207699943149E-17</v>
      </c>
      <c r="Q19">
        <f t="shared" si="13"/>
        <v>-1.6266777998262906E-16</v>
      </c>
      <c r="R19">
        <f t="shared" si="14"/>
        <v>1.98430923286982</v>
      </c>
      <c r="S19">
        <f t="shared" si="15"/>
        <v>6.8411116435789343E-16</v>
      </c>
      <c r="T19">
        <f t="shared" si="16"/>
        <v>2.6327176060223101E-17</v>
      </c>
      <c r="U19">
        <f t="shared" si="17"/>
        <v>4.6641958774978396E-17</v>
      </c>
      <c r="V19">
        <f t="shared" si="18"/>
        <v>-1.3982533587566777E-16</v>
      </c>
      <c r="X19">
        <f t="shared" si="19"/>
        <v>2.8062370290666521</v>
      </c>
      <c r="Z19">
        <f t="shared" si="20"/>
        <v>2.5463149201020201</v>
      </c>
    </row>
    <row r="20" spans="2:26" x14ac:dyDescent="0.25">
      <c r="B20">
        <v>150</v>
      </c>
      <c r="C20">
        <f t="shared" si="1"/>
        <v>2.6179938779914944</v>
      </c>
      <c r="D20">
        <v>-815.73093748999997</v>
      </c>
      <c r="E20">
        <f t="shared" si="0"/>
        <v>-7.1842500005914189E-5</v>
      </c>
      <c r="F20">
        <f t="shared" si="3"/>
        <v>5.1613448070997803E-9</v>
      </c>
      <c r="G20">
        <f t="shared" si="4"/>
        <v>-0.1418423360655621</v>
      </c>
      <c r="H20">
        <f t="shared" si="5"/>
        <v>0.17372067364249941</v>
      </c>
      <c r="I20">
        <f t="shared" si="6"/>
        <v>0.10029767769130023</v>
      </c>
      <c r="J20">
        <f t="shared" si="7"/>
        <v>1.0137018735689341E-16</v>
      </c>
      <c r="K20">
        <f t="shared" si="8"/>
        <v>-0.10029767769130003</v>
      </c>
      <c r="L20">
        <f t="shared" si="9"/>
        <v>3.1716910552996663E-2</v>
      </c>
      <c r="M20">
        <f t="shared" si="10"/>
        <v>7.7690247072336877E-2</v>
      </c>
      <c r="N20">
        <f t="shared" si="11"/>
        <v>4.6713787986919351E-2</v>
      </c>
      <c r="P20">
        <f t="shared" si="12"/>
        <v>-1.2087610318536889E-17</v>
      </c>
      <c r="Q20">
        <f t="shared" si="13"/>
        <v>-9.8425256401905763E-17</v>
      </c>
      <c r="R20">
        <f t="shared" si="14"/>
        <v>1.3228728219132124</v>
      </c>
      <c r="S20">
        <f t="shared" si="15"/>
        <v>5.2903575316024353E-16</v>
      </c>
      <c r="T20">
        <f t="shared" si="16"/>
        <v>1.2391155311789701E-17</v>
      </c>
      <c r="U20">
        <f t="shared" si="17"/>
        <v>2.4817667896534893E-17</v>
      </c>
      <c r="V20">
        <f t="shared" si="18"/>
        <v>-8.0222983875750658E-17</v>
      </c>
      <c r="X20">
        <f t="shared" si="19"/>
        <v>1.8708246860444337</v>
      </c>
      <c r="Z20">
        <f t="shared" si="20"/>
        <v>1.4495910601726791</v>
      </c>
    </row>
    <row r="21" spans="2:26" x14ac:dyDescent="0.25">
      <c r="B21">
        <v>160</v>
      </c>
      <c r="C21">
        <f t="shared" si="1"/>
        <v>2.7925268031909272</v>
      </c>
      <c r="D21">
        <v>-815.73127755999997</v>
      </c>
      <c r="E21">
        <f t="shared" si="0"/>
        <v>-4.1191249999883439E-4</v>
      </c>
      <c r="F21">
        <f t="shared" si="3"/>
        <v>1.6967190765528975E-7</v>
      </c>
      <c r="G21">
        <f t="shared" si="4"/>
        <v>-0.81325999581905895</v>
      </c>
      <c r="H21">
        <f t="shared" si="5"/>
        <v>1.0807623928725056</v>
      </c>
      <c r="I21">
        <f t="shared" si="6"/>
        <v>0.88104557498762914</v>
      </c>
      <c r="J21">
        <f t="shared" si="7"/>
        <v>0.57506165791139985</v>
      </c>
      <c r="K21">
        <f t="shared" si="8"/>
        <v>0.19971681788487644</v>
      </c>
      <c r="L21">
        <f t="shared" si="9"/>
        <v>5.8204887347742838E-2</v>
      </c>
      <c r="M21">
        <f t="shared" si="10"/>
        <v>0.15469998192513329</v>
      </c>
      <c r="N21">
        <f t="shared" si="11"/>
        <v>9.7311968806601451E-2</v>
      </c>
      <c r="P21">
        <f t="shared" si="12"/>
        <v>-5.4411218235677791E-18</v>
      </c>
      <c r="Q21">
        <f t="shared" si="13"/>
        <v>-4.6054271345330505E-17</v>
      </c>
      <c r="R21">
        <f t="shared" si="14"/>
        <v>0.66143641095660666</v>
      </c>
      <c r="S21">
        <f t="shared" si="15"/>
        <v>2.9144643913554367E-16</v>
      </c>
      <c r="T21">
        <f t="shared" si="16"/>
        <v>3.966037729756877E-18</v>
      </c>
      <c r="U21">
        <f t="shared" si="17"/>
        <v>8.6190856083527347E-18</v>
      </c>
      <c r="V21">
        <f t="shared" si="18"/>
        <v>-2.9147173804307884E-17</v>
      </c>
      <c r="X21">
        <f t="shared" si="19"/>
        <v>0.93541234302221776</v>
      </c>
      <c r="Z21">
        <f t="shared" si="20"/>
        <v>0.55673727519126714</v>
      </c>
    </row>
    <row r="22" spans="2:26" x14ac:dyDescent="0.25">
      <c r="B22">
        <v>170</v>
      </c>
      <c r="C22">
        <f t="shared" si="1"/>
        <v>2.9670597283903604</v>
      </c>
      <c r="D22">
        <v>-815.73144760000002</v>
      </c>
      <c r="E22">
        <f t="shared" si="0"/>
        <v>-5.8195250005610433E-4</v>
      </c>
      <c r="F22">
        <f t="shared" si="3"/>
        <v>3.3866871232155011E-7</v>
      </c>
      <c r="G22">
        <f t="shared" si="4"/>
        <v>-1.1489786975725611</v>
      </c>
      <c r="H22">
        <f t="shared" si="5"/>
        <v>1.600215355758003</v>
      </c>
      <c r="I22">
        <f t="shared" si="6"/>
        <v>1.5269077206944492</v>
      </c>
      <c r="J22">
        <f t="shared" si="7"/>
        <v>1.4072057671901825</v>
      </c>
      <c r="K22">
        <f t="shared" si="8"/>
        <v>1.2447465785303189</v>
      </c>
      <c r="L22">
        <f t="shared" si="9"/>
        <v>1.0762115682825504E-2</v>
      </c>
      <c r="M22">
        <f t="shared" si="10"/>
        <v>2.9977410046827677E-2</v>
      </c>
      <c r="N22">
        <f t="shared" si="11"/>
        <v>1.9321352621557358E-2</v>
      </c>
      <c r="P22">
        <f t="shared" si="12"/>
        <v>-1.370692404669955E-18</v>
      </c>
      <c r="Q22">
        <f t="shared" si="13"/>
        <v>-1.1871538524147836E-17</v>
      </c>
      <c r="R22">
        <f t="shared" si="14"/>
        <v>0.17723135216036257</v>
      </c>
      <c r="S22">
        <f t="shared" si="15"/>
        <v>8.2513902827050289E-17</v>
      </c>
      <c r="T22">
        <f t="shared" si="16"/>
        <v>5.1905392269141319E-19</v>
      </c>
      <c r="U22">
        <f t="shared" si="17"/>
        <v>1.1821769110715636E-18</v>
      </c>
      <c r="V22">
        <f t="shared" si="18"/>
        <v>-4.0962377078100527E-18</v>
      </c>
      <c r="X22">
        <f t="shared" si="19"/>
        <v>0.25064298190290701</v>
      </c>
      <c r="Z22">
        <f t="shared" si="20"/>
        <v>0.11029725504090493</v>
      </c>
    </row>
    <row r="23" spans="2:26" x14ac:dyDescent="0.25">
      <c r="B23">
        <v>180</v>
      </c>
      <c r="C23">
        <f t="shared" si="1"/>
        <v>3.1415926535897931</v>
      </c>
      <c r="D23">
        <v>-815.73148961000004</v>
      </c>
      <c r="E23">
        <f t="shared" si="0"/>
        <v>-6.2396250007168419E-4</v>
      </c>
      <c r="F23">
        <f t="shared" si="3"/>
        <v>3.8932920149570652E-7</v>
      </c>
      <c r="G23">
        <f t="shared" si="4"/>
        <v>-1.2319211973440558</v>
      </c>
      <c r="H23">
        <f t="shared" si="5"/>
        <v>1.742199665058866</v>
      </c>
      <c r="I23">
        <f t="shared" si="6"/>
        <v>1.742199665058866</v>
      </c>
      <c r="J23">
        <f t="shared" si="7"/>
        <v>1.742199665058866</v>
      </c>
      <c r="K23">
        <f t="shared" si="8"/>
        <v>1.742199665058866</v>
      </c>
      <c r="L23">
        <f t="shared" si="9"/>
        <v>0</v>
      </c>
      <c r="M23">
        <f t="shared" si="10"/>
        <v>0</v>
      </c>
      <c r="N23">
        <f t="shared" si="11"/>
        <v>0</v>
      </c>
      <c r="P23">
        <f t="shared" si="12"/>
        <v>0</v>
      </c>
      <c r="Q23">
        <f t="shared" si="13"/>
        <v>0</v>
      </c>
      <c r="R23">
        <f t="shared" si="14"/>
        <v>0</v>
      </c>
      <c r="S23">
        <f t="shared" si="15"/>
        <v>0</v>
      </c>
      <c r="T23">
        <f t="shared" si="16"/>
        <v>0</v>
      </c>
      <c r="U23">
        <f t="shared" si="17"/>
        <v>0</v>
      </c>
      <c r="V23">
        <f t="shared" si="18"/>
        <v>0</v>
      </c>
      <c r="X23">
        <f t="shared" si="19"/>
        <v>0</v>
      </c>
      <c r="Z23">
        <f t="shared" si="20"/>
        <v>0</v>
      </c>
    </row>
    <row r="24" spans="2:26" x14ac:dyDescent="0.25">
      <c r="B24">
        <v>190</v>
      </c>
      <c r="C24">
        <f t="shared" si="1"/>
        <v>3.3161255787892263</v>
      </c>
      <c r="D24">
        <f>D22</f>
        <v>-815.73144760000002</v>
      </c>
      <c r="E24">
        <f t="shared" si="0"/>
        <v>-5.8195250005610433E-4</v>
      </c>
      <c r="F24">
        <f t="shared" si="3"/>
        <v>3.3866871232155011E-7</v>
      </c>
      <c r="G24">
        <f t="shared" si="4"/>
        <v>-1.1489786975725611</v>
      </c>
      <c r="H24">
        <f t="shared" si="5"/>
        <v>1.6002153557580028</v>
      </c>
      <c r="I24">
        <f t="shared" si="6"/>
        <v>1.5269077206944486</v>
      </c>
      <c r="J24">
        <f t="shared" si="7"/>
        <v>1.4072057671901812</v>
      </c>
      <c r="K24">
        <f t="shared" si="8"/>
        <v>1.2447465785303171</v>
      </c>
      <c r="L24">
        <f t="shared" si="9"/>
        <v>-1.0762115682825561E-2</v>
      </c>
      <c r="M24">
        <f t="shared" si="10"/>
        <v>-2.9977410046827919E-2</v>
      </c>
      <c r="N24">
        <f t="shared" si="11"/>
        <v>-1.9321352621557639E-2</v>
      </c>
      <c r="P24">
        <f t="shared" si="12"/>
        <v>-1.370692404669965E-18</v>
      </c>
      <c r="Q24">
        <f t="shared" si="13"/>
        <v>-1.1871538524147901E-17</v>
      </c>
      <c r="R24">
        <f t="shared" si="14"/>
        <v>0.17723135216036343</v>
      </c>
      <c r="S24">
        <f t="shared" si="15"/>
        <v>8.2513902827050671E-17</v>
      </c>
      <c r="T24">
        <f t="shared" si="16"/>
        <v>-5.1905392269141589E-19</v>
      </c>
      <c r="U24">
        <f t="shared" si="17"/>
        <v>-1.182176911071573E-18</v>
      </c>
      <c r="V24">
        <f t="shared" si="18"/>
        <v>4.0962377078101128E-18</v>
      </c>
      <c r="X24">
        <f t="shared" si="19"/>
        <v>0.25064298190290824</v>
      </c>
      <c r="Z24">
        <f t="shared" si="20"/>
        <v>0.11029725504090493</v>
      </c>
    </row>
    <row r="25" spans="2:26" x14ac:dyDescent="0.25">
      <c r="B25">
        <v>200</v>
      </c>
      <c r="C25">
        <f t="shared" si="1"/>
        <v>3.4906585039886591</v>
      </c>
      <c r="D25">
        <f>D21</f>
        <v>-815.73127755999997</v>
      </c>
      <c r="E25">
        <f t="shared" si="0"/>
        <v>-4.1191249999883439E-4</v>
      </c>
      <c r="F25">
        <f t="shared" si="3"/>
        <v>1.6967190765528975E-7</v>
      </c>
      <c r="G25">
        <f t="shared" si="4"/>
        <v>-0.81325999581905895</v>
      </c>
      <c r="H25">
        <f t="shared" si="5"/>
        <v>1.0807623928725056</v>
      </c>
      <c r="I25">
        <f t="shared" si="6"/>
        <v>0.88104557498762914</v>
      </c>
      <c r="J25">
        <f t="shared" si="7"/>
        <v>0.57506165791139985</v>
      </c>
      <c r="K25">
        <f t="shared" si="8"/>
        <v>0.19971681788487644</v>
      </c>
      <c r="L25">
        <f t="shared" si="9"/>
        <v>-5.8204887347742838E-2</v>
      </c>
      <c r="M25">
        <f t="shared" si="10"/>
        <v>-0.15469998192513329</v>
      </c>
      <c r="N25">
        <f t="shared" si="11"/>
        <v>-9.7311968806601451E-2</v>
      </c>
      <c r="P25">
        <f t="shared" si="12"/>
        <v>-5.4411218235677791E-18</v>
      </c>
      <c r="Q25">
        <f t="shared" si="13"/>
        <v>-4.6054271345330505E-17</v>
      </c>
      <c r="R25">
        <f t="shared" si="14"/>
        <v>0.66143641095660666</v>
      </c>
      <c r="S25">
        <f t="shared" si="15"/>
        <v>2.9144643913554367E-16</v>
      </c>
      <c r="T25">
        <f t="shared" si="16"/>
        <v>-3.966037729756877E-18</v>
      </c>
      <c r="U25">
        <f t="shared" si="17"/>
        <v>-8.6190856083527347E-18</v>
      </c>
      <c r="V25">
        <f t="shared" si="18"/>
        <v>2.9147173804307884E-17</v>
      </c>
      <c r="X25">
        <f t="shared" si="19"/>
        <v>0.93541234302221776</v>
      </c>
      <c r="Z25">
        <f t="shared" si="20"/>
        <v>0.55673727519126714</v>
      </c>
    </row>
    <row r="26" spans="2:26" x14ac:dyDescent="0.25">
      <c r="B26">
        <v>210</v>
      </c>
      <c r="C26">
        <f t="shared" si="1"/>
        <v>3.6651914291880923</v>
      </c>
      <c r="D26">
        <f>D20</f>
        <v>-815.73093748999997</v>
      </c>
      <c r="E26">
        <f t="shared" si="0"/>
        <v>-7.1842500005914189E-5</v>
      </c>
      <c r="F26">
        <f t="shared" si="3"/>
        <v>5.1613448070997803E-9</v>
      </c>
      <c r="G26">
        <f t="shared" si="4"/>
        <v>-0.1418423360655621</v>
      </c>
      <c r="H26">
        <f t="shared" si="5"/>
        <v>0.17372067364249938</v>
      </c>
      <c r="I26">
        <f t="shared" si="6"/>
        <v>0.10029767769130007</v>
      </c>
      <c r="J26">
        <f t="shared" si="7"/>
        <v>-1.6587651125746105E-16</v>
      </c>
      <c r="K26">
        <f t="shared" si="8"/>
        <v>-0.10029767769130037</v>
      </c>
      <c r="L26">
        <f t="shared" si="9"/>
        <v>-3.1716910552996733E-2</v>
      </c>
      <c r="M26">
        <f t="shared" si="10"/>
        <v>-7.7690247072337029E-2</v>
      </c>
      <c r="N26">
        <f t="shared" si="11"/>
        <v>-4.6713787986919442E-2</v>
      </c>
      <c r="P26">
        <f t="shared" si="12"/>
        <v>-1.2087610318536909E-17</v>
      </c>
      <c r="Q26">
        <f t="shared" si="13"/>
        <v>-9.8425256401905911E-17</v>
      </c>
      <c r="R26">
        <f t="shared" si="14"/>
        <v>1.3228728219132142</v>
      </c>
      <c r="S26">
        <f t="shared" si="15"/>
        <v>5.2903575316024413E-16</v>
      </c>
      <c r="T26">
        <f t="shared" si="16"/>
        <v>-1.2391155311789727E-17</v>
      </c>
      <c r="U26">
        <f t="shared" si="17"/>
        <v>-2.4817667896534942E-17</v>
      </c>
      <c r="V26">
        <f t="shared" si="18"/>
        <v>8.0222983875750818E-17</v>
      </c>
      <c r="X26">
        <f t="shared" si="19"/>
        <v>1.8708246860444364</v>
      </c>
      <c r="Z26">
        <f t="shared" si="20"/>
        <v>1.4495910601726791</v>
      </c>
    </row>
    <row r="27" spans="2:26" x14ac:dyDescent="0.25">
      <c r="B27">
        <v>220</v>
      </c>
      <c r="C27">
        <f t="shared" si="1"/>
        <v>3.839724354387525</v>
      </c>
      <c r="D27">
        <f>D19</f>
        <v>-815.73051977</v>
      </c>
      <c r="E27">
        <f t="shared" si="0"/>
        <v>3.4587749996717321E-4</v>
      </c>
      <c r="F27">
        <f t="shared" si="3"/>
        <v>1.1963124498354189E-7</v>
      </c>
      <c r="G27">
        <f t="shared" si="4"/>
        <v>0.68288370510243268</v>
      </c>
      <c r="H27">
        <f t="shared" si="5"/>
        <v>-0.73980236296476576</v>
      </c>
      <c r="I27">
        <f t="shared" si="6"/>
        <v>-0.16769958103144661</v>
      </c>
      <c r="J27">
        <f t="shared" si="7"/>
        <v>0.48287169863972496</v>
      </c>
      <c r="K27">
        <f t="shared" si="8"/>
        <v>0.90750194399621265</v>
      </c>
      <c r="L27">
        <f t="shared" si="9"/>
        <v>0.32443240739579066</v>
      </c>
      <c r="M27">
        <f t="shared" si="10"/>
        <v>0.70294798314963769</v>
      </c>
      <c r="N27">
        <f t="shared" si="11"/>
        <v>0.39198822343760231</v>
      </c>
      <c r="P27">
        <f t="shared" si="12"/>
        <v>-2.1108207699943149E-17</v>
      </c>
      <c r="Q27">
        <f t="shared" si="13"/>
        <v>-1.6266777998262906E-16</v>
      </c>
      <c r="R27">
        <f t="shared" si="14"/>
        <v>1.98430923286982</v>
      </c>
      <c r="S27">
        <f t="shared" si="15"/>
        <v>6.8411116435789343E-16</v>
      </c>
      <c r="T27">
        <f t="shared" si="16"/>
        <v>-2.6327176060223101E-17</v>
      </c>
      <c r="U27">
        <f t="shared" si="17"/>
        <v>-4.6641958774978396E-17</v>
      </c>
      <c r="V27">
        <f t="shared" si="18"/>
        <v>1.3982533587566777E-16</v>
      </c>
      <c r="X27">
        <f t="shared" si="19"/>
        <v>2.8062370290666525</v>
      </c>
      <c r="Z27">
        <f t="shared" si="20"/>
        <v>2.5463149201020201</v>
      </c>
    </row>
    <row r="28" spans="2:26" x14ac:dyDescent="0.25">
      <c r="B28">
        <v>230</v>
      </c>
      <c r="C28">
        <f t="shared" si="1"/>
        <v>4.0142572795869578</v>
      </c>
      <c r="D28">
        <f>D18</f>
        <v>-815.73020138000004</v>
      </c>
      <c r="E28">
        <f t="shared" si="0"/>
        <v>6.6426749992842815E-4</v>
      </c>
      <c r="F28">
        <f t="shared" si="3"/>
        <v>4.4125131146116428E-7</v>
      </c>
      <c r="G28">
        <f t="shared" si="4"/>
        <v>1.31149742776939</v>
      </c>
      <c r="H28">
        <f t="shared" si="5"/>
        <v>-1.1922022516759443</v>
      </c>
      <c r="I28">
        <f t="shared" si="6"/>
        <v>0.3220717781335195</v>
      </c>
      <c r="J28">
        <f t="shared" si="7"/>
        <v>1.6062497485038214</v>
      </c>
      <c r="K28">
        <f t="shared" si="8"/>
        <v>1.7428830946672331</v>
      </c>
      <c r="L28">
        <f t="shared" si="9"/>
        <v>1.0546402255958469</v>
      </c>
      <c r="M28">
        <f t="shared" si="10"/>
        <v>1.9174180978790036</v>
      </c>
      <c r="N28">
        <f t="shared" si="11"/>
        <v>0.94115375186034789</v>
      </c>
      <c r="P28">
        <f t="shared" si="12"/>
        <v>-3.2228827680995017E-17</v>
      </c>
      <c r="Q28">
        <f t="shared" si="13"/>
        <v>-2.3103324562499422E-16</v>
      </c>
      <c r="R28">
        <f t="shared" si="14"/>
        <v>2.4685142916660627</v>
      </c>
      <c r="S28">
        <f t="shared" si="15"/>
        <v>6.8411116435789343E-16</v>
      </c>
      <c r="T28">
        <f t="shared" si="16"/>
        <v>-4.4561898710734572E-17</v>
      </c>
      <c r="U28">
        <f t="shared" si="17"/>
        <v>-6.6244483813826981E-17</v>
      </c>
      <c r="V28">
        <f t="shared" si="18"/>
        <v>1.7480455134065766E-16</v>
      </c>
      <c r="X28">
        <f t="shared" si="19"/>
        <v>3.4910063901859609</v>
      </c>
      <c r="Z28">
        <f t="shared" si="20"/>
        <v>3.382247865000295</v>
      </c>
    </row>
    <row r="29" spans="2:26" x14ac:dyDescent="0.25">
      <c r="B29">
        <v>240</v>
      </c>
      <c r="C29">
        <f t="shared" si="1"/>
        <v>4.1887902047863905</v>
      </c>
      <c r="D29">
        <f>D17</f>
        <v>-815.73013056000002</v>
      </c>
      <c r="E29">
        <f t="shared" si="0"/>
        <v>7.3508749994743994E-4</v>
      </c>
      <c r="F29">
        <f t="shared" si="3"/>
        <v>5.403536325789775E-7</v>
      </c>
      <c r="G29">
        <f t="shared" si="4"/>
        <v>1.4513209896169432</v>
      </c>
      <c r="H29">
        <f t="shared" si="5"/>
        <v>-1.0262389134365122</v>
      </c>
      <c r="I29">
        <f t="shared" si="6"/>
        <v>1.0262389134365102</v>
      </c>
      <c r="J29">
        <f t="shared" si="7"/>
        <v>2.052477826873023</v>
      </c>
      <c r="K29">
        <f t="shared" si="8"/>
        <v>1.0262389134365142</v>
      </c>
      <c r="L29">
        <f t="shared" si="9"/>
        <v>1.6862826068363055</v>
      </c>
      <c r="M29">
        <f t="shared" si="10"/>
        <v>2.3847637325817628</v>
      </c>
      <c r="N29">
        <f t="shared" si="11"/>
        <v>0.91789598863982536</v>
      </c>
      <c r="P29">
        <f t="shared" si="12"/>
        <v>-4.5111575850873478E-17</v>
      </c>
      <c r="Q29">
        <f t="shared" si="13"/>
        <v>-2.9527576920571736E-16</v>
      </c>
      <c r="R29">
        <f t="shared" si="14"/>
        <v>2.6457456438264262</v>
      </c>
      <c r="S29">
        <f t="shared" si="15"/>
        <v>5.2903575316024422E-16</v>
      </c>
      <c r="T29">
        <f t="shared" si="16"/>
        <v>-6.4386331693490234E-17</v>
      </c>
      <c r="U29">
        <f t="shared" si="17"/>
        <v>-7.4453003689604731E-17</v>
      </c>
      <c r="V29">
        <f t="shared" si="18"/>
        <v>1.5405989481225554E-16</v>
      </c>
      <c r="X29">
        <f t="shared" si="19"/>
        <v>3.7416493720888684</v>
      </c>
      <c r="Z29">
        <f t="shared" si="20"/>
        <v>3.5681857750502104</v>
      </c>
    </row>
    <row r="30" spans="2:26" x14ac:dyDescent="0.25">
      <c r="B30">
        <v>250</v>
      </c>
      <c r="C30">
        <f t="shared" si="1"/>
        <v>4.3633231299858233</v>
      </c>
      <c r="D30">
        <f>D16</f>
        <v>-815.73020138000004</v>
      </c>
      <c r="E30">
        <f t="shared" si="0"/>
        <v>6.6426749992842815E-4</v>
      </c>
      <c r="F30">
        <f t="shared" si="3"/>
        <v>4.4125131146116428E-7</v>
      </c>
      <c r="G30">
        <f t="shared" si="4"/>
        <v>1.31149742776939</v>
      </c>
      <c r="H30">
        <f t="shared" si="5"/>
        <v>-0.63435756826463752</v>
      </c>
      <c r="I30">
        <f t="shared" si="6"/>
        <v>1.4208113165337115</v>
      </c>
      <c r="J30">
        <f t="shared" si="7"/>
        <v>1.606249748503823</v>
      </c>
      <c r="K30">
        <f t="shared" si="8"/>
        <v>-0.32207177813351606</v>
      </c>
      <c r="L30">
        <f t="shared" si="9"/>
        <v>1.946703822446243</v>
      </c>
      <c r="M30">
        <f t="shared" si="10"/>
        <v>1.8832004955416739</v>
      </c>
      <c r="N30">
        <f t="shared" si="11"/>
        <v>0.36707989209695108</v>
      </c>
      <c r="P30">
        <f t="shared" si="12"/>
        <v>-5.9365016425421897E-17</v>
      </c>
      <c r="Q30">
        <f t="shared" si="13"/>
        <v>-3.4764675426229266E-16</v>
      </c>
      <c r="R30">
        <f t="shared" si="14"/>
        <v>2.4685142916660645</v>
      </c>
      <c r="S30">
        <f t="shared" si="15"/>
        <v>2.9144643913554441E-16</v>
      </c>
      <c r="T30">
        <f t="shared" si="16"/>
        <v>-8.2254418568795099E-17</v>
      </c>
      <c r="U30">
        <f t="shared" si="17"/>
        <v>-6.5062306902755474E-17</v>
      </c>
      <c r="V30">
        <f t="shared" si="18"/>
        <v>6.8179333841412514E-17</v>
      </c>
      <c r="X30">
        <f t="shared" si="19"/>
        <v>3.4910063901859627</v>
      </c>
      <c r="Z30">
        <f t="shared" si="20"/>
        <v>3.382247865000295</v>
      </c>
    </row>
    <row r="31" spans="2:26" x14ac:dyDescent="0.25">
      <c r="B31">
        <v>260</v>
      </c>
      <c r="C31">
        <f t="shared" si="1"/>
        <v>4.5378560551852569</v>
      </c>
      <c r="D31">
        <f>D15</f>
        <v>-815.73051977</v>
      </c>
      <c r="E31">
        <f t="shared" si="0"/>
        <v>3.4587749996717321E-4</v>
      </c>
      <c r="F31">
        <f t="shared" si="3"/>
        <v>1.1963124498354189E-7</v>
      </c>
      <c r="G31">
        <f t="shared" si="4"/>
        <v>0.68288370510243268</v>
      </c>
      <c r="H31">
        <f t="shared" si="5"/>
        <v>-0.16769958103144661</v>
      </c>
      <c r="I31">
        <f t="shared" si="6"/>
        <v>0.90750194399621265</v>
      </c>
      <c r="J31">
        <f t="shared" si="7"/>
        <v>0.48287169863972434</v>
      </c>
      <c r="K31">
        <f t="shared" si="8"/>
        <v>-0.7398023629647662</v>
      </c>
      <c r="L31">
        <f t="shared" si="9"/>
        <v>1.1667454497237562</v>
      </c>
      <c r="M31">
        <f t="shared" si="10"/>
        <v>0.57304844624948614</v>
      </c>
      <c r="N31">
        <f t="shared" si="11"/>
        <v>-0.16699562564687304</v>
      </c>
      <c r="P31">
        <f t="shared" si="12"/>
        <v>-7.4556065825371659E-17</v>
      </c>
      <c r="Q31">
        <f t="shared" si="13"/>
        <v>-3.8182948708347545E-16</v>
      </c>
      <c r="R31">
        <f t="shared" si="14"/>
        <v>1.9843092328698191</v>
      </c>
      <c r="S31">
        <f t="shared" si="15"/>
        <v>8.2513902827050326E-17</v>
      </c>
      <c r="T31">
        <f t="shared" si="16"/>
        <v>-9.4679545483470243E-17</v>
      </c>
      <c r="U31">
        <f t="shared" si="17"/>
        <v>-3.802287316662562E-17</v>
      </c>
      <c r="V31">
        <f t="shared" si="18"/>
        <v>-5.9568675918546437E-17</v>
      </c>
      <c r="X31">
        <f t="shared" si="19"/>
        <v>2.8062370290666498</v>
      </c>
      <c r="Z31">
        <f t="shared" si="20"/>
        <v>2.5463149201020201</v>
      </c>
    </row>
    <row r="32" spans="2:26" x14ac:dyDescent="0.25">
      <c r="B32">
        <v>270</v>
      </c>
      <c r="C32">
        <f t="shared" si="1"/>
        <v>4.7123889803846897</v>
      </c>
      <c r="D32">
        <f>D14</f>
        <v>-815.73093748999997</v>
      </c>
      <c r="E32">
        <f t="shared" si="0"/>
        <v>-7.1842500005914189E-5</v>
      </c>
      <c r="F32">
        <f t="shared" si="3"/>
        <v>5.1613448070997803E-9</v>
      </c>
      <c r="G32">
        <f t="shared" si="4"/>
        <v>-0.1418423360655621</v>
      </c>
      <c r="H32">
        <f t="shared" si="5"/>
        <v>1.2287954485441917E-17</v>
      </c>
      <c r="I32">
        <f t="shared" si="6"/>
        <v>-0.20059535538260032</v>
      </c>
      <c r="J32">
        <f t="shared" si="7"/>
        <v>-3.6863863456325744E-17</v>
      </c>
      <c r="K32">
        <f t="shared" si="8"/>
        <v>0.20059535538260032</v>
      </c>
      <c r="L32">
        <f t="shared" si="9"/>
        <v>-0.25373528442397353</v>
      </c>
      <c r="M32">
        <f t="shared" si="10"/>
        <v>-4.396272245419452E-17</v>
      </c>
      <c r="N32">
        <f t="shared" si="11"/>
        <v>0.10358699609644921</v>
      </c>
      <c r="P32">
        <f t="shared" si="12"/>
        <v>-9.0223151701747005E-17</v>
      </c>
      <c r="Q32">
        <f t="shared" si="13"/>
        <v>-3.937010256076233E-16</v>
      </c>
      <c r="R32">
        <f t="shared" si="14"/>
        <v>1.3228728219132133</v>
      </c>
      <c r="S32">
        <f t="shared" si="15"/>
        <v>0</v>
      </c>
      <c r="T32">
        <f t="shared" si="16"/>
        <v>-9.9129242494317696E-17</v>
      </c>
      <c r="U32">
        <f t="shared" si="17"/>
        <v>-1.4043619203319886E-32</v>
      </c>
      <c r="V32">
        <f t="shared" si="18"/>
        <v>-1.7789304348236219E-16</v>
      </c>
      <c r="X32">
        <f t="shared" si="19"/>
        <v>1.8708246860444335</v>
      </c>
      <c r="Z32">
        <f t="shared" si="20"/>
        <v>1.4495910601726791</v>
      </c>
    </row>
    <row r="33" spans="2:26" x14ac:dyDescent="0.25">
      <c r="B33">
        <v>280</v>
      </c>
      <c r="C33">
        <f t="shared" si="1"/>
        <v>4.8869219055841224</v>
      </c>
      <c r="D33">
        <f>D13</f>
        <v>-815.73127755999997</v>
      </c>
      <c r="E33">
        <f t="shared" si="0"/>
        <v>-4.1191249999883439E-4</v>
      </c>
      <c r="F33">
        <f t="shared" si="3"/>
        <v>1.6967190765528975E-7</v>
      </c>
      <c r="G33">
        <f t="shared" si="4"/>
        <v>-0.81325999581905895</v>
      </c>
      <c r="H33">
        <f t="shared" si="5"/>
        <v>-0.19971681788487627</v>
      </c>
      <c r="I33">
        <f t="shared" si="6"/>
        <v>-1.0807623928725061</v>
      </c>
      <c r="J33">
        <f t="shared" si="7"/>
        <v>0.57506165791139918</v>
      </c>
      <c r="K33">
        <f t="shared" si="8"/>
        <v>0.88104557498763003</v>
      </c>
      <c r="L33">
        <f t="shared" si="9"/>
        <v>-1.3895007194847588</v>
      </c>
      <c r="M33">
        <f t="shared" si="10"/>
        <v>0.68245496783536408</v>
      </c>
      <c r="N33">
        <f t="shared" si="11"/>
        <v>0.75927575682046478</v>
      </c>
      <c r="P33">
        <f t="shared" si="12"/>
        <v>-1.0589023757812236E-16</v>
      </c>
      <c r="Q33">
        <f t="shared" si="13"/>
        <v>-3.8182948708347545E-16</v>
      </c>
      <c r="R33">
        <f t="shared" si="14"/>
        <v>0.66143641095660743</v>
      </c>
      <c r="S33">
        <f t="shared" si="15"/>
        <v>8.251390282705024E-17</v>
      </c>
      <c r="T33">
        <f t="shared" si="16"/>
        <v>-9.4679545483470256E-17</v>
      </c>
      <c r="U33">
        <f t="shared" si="17"/>
        <v>3.8022873166625589E-17</v>
      </c>
      <c r="V33">
        <f t="shared" si="18"/>
        <v>-2.274205600898518E-16</v>
      </c>
      <c r="X33">
        <f t="shared" si="19"/>
        <v>0.93541234302221743</v>
      </c>
      <c r="Z33">
        <f t="shared" si="20"/>
        <v>0.55673727519126714</v>
      </c>
    </row>
    <row r="34" spans="2:26" x14ac:dyDescent="0.25">
      <c r="B34">
        <v>290</v>
      </c>
      <c r="C34">
        <f t="shared" si="1"/>
        <v>5.0614548307835552</v>
      </c>
      <c r="D34">
        <f>D12</f>
        <v>-815.73144760000002</v>
      </c>
      <c r="E34">
        <f t="shared" si="0"/>
        <v>-5.8195250005610433E-4</v>
      </c>
      <c r="F34">
        <f t="shared" si="3"/>
        <v>3.3866871232155011E-7</v>
      </c>
      <c r="G34">
        <f t="shared" si="4"/>
        <v>-1.1489786975725611</v>
      </c>
      <c r="H34">
        <f t="shared" si="5"/>
        <v>-0.5557489608040308</v>
      </c>
      <c r="I34">
        <f t="shared" si="6"/>
        <v>-1.2447465785303193</v>
      </c>
      <c r="J34">
        <f t="shared" si="7"/>
        <v>1.4072057671901808</v>
      </c>
      <c r="K34">
        <f t="shared" si="8"/>
        <v>0.28216114216413374</v>
      </c>
      <c r="L34">
        <f t="shared" si="9"/>
        <v>-1.7054712995343453</v>
      </c>
      <c r="M34">
        <f t="shared" si="10"/>
        <v>1.6498372065552684</v>
      </c>
      <c r="N34">
        <f t="shared" si="11"/>
        <v>0.79174326539453854</v>
      </c>
      <c r="P34">
        <f t="shared" si="12"/>
        <v>-1.2108128697807203E-16</v>
      </c>
      <c r="Q34">
        <f t="shared" si="13"/>
        <v>-3.4764675426229296E-16</v>
      </c>
      <c r="R34">
        <f t="shared" si="14"/>
        <v>0.17723135216036387</v>
      </c>
      <c r="S34">
        <f t="shared" si="15"/>
        <v>2.9144643913554298E-16</v>
      </c>
      <c r="T34">
        <f t="shared" si="16"/>
        <v>-8.2254418568795185E-17</v>
      </c>
      <c r="U34">
        <f t="shared" si="17"/>
        <v>6.5062306902755363E-17</v>
      </c>
      <c r="V34">
        <f t="shared" si="18"/>
        <v>-1.6785411881543325E-16</v>
      </c>
      <c r="X34">
        <f t="shared" si="19"/>
        <v>0.25064298190290824</v>
      </c>
      <c r="Z34">
        <f t="shared" si="20"/>
        <v>0.11029725504090493</v>
      </c>
    </row>
    <row r="35" spans="2:26" x14ac:dyDescent="0.25">
      <c r="B35">
        <v>300</v>
      </c>
      <c r="C35">
        <f t="shared" si="1"/>
        <v>5.2359877559829888</v>
      </c>
      <c r="D35">
        <f>D11</f>
        <v>-815.73148961000004</v>
      </c>
      <c r="E35">
        <f t="shared" si="0"/>
        <v>-6.2396250007168419E-4</v>
      </c>
      <c r="F35">
        <f t="shared" si="3"/>
        <v>3.8932920149570652E-7</v>
      </c>
      <c r="G35">
        <f t="shared" si="4"/>
        <v>-1.2319211973440558</v>
      </c>
      <c r="H35">
        <f t="shared" si="5"/>
        <v>-0.87109983252943335</v>
      </c>
      <c r="I35">
        <f t="shared" si="6"/>
        <v>-0.87109983252943224</v>
      </c>
      <c r="J35">
        <f t="shared" si="7"/>
        <v>1.742199665058866</v>
      </c>
      <c r="K35">
        <f t="shared" si="8"/>
        <v>-0.87109983252943435</v>
      </c>
      <c r="L35">
        <f t="shared" si="9"/>
        <v>-1.4313630843460283</v>
      </c>
      <c r="M35">
        <f t="shared" si="10"/>
        <v>2.0242530865623385</v>
      </c>
      <c r="N35">
        <f t="shared" si="11"/>
        <v>-1.1985986049973589E-15</v>
      </c>
      <c r="P35">
        <f t="shared" si="12"/>
        <v>-1.3533472755262056E-16</v>
      </c>
      <c r="Q35">
        <f t="shared" si="13"/>
        <v>-2.9527576920571736E-16</v>
      </c>
      <c r="R35">
        <f t="shared" si="14"/>
        <v>0</v>
      </c>
      <c r="S35">
        <f t="shared" si="15"/>
        <v>5.2903575316024413E-16</v>
      </c>
      <c r="T35">
        <f t="shared" si="16"/>
        <v>-6.4386331693490247E-17</v>
      </c>
      <c r="U35">
        <f t="shared" si="17"/>
        <v>7.4453003689604731E-17</v>
      </c>
      <c r="V35">
        <f t="shared" si="18"/>
        <v>2.3700114335371523E-31</v>
      </c>
      <c r="X35">
        <f t="shared" si="19"/>
        <v>1.534307565484919E-16</v>
      </c>
      <c r="Z35">
        <f t="shared" si="20"/>
        <v>0</v>
      </c>
    </row>
    <row r="36" spans="2:26" x14ac:dyDescent="0.25">
      <c r="B36">
        <v>310</v>
      </c>
      <c r="C36">
        <f t="shared" si="1"/>
        <v>5.4105206811824216</v>
      </c>
      <c r="D36">
        <f>D22</f>
        <v>-815.73144760000002</v>
      </c>
      <c r="E36">
        <f t="shared" si="0"/>
        <v>-5.8195250005610433E-4</v>
      </c>
      <c r="F36">
        <f t="shared" si="3"/>
        <v>3.3866871232155011E-7</v>
      </c>
      <c r="G36">
        <f t="shared" si="4"/>
        <v>-1.1489786975725611</v>
      </c>
      <c r="H36">
        <f t="shared" si="5"/>
        <v>-1.0444663949539712</v>
      </c>
      <c r="I36">
        <f t="shared" si="6"/>
        <v>-0.28216114216413074</v>
      </c>
      <c r="J36">
        <f t="shared" si="7"/>
        <v>1.4072057671901819</v>
      </c>
      <c r="K36">
        <f t="shared" si="8"/>
        <v>-1.5269077206944488</v>
      </c>
      <c r="L36">
        <f t="shared" si="9"/>
        <v>-0.92395084211009293</v>
      </c>
      <c r="M36">
        <f t="shared" si="10"/>
        <v>1.6798146166020975</v>
      </c>
      <c r="N36">
        <f t="shared" si="11"/>
        <v>-1.0769000342440993</v>
      </c>
      <c r="P36">
        <f t="shared" si="12"/>
        <v>-1.48217475722499E-16</v>
      </c>
      <c r="Q36">
        <f t="shared" si="13"/>
        <v>-2.3103324562499427E-16</v>
      </c>
      <c r="R36">
        <f t="shared" si="14"/>
        <v>0.17723135216036298</v>
      </c>
      <c r="S36">
        <f t="shared" si="15"/>
        <v>6.8411116435789343E-16</v>
      </c>
      <c r="T36">
        <f t="shared" si="16"/>
        <v>-4.4561898710734584E-17</v>
      </c>
      <c r="U36">
        <f t="shared" si="17"/>
        <v>6.6244483813826981E-17</v>
      </c>
      <c r="V36">
        <f t="shared" si="18"/>
        <v>2.28308991312072E-16</v>
      </c>
      <c r="X36">
        <f t="shared" si="19"/>
        <v>0.25064298190290824</v>
      </c>
      <c r="Z36">
        <f t="shared" si="20"/>
        <v>0.11029725504090493</v>
      </c>
    </row>
    <row r="37" spans="2:26" x14ac:dyDescent="0.25">
      <c r="B37">
        <v>320</v>
      </c>
      <c r="C37">
        <f t="shared" si="1"/>
        <v>5.5850536063818543</v>
      </c>
      <c r="D37">
        <f>D21</f>
        <v>-815.73127755999997</v>
      </c>
      <c r="E37">
        <f t="shared" si="0"/>
        <v>-4.1191249999883439E-4</v>
      </c>
      <c r="F37">
        <f t="shared" si="3"/>
        <v>1.6967190765528975E-7</v>
      </c>
      <c r="G37">
        <f t="shared" si="4"/>
        <v>-0.81325999581905895</v>
      </c>
      <c r="H37">
        <f t="shared" si="5"/>
        <v>-0.88104557498762914</v>
      </c>
      <c r="I37">
        <f t="shared" si="6"/>
        <v>0.19971681788487614</v>
      </c>
      <c r="J37">
        <f t="shared" si="7"/>
        <v>0.57506165791140051</v>
      </c>
      <c r="K37">
        <f t="shared" si="8"/>
        <v>-1.0807623928725061</v>
      </c>
      <c r="L37">
        <f t="shared" si="9"/>
        <v>-0.38637310615383746</v>
      </c>
      <c r="M37">
        <f t="shared" si="10"/>
        <v>0.83715494976049876</v>
      </c>
      <c r="N37">
        <f t="shared" si="11"/>
        <v>-1.4579907993914494</v>
      </c>
      <c r="P37">
        <f t="shared" si="12"/>
        <v>-1.5933809570355086E-16</v>
      </c>
      <c r="Q37">
        <f t="shared" si="13"/>
        <v>-1.6266777998262908E-16</v>
      </c>
      <c r="R37">
        <f t="shared" si="14"/>
        <v>0.66143641095660577</v>
      </c>
      <c r="S37">
        <f t="shared" si="15"/>
        <v>6.8411116435789353E-16</v>
      </c>
      <c r="T37">
        <f t="shared" si="16"/>
        <v>-2.6327176060223107E-17</v>
      </c>
      <c r="U37">
        <f t="shared" si="17"/>
        <v>4.6641958774978402E-17</v>
      </c>
      <c r="V37">
        <f t="shared" si="18"/>
        <v>4.3670179276098965E-16</v>
      </c>
      <c r="X37">
        <f t="shared" si="19"/>
        <v>0.9354123430222171</v>
      </c>
      <c r="Z37">
        <f t="shared" si="20"/>
        <v>0.55673727519126714</v>
      </c>
    </row>
    <row r="38" spans="2:26" x14ac:dyDescent="0.25">
      <c r="B38">
        <v>330</v>
      </c>
      <c r="C38">
        <f t="shared" si="1"/>
        <v>5.7595865315812871</v>
      </c>
      <c r="D38">
        <f>D20</f>
        <v>-815.73093748999997</v>
      </c>
      <c r="E38">
        <f t="shared" si="0"/>
        <v>-7.1842500005914189E-5</v>
      </c>
      <c r="F38">
        <f t="shared" si="3"/>
        <v>5.1613448070997803E-9</v>
      </c>
      <c r="G38">
        <f t="shared" si="4"/>
        <v>-0.1418423360655621</v>
      </c>
      <c r="H38">
        <f t="shared" si="5"/>
        <v>-0.17372067364249938</v>
      </c>
      <c r="I38">
        <f t="shared" si="6"/>
        <v>0.10029767769130003</v>
      </c>
      <c r="J38">
        <f t="shared" si="7"/>
        <v>2.3960423817011255E-16</v>
      </c>
      <c r="K38">
        <f t="shared" si="8"/>
        <v>-0.10029767769130044</v>
      </c>
      <c r="L38">
        <f t="shared" si="9"/>
        <v>-3.1716910552996747E-2</v>
      </c>
      <c r="M38">
        <f t="shared" si="10"/>
        <v>7.7690247072337085E-2</v>
      </c>
      <c r="N38">
        <f t="shared" si="11"/>
        <v>-0.31584069835065287</v>
      </c>
      <c r="P38">
        <f t="shared" si="12"/>
        <v>-1.6835869308495713E-16</v>
      </c>
      <c r="Q38">
        <f t="shared" si="13"/>
        <v>-9.842525640190596E-17</v>
      </c>
      <c r="R38">
        <f t="shared" si="14"/>
        <v>1.3228728219132115</v>
      </c>
      <c r="S38">
        <f t="shared" si="15"/>
        <v>5.2903575316024422E-16</v>
      </c>
      <c r="T38">
        <f t="shared" si="16"/>
        <v>-1.2391155311789734E-17</v>
      </c>
      <c r="U38">
        <f t="shared" si="17"/>
        <v>2.4817667896534955E-17</v>
      </c>
      <c r="V38">
        <f t="shared" si="18"/>
        <v>5.4240266831251698E-16</v>
      </c>
      <c r="X38">
        <f t="shared" si="19"/>
        <v>1.8708246860444329</v>
      </c>
      <c r="Z38">
        <f t="shared" si="20"/>
        <v>1.4495910601726791</v>
      </c>
    </row>
    <row r="39" spans="2:26" x14ac:dyDescent="0.25">
      <c r="B39">
        <v>340</v>
      </c>
      <c r="C39">
        <f t="shared" si="1"/>
        <v>5.9341194567807207</v>
      </c>
      <c r="D39">
        <f>D19</f>
        <v>-815.73051977</v>
      </c>
      <c r="E39">
        <f t="shared" si="0"/>
        <v>3.4587749996717321E-4</v>
      </c>
      <c r="F39">
        <f t="shared" si="3"/>
        <v>1.1963124498354189E-7</v>
      </c>
      <c r="G39">
        <f t="shared" si="4"/>
        <v>0.68288370510243268</v>
      </c>
      <c r="H39">
        <f t="shared" si="5"/>
        <v>0.90750194399621265</v>
      </c>
      <c r="I39">
        <f t="shared" si="6"/>
        <v>-0.7398023629647662</v>
      </c>
      <c r="J39">
        <f t="shared" si="7"/>
        <v>0.48287169863972551</v>
      </c>
      <c r="K39">
        <f t="shared" si="8"/>
        <v>-0.16769958103144783</v>
      </c>
      <c r="L39">
        <f t="shared" si="9"/>
        <v>4.8873877150523916E-2</v>
      </c>
      <c r="M39">
        <f t="shared" si="10"/>
        <v>-0.1298995369001506</v>
      </c>
      <c r="N39">
        <f t="shared" si="11"/>
        <v>1.3845372475401152</v>
      </c>
      <c r="P39">
        <f t="shared" si="12"/>
        <v>-1.7500518157992627E-16</v>
      </c>
      <c r="Q39">
        <f t="shared" si="13"/>
        <v>-4.6054271345330413E-17</v>
      </c>
      <c r="R39">
        <f t="shared" si="14"/>
        <v>1.9843092328698209</v>
      </c>
      <c r="S39">
        <f t="shared" si="15"/>
        <v>2.9144643913554328E-16</v>
      </c>
      <c r="T39">
        <f t="shared" si="16"/>
        <v>-3.9660377297568716E-18</v>
      </c>
      <c r="U39">
        <f t="shared" si="17"/>
        <v>8.6190856083527147E-18</v>
      </c>
      <c r="V39">
        <f t="shared" si="18"/>
        <v>4.9387551486093523E-16</v>
      </c>
      <c r="X39">
        <f t="shared" si="19"/>
        <v>2.8062370290666534</v>
      </c>
      <c r="Z39">
        <f t="shared" si="20"/>
        <v>2.5463149201020201</v>
      </c>
    </row>
    <row r="40" spans="2:26" x14ac:dyDescent="0.25">
      <c r="B40">
        <v>350</v>
      </c>
      <c r="C40">
        <f t="shared" si="1"/>
        <v>6.1086523819801526</v>
      </c>
      <c r="D40">
        <f>D18</f>
        <v>-815.73020138000004</v>
      </c>
      <c r="E40">
        <f t="shared" si="0"/>
        <v>6.6426749992842815E-4</v>
      </c>
      <c r="F40">
        <f t="shared" si="3"/>
        <v>4.4125131146116428E-7</v>
      </c>
      <c r="G40">
        <f t="shared" si="4"/>
        <v>1.31149742776939</v>
      </c>
      <c r="H40">
        <f t="shared" si="5"/>
        <v>1.8265598199405801</v>
      </c>
      <c r="I40">
        <f t="shared" si="6"/>
        <v>-1.7428830946672318</v>
      </c>
      <c r="J40">
        <f t="shared" si="7"/>
        <v>1.6062497485038187</v>
      </c>
      <c r="K40">
        <f t="shared" si="8"/>
        <v>-1.4208113165337093</v>
      </c>
      <c r="L40">
        <f t="shared" si="9"/>
        <v>1.2284376607853096E-2</v>
      </c>
      <c r="M40">
        <f t="shared" si="10"/>
        <v>-3.4217602337331968E-2</v>
      </c>
      <c r="N40">
        <f t="shared" si="11"/>
        <v>1.5809363161345005</v>
      </c>
      <c r="P40">
        <f t="shared" si="12"/>
        <v>-1.7907561099882407E-16</v>
      </c>
      <c r="Q40">
        <f t="shared" si="13"/>
        <v>-1.1871538524147967E-17</v>
      </c>
      <c r="R40">
        <f t="shared" si="14"/>
        <v>2.468514291666061</v>
      </c>
      <c r="S40">
        <f t="shared" si="15"/>
        <v>8.2513902827051189E-17</v>
      </c>
      <c r="T40">
        <f t="shared" si="16"/>
        <v>-5.1905392269139942E-19</v>
      </c>
      <c r="U40">
        <f t="shared" si="17"/>
        <v>1.1821769110715858E-18</v>
      </c>
      <c r="V40">
        <f t="shared" si="18"/>
        <v>2.9363413033607091E-16</v>
      </c>
      <c r="X40">
        <f t="shared" si="19"/>
        <v>3.4910063901859583</v>
      </c>
      <c r="Z40">
        <f t="shared" si="20"/>
        <v>3.382247865000295</v>
      </c>
    </row>
    <row r="41" spans="2:26" x14ac:dyDescent="0.25">
      <c r="B41">
        <v>360</v>
      </c>
      <c r="C41">
        <f t="shared" si="1"/>
        <v>6.2831853071795862</v>
      </c>
      <c r="P41">
        <f t="shared" si="12"/>
        <v>-1.8044630340349403E-16</v>
      </c>
      <c r="Q41">
        <f t="shared" si="13"/>
        <v>0</v>
      </c>
      <c r="R41">
        <f t="shared" si="14"/>
        <v>2.6457456438264262</v>
      </c>
      <c r="S41">
        <f t="shared" si="15"/>
        <v>0</v>
      </c>
      <c r="T41">
        <f t="shared" si="16"/>
        <v>0</v>
      </c>
      <c r="U41">
        <f t="shared" si="17"/>
        <v>0</v>
      </c>
      <c r="V41">
        <f t="shared" si="18"/>
        <v>2.1794538736140805E-31</v>
      </c>
      <c r="X41">
        <f>X5</f>
        <v>3.7416493720888684</v>
      </c>
      <c r="Z41">
        <f>Z5</f>
        <v>3.5681857750502104</v>
      </c>
    </row>
    <row r="42" spans="2:26" x14ac:dyDescent="0.25">
      <c r="B42" t="s">
        <v>4</v>
      </c>
      <c r="D42">
        <f>AVERAGE(D5:D40)</f>
        <v>-815.73086564749997</v>
      </c>
      <c r="F42">
        <f>SQRT(AVERAGE(F5:F40))</f>
        <v>5.0649546530809591E-4</v>
      </c>
      <c r="G42" t="s">
        <v>10</v>
      </c>
      <c r="H42" s="2">
        <f>AVERAGE(H5:H40)</f>
        <v>-6.7846962615981794E-17</v>
      </c>
      <c r="I42" s="2">
        <f t="shared" ref="I42:N42" si="21">AVERAGE(I5:I40)</f>
        <v>-1.4802973661668753E-16</v>
      </c>
      <c r="J42" s="2">
        <f t="shared" si="21"/>
        <v>0.99478793636851193</v>
      </c>
      <c r="K42" s="2">
        <f t="shared" si="21"/>
        <v>2.6521994477156517E-16</v>
      </c>
      <c r="L42" s="2">
        <f t="shared" si="21"/>
        <v>-5.8932411419989862E-17</v>
      </c>
      <c r="M42" s="2">
        <f t="shared" si="21"/>
        <v>-4.8186763221577976E-17</v>
      </c>
      <c r="N42" s="2">
        <f t="shared" si="21"/>
        <v>2.5905203907920321E-16</v>
      </c>
    </row>
    <row r="43" spans="2:26" x14ac:dyDescent="0.25">
      <c r="B43" t="s">
        <v>5</v>
      </c>
      <c r="D43">
        <f>MIN(D4:D40)</f>
        <v>-815.73148961000004</v>
      </c>
      <c r="F43" s="4">
        <f>F42*$A$1</f>
        <v>1.3298038441664057</v>
      </c>
      <c r="G43" s="2">
        <f>SUM(H43:N43)</f>
        <v>0.98960303834432251</v>
      </c>
      <c r="H43">
        <f t="shared" ref="H43:N43" si="22">H42^2</f>
        <v>4.603210336214431E-33</v>
      </c>
      <c r="I43">
        <f t="shared" si="22"/>
        <v>2.1912802922805882E-32</v>
      </c>
      <c r="J43">
        <f t="shared" si="22"/>
        <v>0.98960303834432251</v>
      </c>
      <c r="K43">
        <f t="shared" si="22"/>
        <v>7.0341619104632073E-32</v>
      </c>
      <c r="L43">
        <f t="shared" si="22"/>
        <v>3.4730291157749518E-33</v>
      </c>
      <c r="M43">
        <f t="shared" si="22"/>
        <v>2.3219641497724198E-33</v>
      </c>
      <c r="N43">
        <f t="shared" si="22"/>
        <v>6.7107958951093032E-32</v>
      </c>
    </row>
    <row r="44" spans="2:26" x14ac:dyDescent="0.25">
      <c r="B44" t="s">
        <v>6</v>
      </c>
      <c r="D44">
        <f>MAX(D4:D40)</f>
        <v>-815.73013056000002</v>
      </c>
    </row>
    <row r="45" spans="2:26" x14ac:dyDescent="0.25">
      <c r="B45" t="s">
        <v>69</v>
      </c>
      <c r="D45" s="1">
        <f>D44-D43</f>
        <v>1.3590500000191241E-3</v>
      </c>
      <c r="E45" s="4">
        <f>D45*$A$1</f>
        <v>3.5681857750502104</v>
      </c>
      <c r="G45" t="s">
        <v>65</v>
      </c>
      <c r="H45">
        <f>H42*$F$42</f>
        <v>-3.4364178899922687E-20</v>
      </c>
      <c r="I45">
        <f t="shared" ref="I45:N45" si="23">I42*$F$42</f>
        <v>-7.4976390327104034E-20</v>
      </c>
      <c r="J45">
        <f t="shared" si="23"/>
        <v>5.0385557871384995E-4</v>
      </c>
      <c r="K45">
        <f t="shared" si="23"/>
        <v>1.343326993360614E-19</v>
      </c>
      <c r="L45">
        <f t="shared" si="23"/>
        <v>-2.9848999143895911E-20</v>
      </c>
      <c r="M45">
        <f t="shared" si="23"/>
        <v>-2.440637705960418E-20</v>
      </c>
      <c r="N45">
        <f t="shared" si="23"/>
        <v>1.3120868307243207E-19</v>
      </c>
    </row>
    <row r="46" spans="2:26" x14ac:dyDescent="0.25">
      <c r="H46">
        <f>$A$1*H45</f>
        <v>-9.0223151701747017E-17</v>
      </c>
      <c r="I46">
        <f t="shared" ref="I46:N46" si="24">$A$1*I45</f>
        <v>-1.9685051280381165E-16</v>
      </c>
      <c r="J46">
        <f t="shared" si="24"/>
        <v>1.3228728219132131</v>
      </c>
      <c r="K46">
        <f t="shared" si="24"/>
        <v>3.5269050210682919E-16</v>
      </c>
      <c r="L46">
        <f t="shared" si="24"/>
        <v>-7.8368547252298718E-17</v>
      </c>
      <c r="M46">
        <f t="shared" si="24"/>
        <v>-6.4078942969990771E-17</v>
      </c>
      <c r="N46">
        <f t="shared" si="24"/>
        <v>3.444883974066704E-16</v>
      </c>
      <c r="O46" t="s">
        <v>57</v>
      </c>
    </row>
    <row r="50" spans="6:6" x14ac:dyDescent="0.25">
      <c r="F50">
        <f>F43/opt_angle_relax!F43</f>
        <v>0.78813783691743544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D46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2" max="12" width="12.7109375" bestFit="1" customWidth="1"/>
  </cols>
  <sheetData>
    <row r="1" spans="1:30" x14ac:dyDescent="0.25">
      <c r="A1" s="3">
        <v>2625.5</v>
      </c>
      <c r="B1" t="s">
        <v>14</v>
      </c>
      <c r="X1" t="s">
        <v>17</v>
      </c>
      <c r="Z1" t="s">
        <v>64</v>
      </c>
    </row>
    <row r="2" spans="1:30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L2">
        <v>5</v>
      </c>
      <c r="M2">
        <v>6</v>
      </c>
      <c r="N2">
        <v>7</v>
      </c>
      <c r="P2" t="s">
        <v>7</v>
      </c>
      <c r="Q2" t="s">
        <v>11</v>
      </c>
      <c r="R2" t="s">
        <v>12</v>
      </c>
      <c r="S2" t="s">
        <v>13</v>
      </c>
      <c r="T2">
        <v>5</v>
      </c>
      <c r="U2">
        <v>6</v>
      </c>
      <c r="V2">
        <v>7</v>
      </c>
      <c r="X2" t="s">
        <v>18</v>
      </c>
      <c r="Z2" t="s">
        <v>57</v>
      </c>
      <c r="AA2" s="1" t="s">
        <v>66</v>
      </c>
      <c r="AB2" s="1" t="s">
        <v>67</v>
      </c>
      <c r="AD2" s="1" t="s">
        <v>68</v>
      </c>
    </row>
    <row r="3" spans="1:30" x14ac:dyDescent="0.25">
      <c r="AA3">
        <f>SUM(AA5:AA40)</f>
        <v>102.48806973150555</v>
      </c>
      <c r="AB3">
        <f>SUM(AB5:AB40)</f>
        <v>6.6628870812113794</v>
      </c>
      <c r="AD3" s="7">
        <f>1-AB3/AA3</f>
        <v>0.93498865674154497</v>
      </c>
    </row>
    <row r="4" spans="1:30" x14ac:dyDescent="0.25">
      <c r="A4" t="s">
        <v>2</v>
      </c>
      <c r="B4" s="4">
        <v>179.95616000000001</v>
      </c>
      <c r="C4">
        <f>B4*PI()/180</f>
        <v>3.140827501245719</v>
      </c>
      <c r="D4">
        <v>-815.73326042999997</v>
      </c>
      <c r="E4">
        <f t="shared" ref="E4:E40" si="0">D4-$D$42</f>
        <v>-7.588616667817405E-4</v>
      </c>
    </row>
    <row r="5" spans="1:30" x14ac:dyDescent="0.25">
      <c r="B5">
        <v>0</v>
      </c>
      <c r="C5">
        <f t="shared" ref="C5:C41" si="1">B5*PI()/180</f>
        <v>0</v>
      </c>
      <c r="D5">
        <f t="shared" ref="D5:D11" si="2">D17</f>
        <v>-815.73156246999997</v>
      </c>
      <c r="E5">
        <f t="shared" si="0"/>
        <v>9.3909833321959013E-4</v>
      </c>
      <c r="F5">
        <f t="shared" ref="F5:F40" si="3">E5^2</f>
        <v>8.8190567945581239E-7</v>
      </c>
      <c r="G5">
        <f>E5/$F$42</f>
        <v>1.461294285322452</v>
      </c>
      <c r="H5">
        <f>-COS(C5-$C$4)*SQRT(2)*G5</f>
        <v>2.0665815919726875</v>
      </c>
      <c r="I5">
        <f>-COS(2*(C5-$C$4))*SQRT(2)*G5</f>
        <v>-2.0665797771271706</v>
      </c>
      <c r="J5">
        <f>-COS(3*(C5-$C$4))*SQRT(2)*G5</f>
        <v>2.0665767523858225</v>
      </c>
      <c r="K5">
        <f>-COS(4*(C5-$C$4))*SQRT(2)*G5</f>
        <v>-2.0665725177504153</v>
      </c>
      <c r="L5">
        <f>SQRT(2)*(3*SIN(C5-$C$4)-SIN(3*(C5-$C$4)))*G5/SQRT(10)</f>
        <v>-1.1709986509403546E-9</v>
      </c>
      <c r="M5">
        <f>SQRT(2)*(2*SIN(2*(C5-$C$4))-SIN(4*(C5-$C$4)))*G5/SQRT(5)</f>
        <v>3.3120825569451085E-9</v>
      </c>
      <c r="N5">
        <f>SQRT(2)*G5*(SIN(C5-$C$4)-SIN(2*(C5-$C$4))+3*SIN(3*(C5-$C$4))-2*SIN(4*(C5-$C$4)))/SQRT(15)</f>
        <v>-8.1655322993102377E-3</v>
      </c>
      <c r="P5">
        <f>H$46*(1-COS($C5-$C$4))</f>
        <v>0</v>
      </c>
      <c r="Q5">
        <f>I$46*(1-COS(2*($C5-$C$4)))</f>
        <v>0</v>
      </c>
      <c r="R5">
        <f>J$46*(1-COS(3*($C5-$C$4)))</f>
        <v>3.3481275729659865</v>
      </c>
      <c r="S5">
        <f>K$46*(1-COS(4*($C5-$C$4)))</f>
        <v>-1.023594397091168E-21</v>
      </c>
      <c r="T5">
        <f>L$46*(3*SIN($C5-$C$4)-SIN(3*($C5-$C$4)))/SQRT(10)</f>
        <v>-6.8856701653630187E-13</v>
      </c>
      <c r="U5">
        <f>M$46*(2*SIN(2*(C5-$C$4))-SIN(4*(C5-$C$4)))/SQRT(5)</f>
        <v>-9.7468263587779091E-26</v>
      </c>
      <c r="V5">
        <f>$N$46*(SIN(C5-$C$4)-SIN(2*(C5-$C$4))+3*SIN(3*(C5-$C$4))-2*SIN(4*(C5-$C$4)))/SQRT(15)</f>
        <v>1.1761154279038002E-5</v>
      </c>
      <c r="X5">
        <f>SUM(P5:V5)*SQRT(2)</f>
        <v>4.7349840550267288</v>
      </c>
      <c r="Z5">
        <f>(D5-$D$43)*$A$1</f>
        <v>4.4579939800034936</v>
      </c>
      <c r="AA5">
        <f>(E5*$A$1)^2</f>
        <v>6.0791965453851979</v>
      </c>
      <c r="AB5">
        <f>(X5-Z5)^2</f>
        <v>7.6723501661377494E-2</v>
      </c>
    </row>
    <row r="6" spans="1:30" x14ac:dyDescent="0.25">
      <c r="B6">
        <v>10</v>
      </c>
      <c r="C6">
        <f t="shared" si="1"/>
        <v>0.17453292519943295</v>
      </c>
      <c r="D6">
        <f t="shared" si="2"/>
        <v>-815.73165328000005</v>
      </c>
      <c r="E6">
        <f t="shared" si="0"/>
        <v>8.4828833314531948E-4</v>
      </c>
      <c r="F6">
        <f t="shared" si="3"/>
        <v>7.1959309615046451E-7</v>
      </c>
      <c r="G6">
        <f t="shared" ref="G6:G40" si="4">E6/$F$42</f>
        <v>1.3199883863930864</v>
      </c>
      <c r="H6">
        <f t="shared" ref="H6:H40" si="5">-COS(C6-$C$4)*SQRT(2)*G6</f>
        <v>1.8381368522686483</v>
      </c>
      <c r="I6">
        <f t="shared" ref="I6:I40" si="6">-COS(2*(C6-$C$4))*SQRT(2)*G6</f>
        <v>-1.7531878518572868</v>
      </c>
      <c r="J6">
        <f t="shared" ref="J6:J40" si="7">-COS(3*(C6-$C$4))*SQRT(2)*G6</f>
        <v>1.6145022322359066</v>
      </c>
      <c r="K6">
        <f t="shared" ref="K6:K40" si="8">-COS(4*(C6-$C$4))*SQRT(2)*G6</f>
        <v>-1.4263308193063648</v>
      </c>
      <c r="L6">
        <f t="shared" ref="L6:L40" si="9">SQRT(2)*(3*SIN(C6-$C$4)-SIN(3*(C6-$C$4)))*G6/SQRT(10)</f>
        <v>-1.2525552826723744E-2</v>
      </c>
      <c r="M6">
        <f t="shared" ref="M6:M40" si="10">SQRT(2)*(2*SIN(2*(C6-$C$4))-SIN(4*(C6-$C$4)))*G6/SQRT(5)</f>
        <v>3.4884670930706158E-2</v>
      </c>
      <c r="N6">
        <f t="shared" ref="N6:N40" si="11">SQRT(2)*G6*(SIN(C6-$C$4)-SIN(2*(C6-$C$4))+3*SIN(3*(C6-$C$4))-2*SIN(4*(C6-$C$4)))/SQRT(15)</f>
        <v>-1.5973575711665402</v>
      </c>
      <c r="P6">
        <f t="shared" ref="P6:P41" si="12">H$46*(1-COS($C6-$C$4))</f>
        <v>0</v>
      </c>
      <c r="Q6">
        <f t="shared" ref="Q6:Q41" si="13">I$46*(1-COS(2*($C6-$C$4)))</f>
        <v>0</v>
      </c>
      <c r="R6">
        <f t="shared" ref="R6:R41" si="14">J$46*(1-COS(3*($C6-$C$4)))</f>
        <v>3.1219244769862828</v>
      </c>
      <c r="S6">
        <f t="shared" ref="S6:S41" si="15">K$46*(1-COS(4*($C6-$C$4)))</f>
        <v>-5.1560733101258335E-17</v>
      </c>
      <c r="T6">
        <f t="shared" ref="T6:T41" si="16">L$46*(3*SIN($C6-$C$4)-SIN(3*($C6-$C$4)))/SQRT(10)</f>
        <v>-8.1536919461444943E-6</v>
      </c>
      <c r="U6">
        <f t="shared" ref="U6:U41" si="17">M$46*(2*SIN(2*(C6-$C$4))-SIN(4*(C6-$C$4)))/SQRT(5)</f>
        <v>-1.1364865019203038E-18</v>
      </c>
      <c r="V6">
        <f t="shared" ref="V6:V41" si="18">$N$46*(SIN(C6-$C$4)-SIN(2*(C6-$C$4))+3*SIN(3*(C6-$C$4))-2*SIN(4*(C6-$C$4)))/SQRT(15)</f>
        <v>2.5470364858571929E-3</v>
      </c>
      <c r="X6">
        <f t="shared" ref="X6:X41" si="19">SUM(P6:V6)*SQRT(2)</f>
        <v>4.4186584585389577</v>
      </c>
      <c r="Z6">
        <f t="shared" ref="Z6:Z40" si="20">(D6-$D$43)*$A$1</f>
        <v>4.219572324808496</v>
      </c>
      <c r="AA6">
        <f t="shared" ref="AA6:AA40" si="21">(E6*$A$1)^2</f>
        <v>4.960335289937464</v>
      </c>
      <c r="AB6">
        <f t="shared" ref="AB6:AB40" si="22">(X6-Z6)^2</f>
        <v>3.9635288643743279E-2</v>
      </c>
    </row>
    <row r="7" spans="1:30" x14ac:dyDescent="0.25">
      <c r="B7">
        <v>20</v>
      </c>
      <c r="C7">
        <f t="shared" si="1"/>
        <v>0.3490658503988659</v>
      </c>
      <c r="D7">
        <f t="shared" si="2"/>
        <v>-815.73206232999996</v>
      </c>
      <c r="E7">
        <f t="shared" si="0"/>
        <v>4.3923833322878636E-4</v>
      </c>
      <c r="F7">
        <f t="shared" si="3"/>
        <v>1.9293031337760236E-7</v>
      </c>
      <c r="G7">
        <f t="shared" si="4"/>
        <v>0.68348163715854293</v>
      </c>
      <c r="H7">
        <f t="shared" si="5"/>
        <v>0.90804333168191143</v>
      </c>
      <c r="I7">
        <f t="shared" si="6"/>
        <v>-0.73949847048815176</v>
      </c>
      <c r="J7">
        <f t="shared" si="7"/>
        <v>0.4813717232974255</v>
      </c>
      <c r="K7">
        <f t="shared" si="8"/>
        <v>-0.16493222961767959</v>
      </c>
      <c r="L7">
        <f t="shared" si="9"/>
        <v>-4.9225780455182118E-2</v>
      </c>
      <c r="M7">
        <f t="shared" si="10"/>
        <v>0.13079836899494451</v>
      </c>
      <c r="N7">
        <f t="shared" si="11"/>
        <v>-1.3873419383846237</v>
      </c>
      <c r="P7">
        <f t="shared" si="12"/>
        <v>0</v>
      </c>
      <c r="Q7">
        <f t="shared" si="13"/>
        <v>0</v>
      </c>
      <c r="R7">
        <f t="shared" si="14"/>
        <v>2.507768869118745</v>
      </c>
      <c r="S7">
        <f t="shared" si="15"/>
        <v>-1.8125460211369868E-16</v>
      </c>
      <c r="T7">
        <f t="shared" si="16"/>
        <v>-6.1886121555640238E-5</v>
      </c>
      <c r="U7">
        <f t="shared" si="17"/>
        <v>-8.2295339090477746E-18</v>
      </c>
      <c r="V7">
        <f t="shared" si="18"/>
        <v>4.2722808617101865E-3</v>
      </c>
      <c r="X7">
        <f t="shared" si="19"/>
        <v>3.5524751433492394</v>
      </c>
      <c r="Z7">
        <f t="shared" si="20"/>
        <v>3.1456115500276383</v>
      </c>
      <c r="AA7">
        <f t="shared" si="21"/>
        <v>1.3299169309227359</v>
      </c>
      <c r="AB7">
        <f t="shared" si="22"/>
        <v>0.16553798357056526</v>
      </c>
    </row>
    <row r="8" spans="1:30" x14ac:dyDescent="0.25">
      <c r="B8">
        <v>30</v>
      </c>
      <c r="C8">
        <f t="shared" si="1"/>
        <v>0.52359877559829882</v>
      </c>
      <c r="D8">
        <f t="shared" si="2"/>
        <v>-815.73260720999997</v>
      </c>
      <c r="E8">
        <f t="shared" si="0"/>
        <v>-1.0564166677795583E-4</v>
      </c>
      <c r="F8">
        <f t="shared" si="3"/>
        <v>1.1160161759624656E-8</v>
      </c>
      <c r="G8">
        <f t="shared" si="4"/>
        <v>-0.16438487695459289</v>
      </c>
      <c r="H8">
        <f t="shared" si="5"/>
        <v>-0.20124053653920035</v>
      </c>
      <c r="I8">
        <f t="shared" si="6"/>
        <v>0.11592942970357452</v>
      </c>
      <c r="J8">
        <f t="shared" si="7"/>
        <v>5.3363664507581556E-4</v>
      </c>
      <c r="K8">
        <f t="shared" si="8"/>
        <v>-0.11685330690177111</v>
      </c>
      <c r="L8">
        <f t="shared" si="9"/>
        <v>3.6903879862504381E-2</v>
      </c>
      <c r="M8">
        <f t="shared" si="10"/>
        <v>-9.0355715458666802E-2</v>
      </c>
      <c r="N8">
        <f t="shared" si="11"/>
        <v>0.36593719243790496</v>
      </c>
      <c r="P8">
        <f t="shared" si="12"/>
        <v>0</v>
      </c>
      <c r="Q8">
        <f t="shared" si="13"/>
        <v>0</v>
      </c>
      <c r="R8">
        <f t="shared" si="14"/>
        <v>1.6702232485185293</v>
      </c>
      <c r="S8">
        <f t="shared" si="15"/>
        <v>-3.2839742793399808E-16</v>
      </c>
      <c r="T8">
        <f t="shared" si="16"/>
        <v>-1.9290241889845483E-4</v>
      </c>
      <c r="U8">
        <f t="shared" si="17"/>
        <v>-2.3637063925593713E-17</v>
      </c>
      <c r="V8">
        <f t="shared" si="18"/>
        <v>4.6854124007261648E-3</v>
      </c>
      <c r="X8">
        <f t="shared" si="19"/>
        <v>2.3684057387911497</v>
      </c>
      <c r="Z8">
        <f t="shared" si="20"/>
        <v>1.7150291100099366</v>
      </c>
      <c r="AA8">
        <f t="shared" si="21"/>
        <v>7.6929787839573105E-2</v>
      </c>
      <c r="AB8">
        <f t="shared" si="22"/>
        <v>0.4269010190375031</v>
      </c>
    </row>
    <row r="9" spans="1:30" x14ac:dyDescent="0.25">
      <c r="B9">
        <v>40</v>
      </c>
      <c r="C9">
        <f t="shared" si="1"/>
        <v>0.69813170079773179</v>
      </c>
      <c r="D9">
        <f t="shared" si="2"/>
        <v>-815.73304698000004</v>
      </c>
      <c r="E9">
        <f t="shared" si="0"/>
        <v>-5.4541166684884956E-4</v>
      </c>
      <c r="F9">
        <f t="shared" si="3"/>
        <v>2.9747388633484048E-7</v>
      </c>
      <c r="G9">
        <f t="shared" si="4"/>
        <v>-0.84869382014764172</v>
      </c>
      <c r="H9">
        <f t="shared" si="5"/>
        <v>-0.91884224333082176</v>
      </c>
      <c r="I9">
        <f t="shared" si="6"/>
        <v>0.20660943727632897</v>
      </c>
      <c r="J9">
        <f t="shared" si="7"/>
        <v>0.60250154695316593</v>
      </c>
      <c r="K9">
        <f t="shared" si="8"/>
        <v>-1.1291024339387612</v>
      </c>
      <c r="L9">
        <f t="shared" si="9"/>
        <v>0.40431109662567866</v>
      </c>
      <c r="M9">
        <f t="shared" si="10"/>
        <v>-0.87545851332452496</v>
      </c>
      <c r="N9">
        <f t="shared" si="11"/>
        <v>1.5189264824619633</v>
      </c>
      <c r="P9">
        <f t="shared" si="12"/>
        <v>0</v>
      </c>
      <c r="Q9">
        <f t="shared" si="13"/>
        <v>0</v>
      </c>
      <c r="R9">
        <f t="shared" si="14"/>
        <v>0.83370728784968229</v>
      </c>
      <c r="S9">
        <f t="shared" si="15"/>
        <v>-4.2413944705048633E-16</v>
      </c>
      <c r="T9">
        <f t="shared" si="16"/>
        <v>-4.0934748629812813E-4</v>
      </c>
      <c r="U9">
        <f t="shared" si="17"/>
        <v>-4.4359259939164131E-17</v>
      </c>
      <c r="V9">
        <f t="shared" si="18"/>
        <v>3.7669412428220752E-3</v>
      </c>
      <c r="X9">
        <f t="shared" si="19"/>
        <v>1.1837885081537254</v>
      </c>
      <c r="Z9">
        <f t="shared" si="20"/>
        <v>0.56041297482380514</v>
      </c>
      <c r="AA9">
        <f t="shared" si="21"/>
        <v>2.0505619413461105</v>
      </c>
      <c r="AB9">
        <f t="shared" si="22"/>
        <v>0.38859705555436252</v>
      </c>
    </row>
    <row r="10" spans="1:30" x14ac:dyDescent="0.25">
      <c r="B10">
        <v>50</v>
      </c>
      <c r="C10">
        <f t="shared" si="1"/>
        <v>0.87266462599716477</v>
      </c>
      <c r="D10">
        <f t="shared" si="2"/>
        <v>-815.73322815999995</v>
      </c>
      <c r="E10">
        <f t="shared" si="0"/>
        <v>-7.2659166676203313E-4</v>
      </c>
      <c r="F10">
        <f t="shared" si="3"/>
        <v>5.279354502080294E-7</v>
      </c>
      <c r="G10">
        <f t="shared" si="4"/>
        <v>-1.1306209508030307</v>
      </c>
      <c r="H10">
        <f t="shared" si="5"/>
        <v>-1.0268409837293104</v>
      </c>
      <c r="I10">
        <f t="shared" si="6"/>
        <v>-0.2800622925071049</v>
      </c>
      <c r="J10">
        <f t="shared" si="7"/>
        <v>1.3865537096777114</v>
      </c>
      <c r="K10">
        <f t="shared" si="8"/>
        <v>-1.5008308442202656</v>
      </c>
      <c r="L10">
        <f t="shared" si="9"/>
        <v>0.91093999452144536</v>
      </c>
      <c r="M10">
        <f t="shared" si="10"/>
        <v>-1.6546491897720563</v>
      </c>
      <c r="N10">
        <f t="shared" si="11"/>
        <v>1.0549495739200807</v>
      </c>
      <c r="P10">
        <f t="shared" si="12"/>
        <v>0</v>
      </c>
      <c r="Q10">
        <f t="shared" si="13"/>
        <v>0</v>
      </c>
      <c r="R10">
        <f t="shared" si="14"/>
        <v>0.2223647632291712</v>
      </c>
      <c r="S10">
        <f t="shared" si="15"/>
        <v>-4.2368190466454007E-16</v>
      </c>
      <c r="T10">
        <f t="shared" si="16"/>
        <v>-6.9230943101826925E-4</v>
      </c>
      <c r="U10">
        <f t="shared" si="17"/>
        <v>-6.2934482251344634E-17</v>
      </c>
      <c r="V10">
        <f t="shared" si="18"/>
        <v>1.9638929181240664E-3</v>
      </c>
      <c r="X10">
        <f t="shared" si="19"/>
        <v>0.31626955456573008</v>
      </c>
      <c r="Z10">
        <f t="shared" si="20"/>
        <v>8.4724885051741694E-2</v>
      </c>
      <c r="AA10">
        <f t="shared" si="21"/>
        <v>3.6391911741303611</v>
      </c>
      <c r="AB10">
        <f t="shared" si="22"/>
        <v>5.3612933980342101E-2</v>
      </c>
    </row>
    <row r="11" spans="1:30" x14ac:dyDescent="0.25">
      <c r="B11">
        <v>60</v>
      </c>
      <c r="C11">
        <f t="shared" si="1"/>
        <v>1.0471975511965976</v>
      </c>
      <c r="D11">
        <f t="shared" si="2"/>
        <v>-815.73326042999997</v>
      </c>
      <c r="E11">
        <f t="shared" si="0"/>
        <v>-7.588616667817405E-4</v>
      </c>
      <c r="F11">
        <f t="shared" si="3"/>
        <v>5.7587102931076136E-7</v>
      </c>
      <c r="G11">
        <f t="shared" si="4"/>
        <v>-1.1808350390918312</v>
      </c>
      <c r="H11">
        <f t="shared" si="5"/>
        <v>-0.83386963939889625</v>
      </c>
      <c r="I11">
        <f t="shared" si="6"/>
        <v>-0.8371886448368876</v>
      </c>
      <c r="J11">
        <f t="shared" si="7"/>
        <v>1.6699485276172856</v>
      </c>
      <c r="K11">
        <f t="shared" si="8"/>
        <v>-0.83054624020114909</v>
      </c>
      <c r="L11">
        <f t="shared" si="9"/>
        <v>1.3738242258616369</v>
      </c>
      <c r="M11">
        <f t="shared" si="10"/>
        <v>-1.9403054175929153</v>
      </c>
      <c r="N11">
        <f t="shared" si="11"/>
        <v>-4.4509420337570122E-3</v>
      </c>
      <c r="P11">
        <f t="shared" si="12"/>
        <v>0</v>
      </c>
      <c r="Q11">
        <f t="shared" si="13"/>
        <v>0</v>
      </c>
      <c r="R11">
        <f t="shared" si="14"/>
        <v>4.4104278625024902E-6</v>
      </c>
      <c r="S11">
        <f t="shared" si="15"/>
        <v>-3.2723888994356092E-16</v>
      </c>
      <c r="T11">
        <f t="shared" si="16"/>
        <v>-9.9969943228841573E-4</v>
      </c>
      <c r="U11">
        <f t="shared" si="17"/>
        <v>-7.0661137803861212E-17</v>
      </c>
      <c r="V11">
        <f t="shared" si="18"/>
        <v>-7.9335184965321642E-6</v>
      </c>
      <c r="X11">
        <f t="shared" si="19"/>
        <v>-1.4187708979956383E-3</v>
      </c>
      <c r="Z11">
        <f t="shared" si="20"/>
        <v>0</v>
      </c>
      <c r="AA11">
        <f t="shared" si="21"/>
        <v>3.9696231167641631</v>
      </c>
      <c r="AB11">
        <f t="shared" si="22"/>
        <v>2.0129108609993501E-6</v>
      </c>
    </row>
    <row r="12" spans="1:30" x14ac:dyDescent="0.25">
      <c r="B12">
        <v>70</v>
      </c>
      <c r="C12">
        <f t="shared" si="1"/>
        <v>1.2217304763960306</v>
      </c>
      <c r="D12">
        <f>D22</f>
        <v>-815.73322815999995</v>
      </c>
      <c r="E12">
        <f t="shared" si="0"/>
        <v>-7.2659166676203313E-4</v>
      </c>
      <c r="F12">
        <f t="shared" si="3"/>
        <v>5.279354502080294E-7</v>
      </c>
      <c r="G12">
        <f t="shared" si="4"/>
        <v>-1.1306209508030307</v>
      </c>
      <c r="H12">
        <f t="shared" si="5"/>
        <v>-0.5457197007133181</v>
      </c>
      <c r="I12">
        <f t="shared" si="6"/>
        <v>-1.2264300848927836</v>
      </c>
      <c r="J12">
        <f t="shared" si="7"/>
        <v>1.3828834160216488</v>
      </c>
      <c r="K12">
        <f t="shared" si="8"/>
        <v>0.28247100181454404</v>
      </c>
      <c r="L12">
        <f t="shared" si="9"/>
        <v>1.6796232550238313</v>
      </c>
      <c r="M12">
        <f t="shared" si="10"/>
        <v>-1.621416088905324</v>
      </c>
      <c r="N12">
        <f t="shared" si="11"/>
        <v>-0.78148742287341821</v>
      </c>
      <c r="P12">
        <f t="shared" si="12"/>
        <v>0</v>
      </c>
      <c r="Q12">
        <f t="shared" si="13"/>
        <v>0</v>
      </c>
      <c r="R12">
        <f t="shared" si="14"/>
        <v>0.22620750640756707</v>
      </c>
      <c r="S12">
        <f t="shared" si="15"/>
        <v>-1.7993716132021164E-16</v>
      </c>
      <c r="T12">
        <f t="shared" si="16"/>
        <v>-1.276504519511715E-3</v>
      </c>
      <c r="U12">
        <f t="shared" si="17"/>
        <v>-6.1670463261952295E-17</v>
      </c>
      <c r="V12">
        <f t="shared" si="18"/>
        <v>-1.4548160910489182E-3</v>
      </c>
      <c r="X12">
        <f t="shared" si="19"/>
        <v>0.31604305282153583</v>
      </c>
      <c r="Z12">
        <f t="shared" si="20"/>
        <v>8.4724885051741694E-2</v>
      </c>
      <c r="AA12">
        <f t="shared" si="21"/>
        <v>3.6391911741303611</v>
      </c>
      <c r="AB12">
        <f t="shared" si="22"/>
        <v>5.3508094740374629E-2</v>
      </c>
    </row>
    <row r="13" spans="1:30" x14ac:dyDescent="0.25">
      <c r="B13">
        <v>80</v>
      </c>
      <c r="C13">
        <f t="shared" si="1"/>
        <v>1.3962634015954636</v>
      </c>
      <c r="D13">
        <f>D21</f>
        <v>-815.73304698000004</v>
      </c>
      <c r="E13">
        <f t="shared" si="0"/>
        <v>-5.4541166684884956E-4</v>
      </c>
      <c r="F13">
        <f t="shared" si="3"/>
        <v>2.9747388633484048E-7</v>
      </c>
      <c r="G13">
        <f t="shared" si="4"/>
        <v>-0.84869382014764172</v>
      </c>
      <c r="H13">
        <f t="shared" si="5"/>
        <v>-0.20751402980151484</v>
      </c>
      <c r="I13">
        <f t="shared" si="6"/>
        <v>-1.1284782008378311</v>
      </c>
      <c r="J13">
        <f t="shared" si="7"/>
        <v>0.59772960171215239</v>
      </c>
      <c r="K13">
        <f t="shared" si="8"/>
        <v>0.92178976130319468</v>
      </c>
      <c r="L13">
        <f t="shared" si="9"/>
        <v>1.4506271244018274</v>
      </c>
      <c r="M13">
        <f t="shared" si="10"/>
        <v>-0.70938534764313277</v>
      </c>
      <c r="N13">
        <f t="shared" si="11"/>
        <v>-0.79237205828674928</v>
      </c>
      <c r="P13">
        <f t="shared" si="12"/>
        <v>0</v>
      </c>
      <c r="Q13">
        <f t="shared" si="13"/>
        <v>0</v>
      </c>
      <c r="R13">
        <f t="shared" si="14"/>
        <v>0.8403631142751038</v>
      </c>
      <c r="S13">
        <f t="shared" si="15"/>
        <v>-5.0700834693717611E-17</v>
      </c>
      <c r="T13">
        <f t="shared" si="16"/>
        <v>-1.4686971786963712E-3</v>
      </c>
      <c r="U13">
        <f t="shared" si="17"/>
        <v>-3.5944374923762023E-17</v>
      </c>
      <c r="V13">
        <f t="shared" si="18"/>
        <v>-1.9650845649765796E-3</v>
      </c>
      <c r="X13">
        <f t="shared" si="19"/>
        <v>1.1835968128138117</v>
      </c>
      <c r="Z13">
        <f t="shared" si="20"/>
        <v>0.56041297482380514</v>
      </c>
      <c r="AA13">
        <f t="shared" si="21"/>
        <v>2.0505619413461105</v>
      </c>
      <c r="AB13">
        <f t="shared" si="22"/>
        <v>0.38835809593195469</v>
      </c>
    </row>
    <row r="14" spans="1:30" x14ac:dyDescent="0.25">
      <c r="B14">
        <v>90</v>
      </c>
      <c r="C14">
        <f t="shared" si="1"/>
        <v>1.5707963267948966</v>
      </c>
      <c r="D14">
        <f>D20</f>
        <v>-815.73260720999997</v>
      </c>
      <c r="E14">
        <f t="shared" si="0"/>
        <v>-1.0564166677795583E-4</v>
      </c>
      <c r="F14">
        <f t="shared" si="3"/>
        <v>1.1160161759624656E-8</v>
      </c>
      <c r="G14">
        <f t="shared" si="4"/>
        <v>-0.16438487695459289</v>
      </c>
      <c r="H14">
        <f t="shared" si="5"/>
        <v>1.7787902054622318E-4</v>
      </c>
      <c r="I14">
        <f t="shared" si="6"/>
        <v>-0.23247505022914525</v>
      </c>
      <c r="J14">
        <f t="shared" si="7"/>
        <v>-5.3363664507578704E-4</v>
      </c>
      <c r="K14">
        <f t="shared" si="8"/>
        <v>0.23247423360256519</v>
      </c>
      <c r="L14">
        <f t="shared" si="9"/>
        <v>0.29406034923456376</v>
      </c>
      <c r="M14">
        <f t="shared" si="10"/>
        <v>6.3639877186236584E-4</v>
      </c>
      <c r="N14">
        <f t="shared" si="11"/>
        <v>-0.11977371496512362</v>
      </c>
      <c r="P14">
        <f t="shared" si="12"/>
        <v>0</v>
      </c>
      <c r="Q14">
        <f t="shared" si="13"/>
        <v>0</v>
      </c>
      <c r="R14">
        <f t="shared" si="14"/>
        <v>1.6779087348753194</v>
      </c>
      <c r="S14">
        <f t="shared" si="15"/>
        <v>-1.023594397091168E-21</v>
      </c>
      <c r="T14">
        <f t="shared" si="16"/>
        <v>-1.5370999710820716E-3</v>
      </c>
      <c r="U14">
        <f t="shared" si="17"/>
        <v>1.6648198042946497E-19</v>
      </c>
      <c r="V14">
        <f t="shared" si="18"/>
        <v>-1.5335671283914607E-3</v>
      </c>
      <c r="X14">
        <f t="shared" si="19"/>
        <v>2.3685787102273506</v>
      </c>
      <c r="Z14">
        <f t="shared" si="20"/>
        <v>1.7150291100099366</v>
      </c>
      <c r="AA14">
        <f t="shared" si="21"/>
        <v>7.6929787839573105E-2</v>
      </c>
      <c r="AB14">
        <f t="shared" si="22"/>
        <v>0.42712707994434157</v>
      </c>
    </row>
    <row r="15" spans="1:30" x14ac:dyDescent="0.25">
      <c r="B15">
        <v>100</v>
      </c>
      <c r="C15">
        <f t="shared" si="1"/>
        <v>1.7453292519943295</v>
      </c>
      <c r="D15">
        <f>D19</f>
        <v>-815.73206232999996</v>
      </c>
      <c r="E15">
        <f t="shared" si="0"/>
        <v>4.3923833322878636E-4</v>
      </c>
      <c r="F15">
        <f t="shared" si="3"/>
        <v>1.9293031337760236E-7</v>
      </c>
      <c r="G15">
        <f t="shared" si="4"/>
        <v>0.68348163715854293</v>
      </c>
      <c r="H15">
        <f t="shared" si="5"/>
        <v>-0.16857472119370626</v>
      </c>
      <c r="I15">
        <f t="shared" si="6"/>
        <v>0.90778958026154011</v>
      </c>
      <c r="J15">
        <f t="shared" si="7"/>
        <v>0.48521473106810875</v>
      </c>
      <c r="K15">
        <f t="shared" si="8"/>
        <v>-0.73854507627379051</v>
      </c>
      <c r="L15">
        <f t="shared" si="9"/>
        <v>-1.1672934341552019</v>
      </c>
      <c r="M15">
        <f t="shared" si="10"/>
        <v>-0.57580527263913051</v>
      </c>
      <c r="N15">
        <f t="shared" si="11"/>
        <v>0.16550406566248693</v>
      </c>
      <c r="P15">
        <f t="shared" si="12"/>
        <v>0</v>
      </c>
      <c r="Q15">
        <f t="shared" si="13"/>
        <v>0</v>
      </c>
      <c r="R15">
        <f t="shared" si="14"/>
        <v>2.5144246955441654</v>
      </c>
      <c r="S15">
        <f t="shared" si="15"/>
        <v>-5.1560733101258403E-17</v>
      </c>
      <c r="T15">
        <f t="shared" si="16"/>
        <v>-1.4675087462148048E-3</v>
      </c>
      <c r="U15">
        <f t="shared" si="17"/>
        <v>3.6228349425178037E-17</v>
      </c>
      <c r="V15">
        <f t="shared" si="18"/>
        <v>-5.096651609107774E-4</v>
      </c>
      <c r="X15">
        <f t="shared" si="19"/>
        <v>3.5531373598497717</v>
      </c>
      <c r="Z15">
        <f t="shared" si="20"/>
        <v>3.1456115500276383</v>
      </c>
      <c r="AA15">
        <f t="shared" si="21"/>
        <v>1.3299169309227359</v>
      </c>
      <c r="AB15">
        <f t="shared" si="22"/>
        <v>0.16607728567118571</v>
      </c>
    </row>
    <row r="16" spans="1:30" x14ac:dyDescent="0.25">
      <c r="B16">
        <v>110</v>
      </c>
      <c r="C16">
        <f t="shared" si="1"/>
        <v>1.9198621771937625</v>
      </c>
      <c r="D16">
        <f>D18</f>
        <v>-815.73165328000005</v>
      </c>
      <c r="E16">
        <f t="shared" si="0"/>
        <v>8.4828833314531948E-4</v>
      </c>
      <c r="F16">
        <f t="shared" si="3"/>
        <v>7.1959309615046451E-7</v>
      </c>
      <c r="G16">
        <f t="shared" si="4"/>
        <v>1.3199883863930864</v>
      </c>
      <c r="H16">
        <f t="shared" si="5"/>
        <v>-0.63980657393682794</v>
      </c>
      <c r="I16">
        <f t="shared" si="6"/>
        <v>1.4281720820736321</v>
      </c>
      <c r="J16">
        <f t="shared" si="7"/>
        <v>1.6187872625081765</v>
      </c>
      <c r="K16">
        <f t="shared" si="8"/>
        <v>-0.3185288613492841</v>
      </c>
      <c r="L16">
        <f t="shared" si="9"/>
        <v>-1.9576690424657903</v>
      </c>
      <c r="M16">
        <f t="shared" si="10"/>
        <v>-1.8977887015882129</v>
      </c>
      <c r="N16">
        <f t="shared" si="11"/>
        <v>-0.37214979339256554</v>
      </c>
      <c r="P16">
        <f t="shared" si="12"/>
        <v>0</v>
      </c>
      <c r="Q16">
        <f t="shared" si="13"/>
        <v>0</v>
      </c>
      <c r="R16">
        <f t="shared" si="14"/>
        <v>3.1257672201646778</v>
      </c>
      <c r="S16">
        <f t="shared" si="15"/>
        <v>-1.8125460211369861E-16</v>
      </c>
      <c r="T16">
        <f t="shared" si="16"/>
        <v>-1.2743733171372434E-3</v>
      </c>
      <c r="U16">
        <f t="shared" si="17"/>
        <v>6.182690520819553E-17</v>
      </c>
      <c r="V16">
        <f t="shared" si="18"/>
        <v>5.9340445688866672E-4</v>
      </c>
      <c r="X16">
        <f t="shared" si="19"/>
        <v>4.4195393601804183</v>
      </c>
      <c r="Z16">
        <f t="shared" si="20"/>
        <v>4.219572324808496</v>
      </c>
      <c r="AA16">
        <f t="shared" si="21"/>
        <v>4.960335289937464</v>
      </c>
      <c r="AB16">
        <f t="shared" si="22"/>
        <v>3.9986815235435617E-2</v>
      </c>
    </row>
    <row r="17" spans="2:28" x14ac:dyDescent="0.25">
      <c r="B17">
        <v>120</v>
      </c>
      <c r="C17">
        <f t="shared" si="1"/>
        <v>2.0943951023931953</v>
      </c>
      <c r="D17">
        <v>-815.73156246999997</v>
      </c>
      <c r="E17">
        <f t="shared" si="0"/>
        <v>9.3909833321959013E-4</v>
      </c>
      <c r="F17">
        <f t="shared" si="3"/>
        <v>8.8190567945581239E-7</v>
      </c>
      <c r="G17">
        <f t="shared" si="4"/>
        <v>1.461294285322452</v>
      </c>
      <c r="H17">
        <f t="shared" si="5"/>
        <v>-1.0346601987062236</v>
      </c>
      <c r="I17">
        <f t="shared" si="6"/>
        <v>1.0305510839255532</v>
      </c>
      <c r="J17">
        <f t="shared" si="7"/>
        <v>2.0665767523858225</v>
      </c>
      <c r="K17">
        <f t="shared" si="8"/>
        <v>1.0387638617374513</v>
      </c>
      <c r="L17">
        <f t="shared" si="9"/>
        <v>-1.6956198751636038</v>
      </c>
      <c r="M17">
        <f t="shared" si="10"/>
        <v>-2.4011459082382833</v>
      </c>
      <c r="N17">
        <f t="shared" si="11"/>
        <v>-0.9256287010105857</v>
      </c>
      <c r="P17">
        <f t="shared" si="12"/>
        <v>0</v>
      </c>
      <c r="Q17">
        <f t="shared" si="13"/>
        <v>0</v>
      </c>
      <c r="R17">
        <f t="shared" si="14"/>
        <v>3.3481275729659865</v>
      </c>
      <c r="S17">
        <f t="shared" si="15"/>
        <v>-3.2839742793399803E-16</v>
      </c>
      <c r="T17">
        <f t="shared" si="16"/>
        <v>-9.9705317139646183E-4</v>
      </c>
      <c r="U17">
        <f t="shared" si="17"/>
        <v>7.0661137901329476E-17</v>
      </c>
      <c r="V17">
        <f t="shared" si="18"/>
        <v>1.3332213453629527E-3</v>
      </c>
      <c r="X17">
        <f t="shared" si="19"/>
        <v>4.7354428358346734</v>
      </c>
      <c r="Z17">
        <f t="shared" si="20"/>
        <v>4.4579939800034936</v>
      </c>
      <c r="AA17">
        <f t="shared" si="21"/>
        <v>6.0791965453851979</v>
      </c>
      <c r="AB17">
        <f t="shared" si="22"/>
        <v>7.6977867602030819E-2</v>
      </c>
    </row>
    <row r="18" spans="2:28" x14ac:dyDescent="0.25">
      <c r="B18">
        <v>130</v>
      </c>
      <c r="C18">
        <f t="shared" si="1"/>
        <v>2.2689280275926285</v>
      </c>
      <c r="D18">
        <v>-815.73165328000005</v>
      </c>
      <c r="E18">
        <f t="shared" si="0"/>
        <v>8.4828833314531948E-4</v>
      </c>
      <c r="F18">
        <f t="shared" si="3"/>
        <v>7.1959309615046451E-7</v>
      </c>
      <c r="G18">
        <f t="shared" si="4"/>
        <v>1.3199883863930864</v>
      </c>
      <c r="H18">
        <f t="shared" si="5"/>
        <v>-1.2010146879784307</v>
      </c>
      <c r="I18">
        <f t="shared" si="6"/>
        <v>0.32134328217038466</v>
      </c>
      <c r="J18">
        <f t="shared" si="7"/>
        <v>1.6145022322359055</v>
      </c>
      <c r="K18">
        <f t="shared" si="8"/>
        <v>1.7561128223934235</v>
      </c>
      <c r="L18">
        <f t="shared" si="9"/>
        <v>-1.0594240966315174</v>
      </c>
      <c r="M18">
        <f t="shared" si="10"/>
        <v>-1.9278713570042312</v>
      </c>
      <c r="N18">
        <f t="shared" si="11"/>
        <v>-0.94698091616123126</v>
      </c>
      <c r="P18">
        <f t="shared" si="12"/>
        <v>0</v>
      </c>
      <c r="Q18">
        <f t="shared" si="13"/>
        <v>0</v>
      </c>
      <c r="R18">
        <f t="shared" si="14"/>
        <v>3.1219244769862819</v>
      </c>
      <c r="S18">
        <f t="shared" si="15"/>
        <v>-4.2413944705048633E-16</v>
      </c>
      <c r="T18">
        <f t="shared" si="16"/>
        <v>-6.8964762224513079E-4</v>
      </c>
      <c r="U18">
        <f t="shared" si="17"/>
        <v>6.2806949763872593E-17</v>
      </c>
      <c r="V18">
        <f t="shared" si="18"/>
        <v>1.5099906172615209E-3</v>
      </c>
      <c r="X18">
        <f t="shared" si="19"/>
        <v>4.4162280762478812</v>
      </c>
      <c r="Z18">
        <f t="shared" si="20"/>
        <v>4.219572324808496</v>
      </c>
      <c r="AA18">
        <f t="shared" si="21"/>
        <v>4.960335289937464</v>
      </c>
      <c r="AB18">
        <f t="shared" si="22"/>
        <v>3.8673484574189246E-2</v>
      </c>
    </row>
    <row r="19" spans="2:28" x14ac:dyDescent="0.25">
      <c r="B19">
        <v>140</v>
      </c>
      <c r="C19">
        <f t="shared" si="1"/>
        <v>2.4434609527920612</v>
      </c>
      <c r="D19">
        <v>-815.73206232999996</v>
      </c>
      <c r="E19">
        <f t="shared" si="0"/>
        <v>4.3923833322878636E-4</v>
      </c>
      <c r="F19">
        <f t="shared" si="3"/>
        <v>1.9293031337760236E-7</v>
      </c>
      <c r="G19">
        <f t="shared" si="4"/>
        <v>0.68348163715854293</v>
      </c>
      <c r="H19">
        <f t="shared" si="5"/>
        <v>-0.74092531402339656</v>
      </c>
      <c r="I19">
        <f t="shared" si="6"/>
        <v>-0.1693029251343478</v>
      </c>
      <c r="J19">
        <f t="shared" si="7"/>
        <v>0.48137172329742611</v>
      </c>
      <c r="K19">
        <f t="shared" si="8"/>
        <v>0.90728048315143217</v>
      </c>
      <c r="L19">
        <f t="shared" si="9"/>
        <v>-0.32382870456652807</v>
      </c>
      <c r="M19">
        <f t="shared" si="10"/>
        <v>-0.70209021450297959</v>
      </c>
      <c r="N19">
        <f t="shared" si="11"/>
        <v>-0.39167458505090835</v>
      </c>
      <c r="P19">
        <f t="shared" si="12"/>
        <v>0</v>
      </c>
      <c r="Q19">
        <f t="shared" si="13"/>
        <v>0</v>
      </c>
      <c r="R19">
        <f t="shared" si="14"/>
        <v>2.5077688691187463</v>
      </c>
      <c r="S19">
        <f t="shared" si="15"/>
        <v>-4.2368190466454012E-16</v>
      </c>
      <c r="T19">
        <f t="shared" si="16"/>
        <v>-4.0711396322615245E-4</v>
      </c>
      <c r="U19">
        <f t="shared" si="17"/>
        <v>4.4173908832809802E-17</v>
      </c>
      <c r="V19">
        <f t="shared" si="18"/>
        <v>1.2061509765066733E-3</v>
      </c>
      <c r="X19">
        <f t="shared" si="19"/>
        <v>3.5476507549857894</v>
      </c>
      <c r="Z19">
        <f t="shared" si="20"/>
        <v>3.1456115500276383</v>
      </c>
      <c r="AA19">
        <f t="shared" si="21"/>
        <v>1.3299169309227359</v>
      </c>
      <c r="AB19">
        <f t="shared" si="22"/>
        <v>0.16163552232338227</v>
      </c>
    </row>
    <row r="20" spans="2:28" x14ac:dyDescent="0.25">
      <c r="B20">
        <v>150</v>
      </c>
      <c r="C20">
        <f t="shared" si="1"/>
        <v>2.6179938779914944</v>
      </c>
      <c r="D20">
        <v>-815.73260720999997</v>
      </c>
      <c r="E20">
        <f t="shared" si="0"/>
        <v>-1.0564166677795583E-4</v>
      </c>
      <c r="F20">
        <f t="shared" si="3"/>
        <v>1.1160161759624656E-8</v>
      </c>
      <c r="G20">
        <f t="shared" si="4"/>
        <v>-0.16438487695459289</v>
      </c>
      <c r="H20">
        <f t="shared" si="5"/>
        <v>0.2014184155597466</v>
      </c>
      <c r="I20">
        <f t="shared" si="6"/>
        <v>0.11654562052557078</v>
      </c>
      <c r="J20">
        <f t="shared" si="7"/>
        <v>5.3363664507596507E-4</v>
      </c>
      <c r="K20">
        <f t="shared" si="8"/>
        <v>-0.11562092670079389</v>
      </c>
      <c r="L20">
        <f t="shared" si="9"/>
        <v>3.6611594806324123E-2</v>
      </c>
      <c r="M20">
        <f t="shared" si="10"/>
        <v>8.971931668680444E-2</v>
      </c>
      <c r="N20">
        <f t="shared" si="11"/>
        <v>5.3960363703552533E-2</v>
      </c>
      <c r="P20">
        <f t="shared" si="12"/>
        <v>0</v>
      </c>
      <c r="Q20">
        <f t="shared" si="13"/>
        <v>0</v>
      </c>
      <c r="R20">
        <f t="shared" si="14"/>
        <v>1.6702232485185282</v>
      </c>
      <c r="S20">
        <f t="shared" si="15"/>
        <v>-3.2723888994356097E-16</v>
      </c>
      <c r="T20">
        <f t="shared" si="16"/>
        <v>-1.9137459866505084E-4</v>
      </c>
      <c r="U20">
        <f t="shared" si="17"/>
        <v>2.3470581945164249E-17</v>
      </c>
      <c r="V20">
        <f t="shared" si="18"/>
        <v>6.909015056927307E-4</v>
      </c>
      <c r="X20">
        <f t="shared" si="19"/>
        <v>2.3627588079724395</v>
      </c>
      <c r="Z20">
        <f t="shared" si="20"/>
        <v>1.7150291100099366</v>
      </c>
      <c r="AA20">
        <f t="shared" si="21"/>
        <v>7.6929787839573105E-2</v>
      </c>
      <c r="AB20">
        <f t="shared" si="22"/>
        <v>0.41955376162259522</v>
      </c>
    </row>
    <row r="21" spans="2:28" x14ac:dyDescent="0.25">
      <c r="B21">
        <v>160</v>
      </c>
      <c r="C21">
        <f t="shared" si="1"/>
        <v>2.7925268031909272</v>
      </c>
      <c r="D21">
        <v>-815.73304698000004</v>
      </c>
      <c r="E21">
        <f t="shared" si="0"/>
        <v>-5.4541166684884956E-4</v>
      </c>
      <c r="F21">
        <f t="shared" si="3"/>
        <v>2.9747388633484048E-7</v>
      </c>
      <c r="G21">
        <f t="shared" si="4"/>
        <v>-0.84869382014764172</v>
      </c>
      <c r="H21">
        <f t="shared" si="5"/>
        <v>1.1281650931808807</v>
      </c>
      <c r="I21">
        <f t="shared" si="6"/>
        <v>0.92061237070865609</v>
      </c>
      <c r="J21">
        <f t="shared" si="7"/>
        <v>0.60250154695316471</v>
      </c>
      <c r="K21">
        <f t="shared" si="8"/>
        <v>0.21203515947643264</v>
      </c>
      <c r="L21">
        <f t="shared" si="9"/>
        <v>6.0358556633246033E-2</v>
      </c>
      <c r="M21">
        <f t="shared" si="10"/>
        <v>0.16046874632965624</v>
      </c>
      <c r="N21">
        <f t="shared" si="11"/>
        <v>0.10095563423000407</v>
      </c>
      <c r="P21">
        <f t="shared" si="12"/>
        <v>0</v>
      </c>
      <c r="Q21">
        <f t="shared" si="13"/>
        <v>0</v>
      </c>
      <c r="R21">
        <f t="shared" si="14"/>
        <v>0.83370728784968395</v>
      </c>
      <c r="S21">
        <f t="shared" si="15"/>
        <v>-1.7993716132021169E-16</v>
      </c>
      <c r="T21">
        <f t="shared" si="16"/>
        <v>-6.1110426205485553E-5</v>
      </c>
      <c r="U21">
        <f t="shared" si="17"/>
        <v>8.1309105139860885E-18</v>
      </c>
      <c r="V21">
        <f t="shared" si="18"/>
        <v>2.5037020992606582E-4</v>
      </c>
      <c r="X21">
        <f t="shared" si="19"/>
        <v>1.179307807279262</v>
      </c>
      <c r="Z21">
        <f t="shared" si="20"/>
        <v>0.56041297482380514</v>
      </c>
      <c r="AA21">
        <f t="shared" si="21"/>
        <v>2.0505619413461105</v>
      </c>
      <c r="AB21">
        <f t="shared" si="22"/>
        <v>0.38303081364006802</v>
      </c>
    </row>
    <row r="22" spans="2:28" x14ac:dyDescent="0.25">
      <c r="B22">
        <v>170</v>
      </c>
      <c r="C22">
        <f t="shared" si="1"/>
        <v>2.9670597283903604</v>
      </c>
      <c r="D22">
        <v>-815.73322815999995</v>
      </c>
      <c r="E22">
        <f t="shared" si="0"/>
        <v>-7.2659166676203313E-4</v>
      </c>
      <c r="F22">
        <f t="shared" si="3"/>
        <v>5.279354502080294E-7</v>
      </c>
      <c r="G22">
        <f t="shared" si="4"/>
        <v>-1.1306209508030307</v>
      </c>
      <c r="H22">
        <f t="shared" si="5"/>
        <v>1.5748599848139664</v>
      </c>
      <c r="I22">
        <f t="shared" si="6"/>
        <v>1.5033467501504907</v>
      </c>
      <c r="J22">
        <f t="shared" si="7"/>
        <v>1.3865537096777114</v>
      </c>
      <c r="K22">
        <f t="shared" si="8"/>
        <v>1.2279985922176426</v>
      </c>
      <c r="L22">
        <f t="shared" si="9"/>
        <v>1.0452888014902965E-2</v>
      </c>
      <c r="M22">
        <f t="shared" si="10"/>
        <v>2.9119989415940014E-2</v>
      </c>
      <c r="N22">
        <f t="shared" si="11"/>
        <v>1.8770000647914408E-2</v>
      </c>
      <c r="P22">
        <f t="shared" si="12"/>
        <v>0</v>
      </c>
      <c r="Q22">
        <f t="shared" si="13"/>
        <v>0</v>
      </c>
      <c r="R22">
        <f t="shared" si="14"/>
        <v>0.22236476322917101</v>
      </c>
      <c r="S22">
        <f t="shared" si="15"/>
        <v>-5.0700834693717519E-17</v>
      </c>
      <c r="T22">
        <f t="shared" si="16"/>
        <v>-7.9441379208483012E-6</v>
      </c>
      <c r="U22">
        <f t="shared" si="17"/>
        <v>1.1075770431491196E-18</v>
      </c>
      <c r="V22">
        <f t="shared" si="18"/>
        <v>3.4942211700837001E-5</v>
      </c>
      <c r="X22">
        <f t="shared" si="19"/>
        <v>0.31450944499467332</v>
      </c>
      <c r="Z22">
        <f t="shared" si="20"/>
        <v>8.4724885051741694E-2</v>
      </c>
      <c r="AA22">
        <f t="shared" si="21"/>
        <v>3.6391911741303611</v>
      </c>
      <c r="AB22">
        <f t="shared" si="22"/>
        <v>5.2800943988166732E-2</v>
      </c>
    </row>
    <row r="23" spans="2:28" x14ac:dyDescent="0.25">
      <c r="B23">
        <v>180</v>
      </c>
      <c r="C23">
        <f t="shared" si="1"/>
        <v>3.1415926535897931</v>
      </c>
      <c r="D23">
        <f>D4</f>
        <v>-815.73326042999997</v>
      </c>
      <c r="E23">
        <f t="shared" si="0"/>
        <v>-7.588616667817405E-4</v>
      </c>
      <c r="F23">
        <f t="shared" si="3"/>
        <v>5.7587102931076136E-7</v>
      </c>
      <c r="G23">
        <f t="shared" si="4"/>
        <v>-1.1808350390918312</v>
      </c>
      <c r="H23">
        <f t="shared" si="5"/>
        <v>1.6699524383653135</v>
      </c>
      <c r="I23">
        <f t="shared" si="6"/>
        <v>1.6699509718344454</v>
      </c>
      <c r="J23">
        <f t="shared" si="7"/>
        <v>1.6699485276172856</v>
      </c>
      <c r="K23">
        <f t="shared" si="8"/>
        <v>1.6699451057152657</v>
      </c>
      <c r="L23">
        <f t="shared" si="9"/>
        <v>-9.4625422769701248E-10</v>
      </c>
      <c r="M23">
        <f t="shared" si="10"/>
        <v>-2.6764103404008287E-9</v>
      </c>
      <c r="N23">
        <f t="shared" si="11"/>
        <v>-1.7383792544069597E-9</v>
      </c>
      <c r="P23">
        <f t="shared" si="12"/>
        <v>0</v>
      </c>
      <c r="Q23">
        <f t="shared" si="13"/>
        <v>0</v>
      </c>
      <c r="R23">
        <f t="shared" si="14"/>
        <v>4.4104278625024902E-6</v>
      </c>
      <c r="S23">
        <f t="shared" si="15"/>
        <v>-1.023594397091168E-21</v>
      </c>
      <c r="T23">
        <f t="shared" si="16"/>
        <v>6.8856684605042691E-13</v>
      </c>
      <c r="U23">
        <f t="shared" si="17"/>
        <v>-9.7468263587779091E-26</v>
      </c>
      <c r="V23">
        <f t="shared" si="18"/>
        <v>-3.0985494450899686E-12</v>
      </c>
      <c r="X23">
        <f t="shared" si="19"/>
        <v>6.2372834907891251E-6</v>
      </c>
      <c r="Z23">
        <f t="shared" si="20"/>
        <v>0</v>
      </c>
      <c r="AA23">
        <f t="shared" si="21"/>
        <v>3.9696231167641631</v>
      </c>
      <c r="AB23">
        <f t="shared" si="22"/>
        <v>3.8903705344470573E-11</v>
      </c>
    </row>
    <row r="24" spans="2:28" x14ac:dyDescent="0.25">
      <c r="B24">
        <f>190-360</f>
        <v>-170</v>
      </c>
      <c r="C24">
        <f t="shared" si="1"/>
        <v>-2.9670597283903604</v>
      </c>
      <c r="D24">
        <f>D22</f>
        <v>-815.73322815999995</v>
      </c>
      <c r="E24">
        <f t="shared" si="0"/>
        <v>-7.2659166676203313E-4</v>
      </c>
      <c r="F24">
        <f t="shared" si="3"/>
        <v>5.279354502080294E-7</v>
      </c>
      <c r="G24">
        <f t="shared" si="4"/>
        <v>-1.1306209508030307</v>
      </c>
      <c r="H24">
        <f t="shared" si="5"/>
        <v>1.5744350912790379</v>
      </c>
      <c r="I24">
        <f t="shared" si="6"/>
        <v>1.501672996850838</v>
      </c>
      <c r="J24">
        <f t="shared" si="7"/>
        <v>1.382883416021649</v>
      </c>
      <c r="K24">
        <f t="shared" si="8"/>
        <v>1.2217073450853744</v>
      </c>
      <c r="L24">
        <f t="shared" si="9"/>
        <v>-1.0728618972915478E-2</v>
      </c>
      <c r="M24">
        <f t="shared" si="10"/>
        <v>-2.9880065781412647E-2</v>
      </c>
      <c r="N24">
        <f t="shared" si="11"/>
        <v>-1.9257290146502969E-2</v>
      </c>
      <c r="P24">
        <f t="shared" si="12"/>
        <v>0</v>
      </c>
      <c r="Q24">
        <f t="shared" si="13"/>
        <v>0</v>
      </c>
      <c r="R24">
        <f t="shared" si="14"/>
        <v>0.22620750640756671</v>
      </c>
      <c r="S24">
        <f t="shared" si="15"/>
        <v>-5.1560733101258649E-17</v>
      </c>
      <c r="T24">
        <f t="shared" si="16"/>
        <v>8.1536919461450482E-6</v>
      </c>
      <c r="U24">
        <f t="shared" si="17"/>
        <v>-1.1364865019203131E-18</v>
      </c>
      <c r="V24">
        <f t="shared" si="18"/>
        <v>-3.5849349273108098E-5</v>
      </c>
      <c r="X24">
        <f t="shared" si="19"/>
        <v>0.31986655589796897</v>
      </c>
      <c r="Z24">
        <f t="shared" si="20"/>
        <v>8.4724885051741694E-2</v>
      </c>
      <c r="AA24">
        <f t="shared" si="21"/>
        <v>3.6391911741303611</v>
      </c>
      <c r="AB24">
        <f t="shared" si="22"/>
        <v>5.5291605368355493E-2</v>
      </c>
    </row>
    <row r="25" spans="2:28" x14ac:dyDescent="0.25">
      <c r="B25">
        <f>200-360</f>
        <v>-160</v>
      </c>
      <c r="C25">
        <f t="shared" si="1"/>
        <v>-2.7925268031909272</v>
      </c>
      <c r="D25">
        <f>D21</f>
        <v>-815.73304698000004</v>
      </c>
      <c r="E25">
        <f t="shared" si="0"/>
        <v>-5.4541166684884956E-4</v>
      </c>
      <c r="F25">
        <f t="shared" si="3"/>
        <v>2.9747388633484048E-7</v>
      </c>
      <c r="G25">
        <f t="shared" si="4"/>
        <v>-0.84869382014764172</v>
      </c>
      <c r="H25">
        <f t="shared" si="5"/>
        <v>1.1275368965705665</v>
      </c>
      <c r="I25">
        <f t="shared" si="6"/>
        <v>0.91825112452340163</v>
      </c>
      <c r="J25">
        <f t="shared" si="7"/>
        <v>0.59772960171215006</v>
      </c>
      <c r="K25">
        <f t="shared" si="8"/>
        <v>0.20479988987213499</v>
      </c>
      <c r="L25">
        <f t="shared" si="9"/>
        <v>-6.1124708248111378E-2</v>
      </c>
      <c r="M25">
        <f t="shared" si="10"/>
        <v>-0.16241514243586128</v>
      </c>
      <c r="N25">
        <f t="shared" si="11"/>
        <v>-0.10214996869637057</v>
      </c>
      <c r="P25">
        <f t="shared" si="12"/>
        <v>0</v>
      </c>
      <c r="Q25">
        <f t="shared" si="13"/>
        <v>0</v>
      </c>
      <c r="R25">
        <f t="shared" si="14"/>
        <v>0.8403631142751069</v>
      </c>
      <c r="S25">
        <f t="shared" si="15"/>
        <v>-1.8125460211369878E-16</v>
      </c>
      <c r="T25">
        <f t="shared" si="16"/>
        <v>6.1886121555639981E-5</v>
      </c>
      <c r="U25">
        <f t="shared" si="17"/>
        <v>-8.2295339090477808E-18</v>
      </c>
      <c r="V25">
        <f t="shared" si="18"/>
        <v>-2.5333216220685531E-4</v>
      </c>
      <c r="X25">
        <f t="shared" si="19"/>
        <v>1.1881821679387954</v>
      </c>
      <c r="Z25">
        <f t="shared" si="20"/>
        <v>0.56041297482380514</v>
      </c>
      <c r="AA25">
        <f t="shared" si="21"/>
        <v>2.0505619413461105</v>
      </c>
      <c r="AB25">
        <f t="shared" si="22"/>
        <v>0.39409415982424589</v>
      </c>
    </row>
    <row r="26" spans="2:28" x14ac:dyDescent="0.25">
      <c r="B26">
        <f>210-360</f>
        <v>-150</v>
      </c>
      <c r="C26">
        <f t="shared" si="1"/>
        <v>-2.6179938779914944</v>
      </c>
      <c r="D26">
        <f>D20</f>
        <v>-815.73260720999997</v>
      </c>
      <c r="E26">
        <f t="shared" si="0"/>
        <v>-1.0564166677795583E-4</v>
      </c>
      <c r="F26">
        <f t="shared" si="3"/>
        <v>1.1160161759624656E-8</v>
      </c>
      <c r="G26">
        <f t="shared" si="4"/>
        <v>-0.16438487695459289</v>
      </c>
      <c r="H26">
        <f t="shared" si="5"/>
        <v>0.20124053653920035</v>
      </c>
      <c r="I26">
        <f t="shared" si="6"/>
        <v>0.11592942970357446</v>
      </c>
      <c r="J26">
        <f t="shared" si="7"/>
        <v>-5.3363664507548802E-4</v>
      </c>
      <c r="K26">
        <f t="shared" si="8"/>
        <v>-0.11685330690177122</v>
      </c>
      <c r="L26">
        <f t="shared" si="9"/>
        <v>-3.6903879862504402E-2</v>
      </c>
      <c r="M26">
        <f t="shared" si="10"/>
        <v>-9.0355715458666844E-2</v>
      </c>
      <c r="N26">
        <f t="shared" si="11"/>
        <v>-5.4315482102690021E-2</v>
      </c>
      <c r="P26">
        <f t="shared" si="12"/>
        <v>0</v>
      </c>
      <c r="Q26">
        <f t="shared" si="13"/>
        <v>0</v>
      </c>
      <c r="R26">
        <f t="shared" si="14"/>
        <v>1.6779087348753172</v>
      </c>
      <c r="S26">
        <f t="shared" si="15"/>
        <v>-3.2839742793399818E-16</v>
      </c>
      <c r="T26">
        <f t="shared" si="16"/>
        <v>1.9290241889845488E-4</v>
      </c>
      <c r="U26">
        <f t="shared" si="17"/>
        <v>-2.3637063925593728E-17</v>
      </c>
      <c r="V26">
        <f t="shared" si="18"/>
        <v>-6.9544839566573367E-4</v>
      </c>
      <c r="X26">
        <f t="shared" si="19"/>
        <v>2.3722105819488948</v>
      </c>
      <c r="Z26">
        <f t="shared" si="20"/>
        <v>1.7150291100099366</v>
      </c>
      <c r="AA26">
        <f t="shared" si="21"/>
        <v>7.6929787839573105E-2</v>
      </c>
      <c r="AB26">
        <f t="shared" si="22"/>
        <v>0.43188748705985563</v>
      </c>
    </row>
    <row r="27" spans="2:28" x14ac:dyDescent="0.25">
      <c r="B27">
        <f>220-360</f>
        <v>-140</v>
      </c>
      <c r="C27">
        <f t="shared" si="1"/>
        <v>-2.4434609527920612</v>
      </c>
      <c r="D27">
        <f>D19</f>
        <v>-815.73206232999996</v>
      </c>
      <c r="E27">
        <f t="shared" si="0"/>
        <v>4.3923833322878636E-4</v>
      </c>
      <c r="F27">
        <f t="shared" si="3"/>
        <v>1.9293031337760236E-7</v>
      </c>
      <c r="G27">
        <f t="shared" si="4"/>
        <v>0.68348163715854293</v>
      </c>
      <c r="H27">
        <f t="shared" si="5"/>
        <v>-0.73997451831677941</v>
      </c>
      <c r="I27">
        <f t="shared" si="6"/>
        <v>-0.16638951891680454</v>
      </c>
      <c r="J27">
        <f t="shared" si="7"/>
        <v>0.48521473106810997</v>
      </c>
      <c r="K27">
        <f t="shared" si="8"/>
        <v>0.90930411150385015</v>
      </c>
      <c r="L27">
        <f t="shared" si="9"/>
        <v>0.3256053050969685</v>
      </c>
      <c r="M27">
        <f t="shared" si="10"/>
        <v>0.70503614347909016</v>
      </c>
      <c r="N27">
        <f t="shared" si="11"/>
        <v>0.39298697483353207</v>
      </c>
      <c r="P27">
        <f t="shared" si="12"/>
        <v>0</v>
      </c>
      <c r="Q27">
        <f t="shared" si="13"/>
        <v>0</v>
      </c>
      <c r="R27">
        <f t="shared" si="14"/>
        <v>2.5144246955441676</v>
      </c>
      <c r="S27">
        <f t="shared" si="15"/>
        <v>-4.2413944705048623E-16</v>
      </c>
      <c r="T27">
        <f t="shared" si="16"/>
        <v>4.0934748629812797E-4</v>
      </c>
      <c r="U27">
        <f t="shared" si="17"/>
        <v>-4.4359259939164087E-17</v>
      </c>
      <c r="V27">
        <f t="shared" si="18"/>
        <v>-1.210192444292139E-3</v>
      </c>
      <c r="X27">
        <f t="shared" si="19"/>
        <v>3.5548009402034491</v>
      </c>
      <c r="Z27">
        <f t="shared" si="20"/>
        <v>3.1456115500276383</v>
      </c>
      <c r="AA27">
        <f t="shared" si="21"/>
        <v>1.3299169309227359</v>
      </c>
      <c r="AB27">
        <f t="shared" si="22"/>
        <v>0.16743595703245193</v>
      </c>
    </row>
    <row r="28" spans="2:28" x14ac:dyDescent="0.25">
      <c r="B28">
        <f>230-360</f>
        <v>-130</v>
      </c>
      <c r="C28">
        <f t="shared" si="1"/>
        <v>-2.2689280275926285</v>
      </c>
      <c r="D28">
        <f>D18</f>
        <v>-815.73165328000005</v>
      </c>
      <c r="E28">
        <f t="shared" si="0"/>
        <v>8.4828833314531948E-4</v>
      </c>
      <c r="F28">
        <f t="shared" si="3"/>
        <v>7.1959309615046451E-7</v>
      </c>
      <c r="G28">
        <f t="shared" si="4"/>
        <v>1.3199883863930864</v>
      </c>
      <c r="H28">
        <f t="shared" si="5"/>
        <v>-1.1988263371844012</v>
      </c>
      <c r="I28">
        <f t="shared" si="6"/>
        <v>0.32696985962752034</v>
      </c>
      <c r="J28">
        <f t="shared" si="7"/>
        <v>1.6187872625081738</v>
      </c>
      <c r="K28">
        <f t="shared" si="8"/>
        <v>1.7522046472818398</v>
      </c>
      <c r="L28">
        <f t="shared" si="9"/>
        <v>1.0635131187116722</v>
      </c>
      <c r="M28">
        <f t="shared" si="10"/>
        <v>1.9317859911427961</v>
      </c>
      <c r="N28">
        <f t="shared" si="11"/>
        <v>0.94750710924981651</v>
      </c>
      <c r="P28">
        <f t="shared" si="12"/>
        <v>0</v>
      </c>
      <c r="Q28">
        <f t="shared" si="13"/>
        <v>0</v>
      </c>
      <c r="R28">
        <f t="shared" si="14"/>
        <v>3.1257672201646751</v>
      </c>
      <c r="S28">
        <f t="shared" si="15"/>
        <v>-4.2368190466454017E-16</v>
      </c>
      <c r="T28">
        <f t="shared" si="16"/>
        <v>6.9230943101826795E-4</v>
      </c>
      <c r="U28">
        <f t="shared" si="17"/>
        <v>-6.2934482251344609E-17</v>
      </c>
      <c r="V28">
        <f t="shared" si="18"/>
        <v>-1.5108296485588488E-3</v>
      </c>
      <c r="X28">
        <f t="shared" si="19"/>
        <v>4.4193448331854084</v>
      </c>
      <c r="Z28">
        <f t="shared" si="20"/>
        <v>4.219572324808496</v>
      </c>
      <c r="AA28">
        <f t="shared" si="21"/>
        <v>4.960335289937464</v>
      </c>
      <c r="AB28">
        <f t="shared" si="22"/>
        <v>3.9909055103203535E-2</v>
      </c>
    </row>
    <row r="29" spans="2:28" x14ac:dyDescent="0.25">
      <c r="B29">
        <f>240-360</f>
        <v>-120</v>
      </c>
      <c r="C29">
        <f t="shared" si="1"/>
        <v>-2.0943951023931953</v>
      </c>
      <c r="D29">
        <f>D17</f>
        <v>-815.73156246999997</v>
      </c>
      <c r="E29">
        <f t="shared" si="0"/>
        <v>9.3909833321959013E-4</v>
      </c>
      <c r="F29">
        <f t="shared" si="3"/>
        <v>8.8190567945581239E-7</v>
      </c>
      <c r="G29">
        <f t="shared" si="4"/>
        <v>1.461294285322452</v>
      </c>
      <c r="H29">
        <f t="shared" si="5"/>
        <v>-1.0319213932664628</v>
      </c>
      <c r="I29">
        <f t="shared" si="6"/>
        <v>1.0360286932016187</v>
      </c>
      <c r="J29">
        <f t="shared" si="7"/>
        <v>2.0665767523858225</v>
      </c>
      <c r="K29">
        <f t="shared" si="8"/>
        <v>1.0278086560129605</v>
      </c>
      <c r="L29">
        <f t="shared" si="9"/>
        <v>1.7001201893815305</v>
      </c>
      <c r="M29">
        <f t="shared" si="10"/>
        <v>2.4011459049262007</v>
      </c>
      <c r="N29">
        <f t="shared" si="11"/>
        <v>0.92277076266213109</v>
      </c>
      <c r="P29">
        <f t="shared" si="12"/>
        <v>0</v>
      </c>
      <c r="Q29">
        <f t="shared" si="13"/>
        <v>0</v>
      </c>
      <c r="R29">
        <f t="shared" si="14"/>
        <v>3.3481275729659865</v>
      </c>
      <c r="S29">
        <f t="shared" si="15"/>
        <v>-3.2723888994356082E-16</v>
      </c>
      <c r="T29">
        <f t="shared" si="16"/>
        <v>9.9969943228841529E-4</v>
      </c>
      <c r="U29">
        <f t="shared" si="17"/>
        <v>-7.0661137803861212E-17</v>
      </c>
      <c r="V29">
        <f t="shared" si="18"/>
        <v>-1.3291049384216696E-3</v>
      </c>
      <c r="X29">
        <f t="shared" si="19"/>
        <v>4.7345015725095179</v>
      </c>
      <c r="Z29">
        <f t="shared" si="20"/>
        <v>4.4579939800034936</v>
      </c>
      <c r="AA29">
        <f t="shared" si="21"/>
        <v>6.0791965453851979</v>
      </c>
      <c r="AB29">
        <f t="shared" si="22"/>
        <v>7.6456448713477593E-2</v>
      </c>
    </row>
    <row r="30" spans="2:28" x14ac:dyDescent="0.25">
      <c r="B30">
        <f>250-360</f>
        <v>-110</v>
      </c>
      <c r="C30">
        <f t="shared" si="1"/>
        <v>-1.9198621771937625</v>
      </c>
      <c r="D30">
        <f>D16</f>
        <v>-815.73165328000005</v>
      </c>
      <c r="E30">
        <f t="shared" si="0"/>
        <v>8.4828833314531948E-4</v>
      </c>
      <c r="F30">
        <f t="shared" si="3"/>
        <v>7.1959309615046451E-7</v>
      </c>
      <c r="G30">
        <f t="shared" si="4"/>
        <v>1.3199883863930864</v>
      </c>
      <c r="H30">
        <f t="shared" si="5"/>
        <v>-0.63712216429021762</v>
      </c>
      <c r="I30">
        <f t="shared" si="6"/>
        <v>1.431844569686902</v>
      </c>
      <c r="J30">
        <f t="shared" si="7"/>
        <v>1.6145022322359064</v>
      </c>
      <c r="K30">
        <f t="shared" si="8"/>
        <v>-0.32978200308705979</v>
      </c>
      <c r="L30">
        <f t="shared" si="9"/>
        <v>1.960942956675721</v>
      </c>
      <c r="M30">
        <f t="shared" si="10"/>
        <v>1.8929866860735247</v>
      </c>
      <c r="N30">
        <f t="shared" si="11"/>
        <v>0.36675849989566128</v>
      </c>
      <c r="P30">
        <f t="shared" si="12"/>
        <v>0</v>
      </c>
      <c r="Q30">
        <f t="shared" si="13"/>
        <v>0</v>
      </c>
      <c r="R30">
        <f t="shared" si="14"/>
        <v>3.1219244769862828</v>
      </c>
      <c r="S30">
        <f t="shared" si="15"/>
        <v>-1.7993716132021154E-16</v>
      </c>
      <c r="T30">
        <f t="shared" si="16"/>
        <v>1.276504519511715E-3</v>
      </c>
      <c r="U30">
        <f t="shared" si="17"/>
        <v>-6.167046326195227E-17</v>
      </c>
      <c r="V30">
        <f t="shared" si="18"/>
        <v>-5.8480787119586438E-4</v>
      </c>
      <c r="X30">
        <f t="shared" si="19"/>
        <v>4.4160461428396287</v>
      </c>
      <c r="Z30">
        <f t="shared" si="20"/>
        <v>4.219572324808496</v>
      </c>
      <c r="AA30">
        <f t="shared" si="21"/>
        <v>4.960335289937464</v>
      </c>
      <c r="AB30">
        <f t="shared" si="22"/>
        <v>3.8601961171730655E-2</v>
      </c>
    </row>
    <row r="31" spans="2:28" x14ac:dyDescent="0.25">
      <c r="B31">
        <f>260-360</f>
        <v>-100</v>
      </c>
      <c r="C31">
        <f t="shared" si="1"/>
        <v>-1.7453292519943295</v>
      </c>
      <c r="D31">
        <f>D15</f>
        <v>-815.73206232999996</v>
      </c>
      <c r="E31">
        <f t="shared" si="0"/>
        <v>4.3923833322878636E-4</v>
      </c>
      <c r="F31">
        <f t="shared" si="3"/>
        <v>1.9293031337760236E-7</v>
      </c>
      <c r="G31">
        <f t="shared" si="4"/>
        <v>0.68348163715854293</v>
      </c>
      <c r="H31">
        <f t="shared" si="5"/>
        <v>-0.16711801765851497</v>
      </c>
      <c r="I31">
        <f t="shared" si="6"/>
        <v>0.90880139562249995</v>
      </c>
      <c r="J31">
        <f t="shared" si="7"/>
        <v>0.48137172329742678</v>
      </c>
      <c r="K31">
        <f t="shared" si="8"/>
        <v>-0.74234825353375178</v>
      </c>
      <c r="L31">
        <f t="shared" si="9"/>
        <v>1.1682387432964569</v>
      </c>
      <c r="M31">
        <f t="shared" si="10"/>
        <v>0.57129184550803525</v>
      </c>
      <c r="N31">
        <f t="shared" si="11"/>
        <v>-0.16877916083111039</v>
      </c>
      <c r="P31">
        <f t="shared" si="12"/>
        <v>0</v>
      </c>
      <c r="Q31">
        <f t="shared" si="13"/>
        <v>0</v>
      </c>
      <c r="R31">
        <f t="shared" si="14"/>
        <v>2.5077688691187472</v>
      </c>
      <c r="S31">
        <f t="shared" si="15"/>
        <v>-5.070083469371766E-17</v>
      </c>
      <c r="T31">
        <f t="shared" si="16"/>
        <v>1.4686971786963708E-3</v>
      </c>
      <c r="U31">
        <f t="shared" si="17"/>
        <v>-3.5944374923762047E-17</v>
      </c>
      <c r="V31">
        <f t="shared" si="18"/>
        <v>5.197507252709823E-4</v>
      </c>
      <c r="X31">
        <f t="shared" si="19"/>
        <v>3.5493328359986349</v>
      </c>
      <c r="Z31">
        <f t="shared" si="20"/>
        <v>3.1456115500276383</v>
      </c>
      <c r="AA31">
        <f t="shared" si="21"/>
        <v>1.3299169309227359</v>
      </c>
      <c r="AB31">
        <f t="shared" si="22"/>
        <v>0.16299087674607526</v>
      </c>
    </row>
    <row r="32" spans="2:28" x14ac:dyDescent="0.25">
      <c r="B32">
        <f>270-360</f>
        <v>-90</v>
      </c>
      <c r="C32">
        <f t="shared" si="1"/>
        <v>-1.5707963267948966</v>
      </c>
      <c r="D32">
        <f>D14</f>
        <v>-815.73260720999997</v>
      </c>
      <c r="E32">
        <f t="shared" si="0"/>
        <v>-1.0564166677795583E-4</v>
      </c>
      <c r="F32">
        <f t="shared" si="3"/>
        <v>1.1160161759624656E-8</v>
      </c>
      <c r="G32">
        <f t="shared" si="4"/>
        <v>-0.16438487695459289</v>
      </c>
      <c r="H32">
        <f t="shared" si="5"/>
        <v>-1.7787902054635488E-4</v>
      </c>
      <c r="I32">
        <f t="shared" si="6"/>
        <v>-0.23247505022914519</v>
      </c>
      <c r="J32">
        <f t="shared" si="7"/>
        <v>5.3363664507628545E-4</v>
      </c>
      <c r="K32">
        <f t="shared" si="8"/>
        <v>0.23247423360256519</v>
      </c>
      <c r="L32">
        <f t="shared" si="9"/>
        <v>-0.29406034923456376</v>
      </c>
      <c r="M32">
        <f t="shared" si="10"/>
        <v>6.3639877186283703E-4</v>
      </c>
      <c r="N32">
        <f t="shared" si="11"/>
        <v>0.12032485193071374</v>
      </c>
      <c r="P32">
        <f t="shared" si="12"/>
        <v>0</v>
      </c>
      <c r="Q32">
        <f t="shared" si="13"/>
        <v>0</v>
      </c>
      <c r="R32">
        <f t="shared" si="14"/>
        <v>1.670223248518526</v>
      </c>
      <c r="S32">
        <f t="shared" si="15"/>
        <v>-1.023594397091168E-21</v>
      </c>
      <c r="T32">
        <f t="shared" si="16"/>
        <v>1.5370999710820716E-3</v>
      </c>
      <c r="U32">
        <f t="shared" si="17"/>
        <v>1.6648198042958826E-19</v>
      </c>
      <c r="V32">
        <f t="shared" si="18"/>
        <v>1.5406238146929295E-3</v>
      </c>
      <c r="X32">
        <f t="shared" si="19"/>
        <v>2.3664049289648292</v>
      </c>
      <c r="Z32">
        <f t="shared" si="20"/>
        <v>1.7150291100099366</v>
      </c>
      <c r="AA32">
        <f t="shared" si="21"/>
        <v>7.6929787839573105E-2</v>
      </c>
      <c r="AB32">
        <f t="shared" si="22"/>
        <v>0.424290457519157</v>
      </c>
    </row>
    <row r="33" spans="2:28" x14ac:dyDescent="0.25">
      <c r="B33">
        <f>280-360</f>
        <v>-80</v>
      </c>
      <c r="C33">
        <f t="shared" si="1"/>
        <v>-1.3962634015954636</v>
      </c>
      <c r="D33">
        <f>D13</f>
        <v>-815.73304698000004</v>
      </c>
      <c r="E33">
        <f t="shared" si="0"/>
        <v>-5.4541166684884956E-4</v>
      </c>
      <c r="F33">
        <f t="shared" si="3"/>
        <v>2.9747388633484048E-7</v>
      </c>
      <c r="G33">
        <f t="shared" si="4"/>
        <v>-0.84869382014764172</v>
      </c>
      <c r="H33">
        <f t="shared" si="5"/>
        <v>-0.20932284985005939</v>
      </c>
      <c r="I33">
        <f t="shared" si="6"/>
        <v>-1.1272218079849852</v>
      </c>
      <c r="J33">
        <f t="shared" si="7"/>
        <v>0.60250154695316616</v>
      </c>
      <c r="K33">
        <f t="shared" si="8"/>
        <v>0.91706727446232683</v>
      </c>
      <c r="L33">
        <f t="shared" si="9"/>
        <v>-1.4494533137495793</v>
      </c>
      <c r="M33">
        <f t="shared" si="10"/>
        <v>0.71498976699486994</v>
      </c>
      <c r="N33">
        <f t="shared" si="11"/>
        <v>0.79233535854036408</v>
      </c>
      <c r="P33">
        <f t="shared" si="12"/>
        <v>0</v>
      </c>
      <c r="Q33">
        <f t="shared" si="13"/>
        <v>0</v>
      </c>
      <c r="R33">
        <f t="shared" si="14"/>
        <v>0.83370728784968196</v>
      </c>
      <c r="S33">
        <f t="shared" si="15"/>
        <v>-5.15607331012586E-17</v>
      </c>
      <c r="T33">
        <f t="shared" si="16"/>
        <v>1.4675087462148048E-3</v>
      </c>
      <c r="U33">
        <f t="shared" si="17"/>
        <v>3.6228349425178099E-17</v>
      </c>
      <c r="V33">
        <f t="shared" si="18"/>
        <v>1.9649935495193766E-3</v>
      </c>
      <c r="X33">
        <f t="shared" si="19"/>
        <v>1.1838944448258144</v>
      </c>
      <c r="Z33">
        <f t="shared" si="20"/>
        <v>0.56041297482380514</v>
      </c>
      <c r="AA33">
        <f t="shared" si="21"/>
        <v>2.0505619413461105</v>
      </c>
      <c r="AB33">
        <f t="shared" si="22"/>
        <v>0.3887291434358664</v>
      </c>
    </row>
    <row r="34" spans="2:28" x14ac:dyDescent="0.25">
      <c r="B34">
        <f>290-360</f>
        <v>-70</v>
      </c>
      <c r="C34">
        <f t="shared" si="1"/>
        <v>-1.2217304763960306</v>
      </c>
      <c r="D34">
        <f>D12</f>
        <v>-815.73322815999995</v>
      </c>
      <c r="E34">
        <f t="shared" si="0"/>
        <v>-7.2659166676203313E-4</v>
      </c>
      <c r="F34">
        <f t="shared" si="3"/>
        <v>5.279354502080294E-7</v>
      </c>
      <c r="G34">
        <f t="shared" si="4"/>
        <v>-1.1306209508030307</v>
      </c>
      <c r="H34">
        <f t="shared" si="5"/>
        <v>-0.54801900108465607</v>
      </c>
      <c r="I34">
        <f t="shared" si="6"/>
        <v>-1.223284457643385</v>
      </c>
      <c r="J34">
        <f t="shared" si="7"/>
        <v>1.3865537096777114</v>
      </c>
      <c r="K34">
        <f t="shared" si="8"/>
        <v>0.27283225200262223</v>
      </c>
      <c r="L34">
        <f t="shared" si="9"/>
        <v>-1.6768190212631122</v>
      </c>
      <c r="M34">
        <f t="shared" si="10"/>
        <v>1.6255292003561166</v>
      </c>
      <c r="N34">
        <f t="shared" si="11"/>
        <v>0.77668900367351623</v>
      </c>
      <c r="P34">
        <f t="shared" si="12"/>
        <v>0</v>
      </c>
      <c r="Q34">
        <f t="shared" si="13"/>
        <v>0</v>
      </c>
      <c r="R34">
        <f t="shared" si="14"/>
        <v>0.22236476322917101</v>
      </c>
      <c r="S34">
        <f t="shared" si="15"/>
        <v>-1.8125460211369873E-16</v>
      </c>
      <c r="T34">
        <f t="shared" si="16"/>
        <v>1.2743733171372434E-3</v>
      </c>
      <c r="U34">
        <f t="shared" si="17"/>
        <v>6.1826905208195542E-17</v>
      </c>
      <c r="V34">
        <f t="shared" si="18"/>
        <v>1.445883359364065E-3</v>
      </c>
      <c r="X34">
        <f t="shared" si="19"/>
        <v>0.31831828783761973</v>
      </c>
      <c r="Z34">
        <f t="shared" si="20"/>
        <v>8.4724885051741694E-2</v>
      </c>
      <c r="AA34">
        <f t="shared" si="21"/>
        <v>3.6391911741303611</v>
      </c>
      <c r="AB34">
        <f t="shared" si="22"/>
        <v>5.456587782508545E-2</v>
      </c>
    </row>
    <row r="35" spans="2:28" x14ac:dyDescent="0.25">
      <c r="B35">
        <f>300-360</f>
        <v>-60</v>
      </c>
      <c r="C35">
        <f t="shared" si="1"/>
        <v>-1.0471975511965976</v>
      </c>
      <c r="D35">
        <f>D11</f>
        <v>-815.73326042999997</v>
      </c>
      <c r="E35">
        <f t="shared" si="0"/>
        <v>-7.588616667817405E-4</v>
      </c>
      <c r="F35">
        <f t="shared" si="3"/>
        <v>5.7587102931076136E-7</v>
      </c>
      <c r="G35">
        <f t="shared" si="4"/>
        <v>-1.1808350390918312</v>
      </c>
      <c r="H35">
        <f t="shared" si="5"/>
        <v>-0.83608279896641702</v>
      </c>
      <c r="I35">
        <f t="shared" si="6"/>
        <v>-0.83276232699755826</v>
      </c>
      <c r="J35">
        <f t="shared" si="7"/>
        <v>1.6699485276172856</v>
      </c>
      <c r="K35">
        <f t="shared" si="8"/>
        <v>-0.83939886551411524</v>
      </c>
      <c r="L35">
        <f t="shared" si="9"/>
        <v>-1.3701876354986768</v>
      </c>
      <c r="M35">
        <f t="shared" si="10"/>
        <v>1.9403054202693255</v>
      </c>
      <c r="N35">
        <f t="shared" si="11"/>
        <v>-4.4568447027983887E-3</v>
      </c>
      <c r="P35">
        <f t="shared" si="12"/>
        <v>0</v>
      </c>
      <c r="Q35">
        <f t="shared" si="13"/>
        <v>0</v>
      </c>
      <c r="R35">
        <f t="shared" si="14"/>
        <v>4.4104278625024902E-6</v>
      </c>
      <c r="S35">
        <f t="shared" si="15"/>
        <v>-3.2839742793399813E-16</v>
      </c>
      <c r="T35">
        <f t="shared" si="16"/>
        <v>9.9705317139646161E-4</v>
      </c>
      <c r="U35">
        <f t="shared" si="17"/>
        <v>7.0661137901329476E-17</v>
      </c>
      <c r="V35">
        <f t="shared" si="18"/>
        <v>-7.9440396252423342E-6</v>
      </c>
      <c r="X35">
        <f t="shared" si="19"/>
        <v>1.40504883571659E-3</v>
      </c>
      <c r="Z35">
        <f t="shared" si="20"/>
        <v>0</v>
      </c>
      <c r="AA35">
        <f t="shared" si="21"/>
        <v>3.9696231167641631</v>
      </c>
      <c r="AB35">
        <f t="shared" si="22"/>
        <v>1.9741622307485451E-6</v>
      </c>
    </row>
    <row r="36" spans="2:28" x14ac:dyDescent="0.25">
      <c r="B36">
        <f>310-360</f>
        <v>-50</v>
      </c>
      <c r="C36">
        <f t="shared" si="1"/>
        <v>-0.87266462599716477</v>
      </c>
      <c r="D36">
        <f>D22</f>
        <v>-815.73322815999995</v>
      </c>
      <c r="E36">
        <f t="shared" si="0"/>
        <v>-7.2659166676203313E-4</v>
      </c>
      <c r="F36">
        <f t="shared" si="3"/>
        <v>5.279354502080294E-7</v>
      </c>
      <c r="G36">
        <f t="shared" si="4"/>
        <v>-1.1306209508030307</v>
      </c>
      <c r="H36">
        <f t="shared" si="5"/>
        <v>-1.0287153905657198</v>
      </c>
      <c r="I36">
        <f t="shared" si="6"/>
        <v>-0.27524291195805561</v>
      </c>
      <c r="J36">
        <f t="shared" si="7"/>
        <v>1.3828834160216492</v>
      </c>
      <c r="K36">
        <f t="shared" si="8"/>
        <v>-1.5041783468999197</v>
      </c>
      <c r="L36">
        <f t="shared" si="9"/>
        <v>-0.90743758943987229</v>
      </c>
      <c r="M36">
        <f t="shared" si="10"/>
        <v>1.6512961546867369</v>
      </c>
      <c r="N36">
        <f t="shared" si="11"/>
        <v>-1.0644365122238024</v>
      </c>
      <c r="P36">
        <f t="shared" si="12"/>
        <v>0</v>
      </c>
      <c r="Q36">
        <f t="shared" si="13"/>
        <v>0</v>
      </c>
      <c r="R36">
        <f t="shared" si="14"/>
        <v>0.22620750640756651</v>
      </c>
      <c r="S36">
        <f t="shared" si="15"/>
        <v>-4.2413944705048623E-16</v>
      </c>
      <c r="T36">
        <f t="shared" si="16"/>
        <v>6.8964762224513144E-4</v>
      </c>
      <c r="U36">
        <f t="shared" si="17"/>
        <v>6.2806949763872618E-17</v>
      </c>
      <c r="V36">
        <f t="shared" si="18"/>
        <v>-1.981553791600821E-3</v>
      </c>
      <c r="X36">
        <f t="shared" si="19"/>
        <v>0.31807869224616259</v>
      </c>
      <c r="Z36">
        <f t="shared" si="20"/>
        <v>8.4724885051741694E-2</v>
      </c>
      <c r="AA36">
        <f t="shared" si="21"/>
        <v>3.6391911741303611</v>
      </c>
      <c r="AB36">
        <f t="shared" si="22"/>
        <v>5.4453999332130958E-2</v>
      </c>
    </row>
    <row r="37" spans="2:28" x14ac:dyDescent="0.25">
      <c r="B37">
        <f>320-360</f>
        <v>-40</v>
      </c>
      <c r="C37">
        <f t="shared" si="1"/>
        <v>-0.69813170079773179</v>
      </c>
      <c r="D37">
        <f>D21</f>
        <v>-815.73304698000004</v>
      </c>
      <c r="E37">
        <f t="shared" si="0"/>
        <v>-5.4541166684884956E-4</v>
      </c>
      <c r="F37">
        <f t="shared" si="3"/>
        <v>2.9747388633484048E-7</v>
      </c>
      <c r="G37">
        <f t="shared" si="4"/>
        <v>-0.84869382014764172</v>
      </c>
      <c r="H37">
        <f t="shared" si="5"/>
        <v>-0.92002286676905187</v>
      </c>
      <c r="I37">
        <f t="shared" si="6"/>
        <v>0.21022707631442922</v>
      </c>
      <c r="J37">
        <f t="shared" si="7"/>
        <v>0.59772960171215206</v>
      </c>
      <c r="K37">
        <f t="shared" si="8"/>
        <v>-1.1265896511753306</v>
      </c>
      <c r="L37">
        <f t="shared" si="9"/>
        <v>-0.40210505361137855</v>
      </c>
      <c r="M37">
        <f t="shared" si="10"/>
        <v>0.87180049007899374</v>
      </c>
      <c r="N37">
        <f t="shared" si="11"/>
        <v>-1.5240976846154999</v>
      </c>
      <c r="P37">
        <f t="shared" si="12"/>
        <v>0</v>
      </c>
      <c r="Q37">
        <f t="shared" si="13"/>
        <v>0</v>
      </c>
      <c r="R37">
        <f t="shared" si="14"/>
        <v>0.84036311427510413</v>
      </c>
      <c r="S37">
        <f t="shared" si="15"/>
        <v>-4.2368190466454007E-16</v>
      </c>
      <c r="T37">
        <f t="shared" si="16"/>
        <v>4.0711396322615229E-4</v>
      </c>
      <c r="U37">
        <f t="shared" si="17"/>
        <v>4.4173908832809783E-17</v>
      </c>
      <c r="V37">
        <f t="shared" si="18"/>
        <v>-3.7797658363044107E-3</v>
      </c>
      <c r="X37">
        <f t="shared" si="19"/>
        <v>1.1836832635058725</v>
      </c>
      <c r="Z37">
        <f t="shared" si="20"/>
        <v>0.56041297482380514</v>
      </c>
      <c r="AA37">
        <f t="shared" si="21"/>
        <v>2.0505619413461105</v>
      </c>
      <c r="AB37">
        <f t="shared" si="22"/>
        <v>0.38846585275382756</v>
      </c>
    </row>
    <row r="38" spans="2:28" x14ac:dyDescent="0.25">
      <c r="B38">
        <f>330-360</f>
        <v>-30</v>
      </c>
      <c r="C38">
        <f t="shared" si="1"/>
        <v>-0.52359877559829882</v>
      </c>
      <c r="D38">
        <f>D20</f>
        <v>-815.73260720999997</v>
      </c>
      <c r="E38">
        <f t="shared" si="0"/>
        <v>-1.0564166677795583E-4</v>
      </c>
      <c r="F38">
        <f t="shared" si="3"/>
        <v>1.1160161759624656E-8</v>
      </c>
      <c r="G38">
        <f t="shared" si="4"/>
        <v>-0.16438487695459289</v>
      </c>
      <c r="H38">
        <f t="shared" si="5"/>
        <v>-0.2014184155597466</v>
      </c>
      <c r="I38">
        <f t="shared" si="6"/>
        <v>0.11654562052557084</v>
      </c>
      <c r="J38">
        <f t="shared" si="7"/>
        <v>-5.3363664507625694E-4</v>
      </c>
      <c r="K38">
        <f t="shared" si="8"/>
        <v>-0.11562092670079378</v>
      </c>
      <c r="L38">
        <f t="shared" si="9"/>
        <v>-3.6611594806324095E-2</v>
      </c>
      <c r="M38">
        <f t="shared" si="10"/>
        <v>8.9719316686804398E-2</v>
      </c>
      <c r="N38">
        <f t="shared" si="11"/>
        <v>-0.36613321100435747</v>
      </c>
      <c r="P38">
        <f t="shared" si="12"/>
        <v>0</v>
      </c>
      <c r="Q38">
        <f t="shared" si="13"/>
        <v>0</v>
      </c>
      <c r="R38">
        <f t="shared" si="14"/>
        <v>1.6779087348753228</v>
      </c>
      <c r="S38">
        <f t="shared" si="15"/>
        <v>-3.2723888994356087E-16</v>
      </c>
      <c r="T38">
        <f t="shared" si="16"/>
        <v>1.9137459866505068E-4</v>
      </c>
      <c r="U38">
        <f t="shared" si="17"/>
        <v>2.347058194516424E-17</v>
      </c>
      <c r="V38">
        <f t="shared" si="18"/>
        <v>-4.6879221970546284E-3</v>
      </c>
      <c r="X38">
        <f t="shared" si="19"/>
        <v>2.3665622106874644</v>
      </c>
      <c r="Z38">
        <f t="shared" si="20"/>
        <v>1.7150291100099366</v>
      </c>
      <c r="AA38">
        <f t="shared" si="21"/>
        <v>7.6929787839573105E-2</v>
      </c>
      <c r="AB38">
        <f t="shared" si="22"/>
        <v>0.42449538127847358</v>
      </c>
    </row>
    <row r="39" spans="2:28" x14ac:dyDescent="0.25">
      <c r="B39">
        <f>340-360</f>
        <v>-20</v>
      </c>
      <c r="C39">
        <f t="shared" si="1"/>
        <v>-0.3490658503988659</v>
      </c>
      <c r="D39">
        <f>D19</f>
        <v>-815.73206232999996</v>
      </c>
      <c r="E39">
        <f t="shared" si="0"/>
        <v>4.3923833322878636E-4</v>
      </c>
      <c r="F39">
        <f t="shared" si="3"/>
        <v>1.9293031337760236E-7</v>
      </c>
      <c r="G39">
        <f t="shared" si="4"/>
        <v>0.68348163715854293</v>
      </c>
      <c r="H39">
        <f t="shared" si="5"/>
        <v>0.90854923951048538</v>
      </c>
      <c r="I39">
        <f t="shared" si="6"/>
        <v>-0.74140006134473591</v>
      </c>
      <c r="J39">
        <f t="shared" si="7"/>
        <v>0.48521473106810975</v>
      </c>
      <c r="K39">
        <f t="shared" si="8"/>
        <v>-0.17075903523005995</v>
      </c>
      <c r="L39">
        <f t="shared" si="9"/>
        <v>4.8608772828157246E-2</v>
      </c>
      <c r="M39">
        <f t="shared" si="10"/>
        <v>-0.12923087083996015</v>
      </c>
      <c r="N39">
        <f t="shared" si="11"/>
        <v>1.384148707802638</v>
      </c>
      <c r="P39">
        <f t="shared" si="12"/>
        <v>0</v>
      </c>
      <c r="Q39">
        <f t="shared" si="13"/>
        <v>0</v>
      </c>
      <c r="R39">
        <f t="shared" si="14"/>
        <v>2.5144246955441667</v>
      </c>
      <c r="S39">
        <f t="shared" si="15"/>
        <v>-1.7993716132021159E-16</v>
      </c>
      <c r="T39">
        <f t="shared" si="16"/>
        <v>6.1110426205485593E-5</v>
      </c>
      <c r="U39">
        <f t="shared" si="17"/>
        <v>8.1309105139860793E-18</v>
      </c>
      <c r="V39">
        <f t="shared" si="18"/>
        <v>-4.2624473970645999E-3</v>
      </c>
      <c r="X39">
        <f t="shared" si="19"/>
        <v>3.5499919182801132</v>
      </c>
      <c r="Z39">
        <f t="shared" si="20"/>
        <v>3.1456115500276383</v>
      </c>
      <c r="AA39">
        <f t="shared" si="21"/>
        <v>1.3299169309227359</v>
      </c>
      <c r="AB39">
        <f t="shared" si="22"/>
        <v>0.16352348222800722</v>
      </c>
    </row>
    <row r="40" spans="2:28" x14ac:dyDescent="0.25">
      <c r="B40">
        <f>350-360</f>
        <v>-10</v>
      </c>
      <c r="C40">
        <f t="shared" si="1"/>
        <v>-0.17453292519943295</v>
      </c>
      <c r="D40">
        <f>D18</f>
        <v>-815.73165328000005</v>
      </c>
      <c r="E40">
        <f t="shared" si="0"/>
        <v>8.4828833314531948E-4</v>
      </c>
      <c r="F40">
        <f t="shared" si="3"/>
        <v>7.1959309615046451E-7</v>
      </c>
      <c r="G40">
        <f t="shared" si="4"/>
        <v>1.3199883863930864</v>
      </c>
      <c r="H40">
        <f t="shared" si="5"/>
        <v>1.8386329111212287</v>
      </c>
      <c r="I40">
        <f t="shared" si="6"/>
        <v>-1.7551419417011542</v>
      </c>
      <c r="J40">
        <f t="shared" si="7"/>
        <v>1.6187872625081767</v>
      </c>
      <c r="K40">
        <f t="shared" si="8"/>
        <v>-1.4336757859325555</v>
      </c>
      <c r="L40">
        <f t="shared" si="9"/>
        <v>1.2203639755781249E-2</v>
      </c>
      <c r="M40">
        <f t="shared" si="10"/>
        <v>-3.3997289554584441E-2</v>
      </c>
      <c r="N40">
        <f t="shared" si="11"/>
        <v>1.5849757574208665</v>
      </c>
      <c r="P40">
        <f t="shared" si="12"/>
        <v>0</v>
      </c>
      <c r="Q40">
        <f t="shared" si="13"/>
        <v>0</v>
      </c>
      <c r="R40">
        <f t="shared" si="14"/>
        <v>3.1257672201646778</v>
      </c>
      <c r="S40">
        <f t="shared" si="15"/>
        <v>-5.0700834693717469E-17</v>
      </c>
      <c r="T40">
        <f t="shared" si="16"/>
        <v>7.9441379208481097E-6</v>
      </c>
      <c r="U40">
        <f t="shared" si="17"/>
        <v>1.1075770431491135E-18</v>
      </c>
      <c r="V40">
        <f t="shared" si="18"/>
        <v>-2.5272932975187877E-3</v>
      </c>
      <c r="X40">
        <f t="shared" si="19"/>
        <v>4.4169394978282792</v>
      </c>
      <c r="Z40">
        <f t="shared" si="20"/>
        <v>4.219572324808496</v>
      </c>
      <c r="AA40">
        <f t="shared" si="21"/>
        <v>4.960335289937464</v>
      </c>
      <c r="AB40">
        <f t="shared" si="22"/>
        <v>3.8953800985821053E-2</v>
      </c>
    </row>
    <row r="41" spans="2:28" x14ac:dyDescent="0.25">
      <c r="B41">
        <f>-180</f>
        <v>-180</v>
      </c>
      <c r="C41">
        <f t="shared" si="1"/>
        <v>-3.1415926535897931</v>
      </c>
      <c r="P41">
        <f t="shared" si="12"/>
        <v>0</v>
      </c>
      <c r="Q41">
        <f t="shared" si="13"/>
        <v>0</v>
      </c>
      <c r="R41">
        <f t="shared" si="14"/>
        <v>4.4104278625024902E-6</v>
      </c>
      <c r="S41">
        <f t="shared" si="15"/>
        <v>-1.023594397091168E-21</v>
      </c>
      <c r="T41">
        <f t="shared" si="16"/>
        <v>6.8856616344031581E-13</v>
      </c>
      <c r="U41">
        <f t="shared" si="17"/>
        <v>-9.7468263599574155E-26</v>
      </c>
      <c r="V41">
        <f t="shared" si="18"/>
        <v>-3.0985535414172463E-12</v>
      </c>
      <c r="X41">
        <f t="shared" si="19"/>
        <v>6.2372834907823667E-6</v>
      </c>
      <c r="Z41">
        <f>Z23</f>
        <v>0</v>
      </c>
    </row>
    <row r="42" spans="2:28" x14ac:dyDescent="0.25">
      <c r="B42" t="s">
        <v>4</v>
      </c>
      <c r="D42">
        <f>AVERAGE(D5:D40)</f>
        <v>-815.73250156833319</v>
      </c>
      <c r="F42">
        <f>SQRT(AVERAGE(F5:F40))</f>
        <v>6.4264833076546721E-4</v>
      </c>
      <c r="G42" t="s">
        <v>10</v>
      </c>
      <c r="H42" s="2">
        <f>AVERAGE(H5:H40)</f>
        <v>0</v>
      </c>
      <c r="I42" s="2">
        <f t="shared" ref="I42:N42" si="23">AVERAGE(I5:I40)</f>
        <v>0</v>
      </c>
      <c r="J42" s="2">
        <f t="shared" si="23"/>
        <v>0.9921724586231172</v>
      </c>
      <c r="K42" s="2">
        <f t="shared" si="23"/>
        <v>-1.295260195396016E-16</v>
      </c>
      <c r="L42" s="2">
        <f t="shared" si="23"/>
        <v>7.202066017614055E-4</v>
      </c>
      <c r="M42" s="2">
        <f t="shared" si="23"/>
        <v>-3.6043698889740327E-17</v>
      </c>
      <c r="N42" s="2">
        <f t="shared" si="23"/>
        <v>-1.7641386836994011E-3</v>
      </c>
    </row>
    <row r="43" spans="2:28" x14ac:dyDescent="0.25">
      <c r="B43" t="s">
        <v>5</v>
      </c>
      <c r="D43">
        <f>MIN(D4:D40)</f>
        <v>-815.73326042999997</v>
      </c>
      <c r="F43" s="6">
        <f>F42*$A$1</f>
        <v>1.6872731924247342</v>
      </c>
      <c r="G43" s="2">
        <f>SUM(H43:N43)</f>
        <v>0.98440981853308585</v>
      </c>
      <c r="H43">
        <f t="shared" ref="H43:N43" si="24">H42^2</f>
        <v>0</v>
      </c>
      <c r="I43">
        <f t="shared" si="24"/>
        <v>0</v>
      </c>
      <c r="J43">
        <f t="shared" si="24"/>
        <v>0.98440618765024124</v>
      </c>
      <c r="K43">
        <f t="shared" si="24"/>
        <v>1.6776989737773258E-32</v>
      </c>
      <c r="L43">
        <f t="shared" si="24"/>
        <v>5.186975492207117E-7</v>
      </c>
      <c r="M43">
        <f t="shared" si="24"/>
        <v>1.2991482296542681E-33</v>
      </c>
      <c r="N43">
        <f t="shared" si="24"/>
        <v>3.1121852953246556E-6</v>
      </c>
    </row>
    <row r="44" spans="2:28" x14ac:dyDescent="0.25">
      <c r="B44" t="s">
        <v>6</v>
      </c>
      <c r="D44">
        <f>MAX(D4:D40)</f>
        <v>-815.73156246999997</v>
      </c>
    </row>
    <row r="45" spans="2:28" x14ac:dyDescent="0.25">
      <c r="B45" t="s">
        <v>69</v>
      </c>
      <c r="D45" s="1">
        <f>D44-D43</f>
        <v>1.6979600000013306E-3</v>
      </c>
      <c r="E45" s="4">
        <f>D45*$A$1</f>
        <v>4.4579939800034936</v>
      </c>
      <c r="G45" t="s">
        <v>65</v>
      </c>
      <c r="H45">
        <f>H42*$F$42</f>
        <v>0</v>
      </c>
      <c r="I45">
        <f t="shared" ref="I45:N45" si="25">I42*$F$42</f>
        <v>0</v>
      </c>
      <c r="J45">
        <f t="shared" si="25"/>
        <v>6.3761797436561591E-4</v>
      </c>
      <c r="K45">
        <f t="shared" si="25"/>
        <v>-8.3239680247820262E-20</v>
      </c>
      <c r="L45">
        <f t="shared" si="25"/>
        <v>4.6283957042823684E-7</v>
      </c>
      <c r="M45">
        <f t="shared" si="25"/>
        <v>-2.3163422926104744E-20</v>
      </c>
      <c r="N45">
        <f t="shared" si="25"/>
        <v>-1.1337207803182087E-6</v>
      </c>
    </row>
    <row r="46" spans="2:28" x14ac:dyDescent="0.25">
      <c r="H46">
        <f>$A$1*H45</f>
        <v>0</v>
      </c>
      <c r="I46">
        <f t="shared" ref="I46:N46" si="26">$A$1*I45</f>
        <v>0</v>
      </c>
      <c r="J46">
        <f t="shared" si="26"/>
        <v>1.6740659916969245</v>
      </c>
      <c r="K46">
        <f t="shared" si="26"/>
        <v>-2.185457804906521E-16</v>
      </c>
      <c r="L46">
        <f t="shared" si="26"/>
        <v>1.2151852921593359E-3</v>
      </c>
      <c r="M46">
        <f t="shared" si="26"/>
        <v>-6.0815566892488003E-17</v>
      </c>
      <c r="N46">
        <f t="shared" si="26"/>
        <v>-2.976583908725457E-3</v>
      </c>
      <c r="O46" t="s">
        <v>57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D46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2" max="12" width="12.7109375" bestFit="1" customWidth="1"/>
  </cols>
  <sheetData>
    <row r="1" spans="1:30" x14ac:dyDescent="0.25">
      <c r="A1" s="3">
        <v>2625.5</v>
      </c>
      <c r="B1" t="s">
        <v>14</v>
      </c>
      <c r="X1" t="s">
        <v>17</v>
      </c>
      <c r="Z1" t="s">
        <v>64</v>
      </c>
    </row>
    <row r="2" spans="1:30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L2">
        <v>5</v>
      </c>
      <c r="M2">
        <v>6</v>
      </c>
      <c r="N2">
        <v>7</v>
      </c>
      <c r="P2" t="s">
        <v>7</v>
      </c>
      <c r="Q2" t="s">
        <v>11</v>
      </c>
      <c r="R2" t="s">
        <v>12</v>
      </c>
      <c r="S2" t="s">
        <v>13</v>
      </c>
      <c r="T2">
        <v>5</v>
      </c>
      <c r="U2">
        <v>6</v>
      </c>
      <c r="V2">
        <v>7</v>
      </c>
      <c r="X2" t="s">
        <v>18</v>
      </c>
      <c r="Z2" t="s">
        <v>57</v>
      </c>
      <c r="AA2" s="1" t="s">
        <v>66</v>
      </c>
      <c r="AB2" s="1" t="s">
        <v>67</v>
      </c>
      <c r="AD2" s="1" t="s">
        <v>68</v>
      </c>
    </row>
    <row r="3" spans="1:30" x14ac:dyDescent="0.25">
      <c r="AA3">
        <f>SUM(AA5:AA40)</f>
        <v>400.60748318861039</v>
      </c>
      <c r="AB3">
        <f>SUM(AB5:AB40)</f>
        <v>19.500780201733569</v>
      </c>
      <c r="AD3" s="7">
        <f>1-AB3/AA3</f>
        <v>0.95132197719693523</v>
      </c>
    </row>
    <row r="4" spans="1:30" x14ac:dyDescent="0.25">
      <c r="A4" t="s">
        <v>2</v>
      </c>
      <c r="B4" s="4">
        <v>179.95616000000001</v>
      </c>
      <c r="C4">
        <f>B4*PI()/180</f>
        <v>3.140827501245719</v>
      </c>
      <c r="D4">
        <v>-815.73326042999997</v>
      </c>
      <c r="E4">
        <f t="shared" ref="E4:E22" si="0">D4-$D$42</f>
        <v>-1.5864433331671535E-3</v>
      </c>
    </row>
    <row r="5" spans="1:30" x14ac:dyDescent="0.25">
      <c r="B5">
        <v>0</v>
      </c>
      <c r="C5">
        <f t="shared" ref="C5:C41" si="1">B5*PI()/180</f>
        <v>0</v>
      </c>
      <c r="D5">
        <f t="shared" ref="D5:D11" si="2">D17</f>
        <v>-815.72937457</v>
      </c>
      <c r="E5">
        <f t="shared" si="0"/>
        <v>2.2994166668013349E-3</v>
      </c>
      <c r="F5">
        <f t="shared" ref="F5:F40" si="3">E5^2</f>
        <v>5.2873170075637611E-6</v>
      </c>
      <c r="G5">
        <f>E5/$F$42</f>
        <v>1.8097618091382353</v>
      </c>
      <c r="H5">
        <f>-COS(C5-$C$4)*SQRT(2)*G5</f>
        <v>2.5593889459404715</v>
      </c>
      <c r="I5">
        <f>-COS(2*(C5-$C$4))*SQRT(2)*G5</f>
        <v>-2.5593866983178408</v>
      </c>
      <c r="J5">
        <f>-COS(3*(C5-$C$4))*SQRT(2)*G5</f>
        <v>2.5593829522815845</v>
      </c>
      <c r="K5">
        <f>-COS(4*(C5-$C$4))*SQRT(2)*G5</f>
        <v>-2.5593777078338968</v>
      </c>
      <c r="L5">
        <f>SQRT(2)*(3*SIN(C5-$C$4)-SIN(3*(C5-$C$4)))*G5/SQRT(10)</f>
        <v>-1.4502408298658449E-9</v>
      </c>
      <c r="M5">
        <f>SQRT(2)*(2*SIN(2*(C5-$C$4))-SIN(4*(C5-$C$4)))*G5/SQRT(5)</f>
        <v>4.1018982832397143E-9</v>
      </c>
      <c r="N5">
        <f>SQRT(2)*G5*(SIN(C5-$C$4)-SIN(2*(C5-$C$4))+3*SIN(3*(C5-$C$4))-2*SIN(4*(C5-$C$4)))/SQRT(15)</f>
        <v>-1.011272585885431E-2</v>
      </c>
      <c r="P5">
        <f>H$46*(1-COS($C5-$C$4))</f>
        <v>0</v>
      </c>
      <c r="Q5">
        <f>I$46*(1-COS(2*($C5-$C$4)))</f>
        <v>-3.8547101086959827E-22</v>
      </c>
      <c r="R5">
        <f>J$46*(1-COS(3*($C5-$C$4)))</f>
        <v>6.5799405317629232</v>
      </c>
      <c r="S5">
        <f>K$46*(1-COS(4*($C5-$C$4)))</f>
        <v>-3.180133977954142E-21</v>
      </c>
      <c r="T5">
        <f>L$46*(3*SIN($C5-$C$4)-SIN(3*($C5-$C$4)))/SQRT(10)</f>
        <v>-1.3532130787145119E-12</v>
      </c>
      <c r="U5">
        <f>M$46*(2*SIN(2*(C5-$C$4))-SIN(4*(C5-$C$4)))/SQRT(5)</f>
        <v>5.9768518095483052E-26</v>
      </c>
      <c r="V5">
        <f>$N$46*(SIN(C5-$C$4)-SIN(2*(C5-$C$4))+3*SIN(3*(C5-$C$4))-2*SIN(4*(C5-$C$4)))/SQRT(15)</f>
        <v>2.3113723731978963E-5</v>
      </c>
      <c r="X5">
        <f>SUM(P5:V5)*SQRT(2)</f>
        <v>9.3054738273672264</v>
      </c>
      <c r="Z5">
        <f>(D5-$D$43)*$A$1</f>
        <v>10.202325429917266</v>
      </c>
      <c r="AA5">
        <f>(E5*$A$1)^2</f>
        <v>36.446799284218152</v>
      </c>
      <c r="AB5">
        <f>(X5-Z5)^2</f>
        <v>0.80434279699657474</v>
      </c>
    </row>
    <row r="6" spans="1:30" x14ac:dyDescent="0.25">
      <c r="B6">
        <v>10</v>
      </c>
      <c r="C6">
        <f t="shared" si="1"/>
        <v>0.17453292519943295</v>
      </c>
      <c r="D6">
        <f t="shared" si="2"/>
        <v>-815.73012642000003</v>
      </c>
      <c r="E6">
        <f t="shared" si="0"/>
        <v>1.5475666667725818E-3</v>
      </c>
      <c r="F6">
        <f t="shared" si="3"/>
        <v>2.3949625881055994E-6</v>
      </c>
      <c r="G6">
        <f t="shared" ref="G6:G40" si="4">E6/$F$42</f>
        <v>1.2180163304271436</v>
      </c>
      <c r="H6">
        <f t="shared" ref="H6:H40" si="5">-COS(C6-$C$4)*SQRT(2)*G6</f>
        <v>1.6961366680967385</v>
      </c>
      <c r="I6">
        <f t="shared" ref="I6:I40" si="6">-COS(2*(C6-$C$4))*SQRT(2)*G6</f>
        <v>-1.6177501680175721</v>
      </c>
      <c r="J6">
        <f t="shared" ref="J6:J40" si="7">-COS(3*(C6-$C$4))*SQRT(2)*G6</f>
        <v>1.4897783227835153</v>
      </c>
      <c r="K6">
        <f t="shared" ref="K6:K40" si="8">-COS(4*(C6-$C$4))*SQRT(2)*G6</f>
        <v>-1.3161435724854338</v>
      </c>
      <c r="L6">
        <f t="shared" ref="L6:L22" si="9">SQRT(2)*(3*SIN(C6-$C$4)-SIN(3*(C6-$C$4)))*G6/SQRT(10)</f>
        <v>-1.1557925848321918E-2</v>
      </c>
      <c r="M6">
        <f t="shared" ref="M6:M22" si="10">SQRT(2)*(2*SIN(2*(C6-$C$4))-SIN(4*(C6-$C$4)))*G6/SQRT(5)</f>
        <v>3.2189752056291057E-2</v>
      </c>
      <c r="N6">
        <f t="shared" ref="N6:N22" si="11">SQRT(2)*G6*(SIN(C6-$C$4)-SIN(2*(C6-$C$4))+3*SIN(3*(C6-$C$4))-2*SIN(4*(C6-$C$4)))/SQRT(15)</f>
        <v>-1.4739581251383005</v>
      </c>
      <c r="P6">
        <f t="shared" ref="P6:P41" si="12">H$46*(1-COS($C6-$C$4))</f>
        <v>0</v>
      </c>
      <c r="Q6">
        <f t="shared" ref="Q6:Q41" si="13">I$46*(1-COS(2*($C6-$C$4)))</f>
        <v>-2.002613704194628E-17</v>
      </c>
      <c r="R6">
        <f t="shared" ref="R6:R41" si="14">J$46*(1-COS(3*($C6-$C$4)))</f>
        <v>6.1353926801024832</v>
      </c>
      <c r="S6">
        <f t="shared" ref="S6:S41" si="15">K$46*(1-COS(4*($C6-$C$4)))</f>
        <v>-1.6019044235637041E-16</v>
      </c>
      <c r="T6">
        <f t="shared" ref="T6:T41" si="16">L$46*(3*SIN($C6-$C$4)-SIN(3*($C6-$C$4)))/SQRT(10)</f>
        <v>-1.6024123021219684E-5</v>
      </c>
      <c r="U6">
        <f t="shared" ref="U6:U41" si="17">M$46*(2*SIN(2*(C6-$C$4))-SIN(4*(C6-$C$4)))/SQRT(5)</f>
        <v>6.9690493659120375E-19</v>
      </c>
      <c r="V6">
        <f t="shared" ref="V6:V41" si="18">$N$46*(SIN(C6-$C$4)-SIN(2*(C6-$C$4))+3*SIN(3*(C6-$C$4))-2*SIN(4*(C6-$C$4)))/SQRT(15)</f>
        <v>5.0055884203730611E-3</v>
      </c>
      <c r="X6">
        <f t="shared" ref="X6:X41" si="19">SUM(P6:V6)*SQRT(2)</f>
        <v>8.6838118481851918</v>
      </c>
      <c r="Z6">
        <f t="shared" ref="Z6:Z40" si="20">(D6-$D$43)*$A$1</f>
        <v>8.228343254841775</v>
      </c>
      <c r="AA6">
        <f t="shared" ref="AA6:AA40" si="21">(E6*$A$1)^2</f>
        <v>16.509076459199569</v>
      </c>
      <c r="AB6">
        <f t="shared" ref="AB6:AB40" si="22">(X6-Z6)^2</f>
        <v>0.20745163952223081</v>
      </c>
    </row>
    <row r="7" spans="1:30" x14ac:dyDescent="0.25">
      <c r="B7">
        <v>20</v>
      </c>
      <c r="C7">
        <f t="shared" si="1"/>
        <v>0.3490658503988659</v>
      </c>
      <c r="D7">
        <f t="shared" si="2"/>
        <v>-815.73100823000004</v>
      </c>
      <c r="E7">
        <f t="shared" si="0"/>
        <v>6.6575666676271794E-4</v>
      </c>
      <c r="F7">
        <f t="shared" si="3"/>
        <v>4.4323193933900469E-7</v>
      </c>
      <c r="G7">
        <f t="shared" si="4"/>
        <v>0.52398549905371949</v>
      </c>
      <c r="H7">
        <f t="shared" si="5"/>
        <v>0.69614385002618551</v>
      </c>
      <c r="I7">
        <f t="shared" si="6"/>
        <v>-0.56693033732274745</v>
      </c>
      <c r="J7">
        <f t="shared" si="7"/>
        <v>0.36903961854916939</v>
      </c>
      <c r="K7">
        <f t="shared" si="8"/>
        <v>-0.12644391882355094</v>
      </c>
      <c r="L7">
        <f t="shared" si="9"/>
        <v>-3.7738534198738474E-2</v>
      </c>
      <c r="M7">
        <f t="shared" si="10"/>
        <v>0.10027547914550715</v>
      </c>
      <c r="N7">
        <f t="shared" si="11"/>
        <v>-1.0635941310212498</v>
      </c>
      <c r="P7">
        <f t="shared" si="12"/>
        <v>0</v>
      </c>
      <c r="Q7">
        <f t="shared" si="13"/>
        <v>-7.7343382527030354E-17</v>
      </c>
      <c r="R7">
        <f t="shared" si="14"/>
        <v>4.9284173516692142</v>
      </c>
      <c r="S7">
        <f t="shared" si="15"/>
        <v>-5.6312727041138025E-16</v>
      </c>
      <c r="T7">
        <f t="shared" si="16"/>
        <v>-1.2162230700690747E-4</v>
      </c>
      <c r="U7">
        <f t="shared" si="17"/>
        <v>5.046432841366277E-18</v>
      </c>
      <c r="V7">
        <f t="shared" si="18"/>
        <v>8.3961418411958241E-3</v>
      </c>
      <c r="X7">
        <f t="shared" si="19"/>
        <v>6.9815365975128651</v>
      </c>
      <c r="Z7">
        <f t="shared" si="20"/>
        <v>5.9131510998158774</v>
      </c>
      <c r="AA7">
        <f t="shared" si="21"/>
        <v>3.0553086766565789</v>
      </c>
      <c r="AB7">
        <f t="shared" si="22"/>
        <v>1.1414475716892403</v>
      </c>
    </row>
    <row r="8" spans="1:30" x14ac:dyDescent="0.25">
      <c r="B8">
        <v>30</v>
      </c>
      <c r="C8">
        <f t="shared" si="1"/>
        <v>0.52359877559829882</v>
      </c>
      <c r="D8">
        <f t="shared" si="2"/>
        <v>-815.73188301000005</v>
      </c>
      <c r="E8">
        <f t="shared" si="0"/>
        <v>-2.0902333324102074E-4</v>
      </c>
      <c r="F8">
        <f t="shared" si="3"/>
        <v>4.3690753839186803E-8</v>
      </c>
      <c r="G8">
        <f t="shared" si="4"/>
        <v>-0.16451235271100031</v>
      </c>
      <c r="H8">
        <f t="shared" si="5"/>
        <v>-0.20139659280234587</v>
      </c>
      <c r="I8">
        <f t="shared" si="6"/>
        <v>0.11601932965066895</v>
      </c>
      <c r="J8">
        <f t="shared" si="7"/>
        <v>5.3405046498576105E-4</v>
      </c>
      <c r="K8">
        <f t="shared" si="8"/>
        <v>-0.1169439232891297</v>
      </c>
      <c r="L8">
        <f t="shared" si="9"/>
        <v>3.6932497762684709E-2</v>
      </c>
      <c r="M8">
        <f t="shared" si="10"/>
        <v>-9.0425783723991529E-2</v>
      </c>
      <c r="N8">
        <f t="shared" si="11"/>
        <v>0.3662209662330852</v>
      </c>
      <c r="P8">
        <f t="shared" si="12"/>
        <v>0</v>
      </c>
      <c r="Q8">
        <f t="shared" si="13"/>
        <v>-1.6503881620831043E-16</v>
      </c>
      <c r="R8">
        <f t="shared" si="14"/>
        <v>3.2824226110011061</v>
      </c>
      <c r="S8">
        <f t="shared" si="15"/>
        <v>-1.0202750443080412E-15</v>
      </c>
      <c r="T8">
        <f t="shared" si="16"/>
        <v>-3.7910336960685987E-4</v>
      </c>
      <c r="U8">
        <f t="shared" si="17"/>
        <v>1.4494484983705744E-17</v>
      </c>
      <c r="V8">
        <f t="shared" si="18"/>
        <v>9.2080526478418925E-3</v>
      </c>
      <c r="X8">
        <f t="shared" si="19"/>
        <v>4.6545325937286535</v>
      </c>
      <c r="Z8">
        <f t="shared" si="20"/>
        <v>3.6164162098060615</v>
      </c>
      <c r="AA8">
        <f t="shared" si="21"/>
        <v>0.3011712998246629</v>
      </c>
      <c r="AB8">
        <f t="shared" si="22"/>
        <v>1.0776856265685184</v>
      </c>
    </row>
    <row r="9" spans="1:30" x14ac:dyDescent="0.25">
      <c r="B9">
        <v>40</v>
      </c>
      <c r="C9">
        <f t="shared" si="1"/>
        <v>0.69813170079773179</v>
      </c>
      <c r="D9">
        <f t="shared" si="2"/>
        <v>-815.73261419000005</v>
      </c>
      <c r="E9">
        <f t="shared" si="0"/>
        <v>-9.4020333324351668E-4</v>
      </c>
      <c r="F9">
        <f t="shared" si="3"/>
        <v>8.8398230784221927E-7</v>
      </c>
      <c r="G9">
        <f t="shared" si="4"/>
        <v>-0.73998945467137289</v>
      </c>
      <c r="H9">
        <f t="shared" si="5"/>
        <v>-0.80115296521554979</v>
      </c>
      <c r="I9">
        <f t="shared" si="6"/>
        <v>0.18014600930341737</v>
      </c>
      <c r="J9">
        <f t="shared" si="7"/>
        <v>0.52533054982180871</v>
      </c>
      <c r="K9">
        <f t="shared" si="8"/>
        <v>-0.98448212361569121</v>
      </c>
      <c r="L9">
        <f t="shared" si="9"/>
        <v>0.35252518730202753</v>
      </c>
      <c r="M9">
        <f t="shared" si="10"/>
        <v>-0.76332601049189608</v>
      </c>
      <c r="N9">
        <f t="shared" si="11"/>
        <v>1.324375826428666</v>
      </c>
      <c r="P9">
        <f t="shared" si="12"/>
        <v>0</v>
      </c>
      <c r="Q9">
        <f t="shared" si="13"/>
        <v>-2.7253507453706475E-16</v>
      </c>
      <c r="R9">
        <f t="shared" si="14"/>
        <v>1.6384514196060453</v>
      </c>
      <c r="S9">
        <f t="shared" si="15"/>
        <v>-1.3177292400085291E-15</v>
      </c>
      <c r="T9">
        <f t="shared" si="16"/>
        <v>-8.0447415995031548E-4</v>
      </c>
      <c r="U9">
        <f t="shared" si="17"/>
        <v>2.7201543690048823E-17</v>
      </c>
      <c r="V9">
        <f t="shared" si="18"/>
        <v>7.4030182017396865E-3</v>
      </c>
      <c r="X9">
        <f t="shared" si="19"/>
        <v>2.3264519693721328</v>
      </c>
      <c r="Z9">
        <f t="shared" si="20"/>
        <v>1.6967031197995084</v>
      </c>
      <c r="AA9">
        <f t="shared" si="21"/>
        <v>6.0935112645289546</v>
      </c>
      <c r="AB9">
        <f t="shared" si="22"/>
        <v>0.396583613538044</v>
      </c>
    </row>
    <row r="10" spans="1:30" x14ac:dyDescent="0.25">
      <c r="B10">
        <v>50</v>
      </c>
      <c r="C10">
        <f t="shared" si="1"/>
        <v>0.87266462599716477</v>
      </c>
      <c r="D10">
        <f t="shared" si="2"/>
        <v>-815.73309457000005</v>
      </c>
      <c r="E10">
        <f t="shared" si="0"/>
        <v>-1.4205833332425755E-3</v>
      </c>
      <c r="F10">
        <f t="shared" si="3"/>
        <v>2.0180570066865862E-6</v>
      </c>
      <c r="G10">
        <f t="shared" si="4"/>
        <v>-1.1180737707607606</v>
      </c>
      <c r="H10">
        <f t="shared" si="5"/>
        <v>-1.0154455123394672</v>
      </c>
      <c r="I10">
        <f t="shared" si="6"/>
        <v>-0.27695427296736286</v>
      </c>
      <c r="J10">
        <f t="shared" si="7"/>
        <v>1.3711662900290245</v>
      </c>
      <c r="K10">
        <f t="shared" si="8"/>
        <v>-1.4841752225443634</v>
      </c>
      <c r="L10">
        <f t="shared" si="9"/>
        <v>0.90083074604975644</v>
      </c>
      <c r="M10">
        <f t="shared" si="10"/>
        <v>-1.6362865534914173</v>
      </c>
      <c r="N10">
        <f t="shared" si="11"/>
        <v>1.0432421646154062</v>
      </c>
      <c r="P10">
        <f t="shared" si="12"/>
        <v>0</v>
      </c>
      <c r="Q10">
        <f t="shared" si="13"/>
        <v>-3.8686652228303628E-16</v>
      </c>
      <c r="R10">
        <f t="shared" si="14"/>
        <v>0.43700453059837852</v>
      </c>
      <c r="S10">
        <f t="shared" si="15"/>
        <v>-1.3163077335094346E-15</v>
      </c>
      <c r="T10">
        <f t="shared" si="16"/>
        <v>-1.3605678954590659E-3</v>
      </c>
      <c r="U10">
        <f t="shared" si="17"/>
        <v>3.8592056560869919E-17</v>
      </c>
      <c r="V10">
        <f t="shared" si="18"/>
        <v>3.8595598077999656E-3</v>
      </c>
      <c r="X10">
        <f t="shared" si="19"/>
        <v>0.62155184224540594</v>
      </c>
      <c r="Z10">
        <f t="shared" si="20"/>
        <v>0.43546542980197955</v>
      </c>
      <c r="AA10">
        <f t="shared" si="21"/>
        <v>13.910971965856563</v>
      </c>
      <c r="AB10">
        <f t="shared" si="22"/>
        <v>3.4628152896064995E-2</v>
      </c>
    </row>
    <row r="11" spans="1:30" x14ac:dyDescent="0.25">
      <c r="B11">
        <v>60</v>
      </c>
      <c r="C11">
        <f t="shared" si="1"/>
        <v>1.0471975511965976</v>
      </c>
      <c r="D11">
        <f t="shared" si="2"/>
        <v>-815.73326042999997</v>
      </c>
      <c r="E11">
        <f t="shared" si="0"/>
        <v>-1.5864433331671535E-3</v>
      </c>
      <c r="F11">
        <f t="shared" si="3"/>
        <v>2.5168024493505078E-6</v>
      </c>
      <c r="G11">
        <f t="shared" si="4"/>
        <v>-1.2486143108294414</v>
      </c>
      <c r="H11">
        <f t="shared" si="5"/>
        <v>-0.8817332909772142</v>
      </c>
      <c r="I11">
        <f t="shared" si="6"/>
        <v>-0.88524280547365386</v>
      </c>
      <c r="J11">
        <f t="shared" si="7"/>
        <v>1.7658026404222764</v>
      </c>
      <c r="K11">
        <f t="shared" si="8"/>
        <v>-0.87821913052166267</v>
      </c>
      <c r="L11">
        <f t="shared" si="9"/>
        <v>1.4526809691337568</v>
      </c>
      <c r="M11">
        <f t="shared" si="10"/>
        <v>-2.0516778648859195</v>
      </c>
      <c r="N11">
        <f t="shared" si="11"/>
        <v>-4.7064236206062543E-3</v>
      </c>
      <c r="P11">
        <f t="shared" si="12"/>
        <v>0</v>
      </c>
      <c r="Q11">
        <f t="shared" si="13"/>
        <v>-4.9424309949560091E-16</v>
      </c>
      <c r="R11">
        <f t="shared" si="14"/>
        <v>8.6676365886466376E-6</v>
      </c>
      <c r="S11">
        <f t="shared" si="15"/>
        <v>-1.0166756634999691E-15</v>
      </c>
      <c r="T11">
        <f t="shared" si="16"/>
        <v>-1.9646691085512306E-3</v>
      </c>
      <c r="U11">
        <f t="shared" si="17"/>
        <v>4.3330119343657148E-17</v>
      </c>
      <c r="V11">
        <f t="shared" si="18"/>
        <v>-1.5591424991186195E-5</v>
      </c>
      <c r="X11">
        <f t="shared" si="19"/>
        <v>-2.7882534143525571E-3</v>
      </c>
      <c r="Z11">
        <f t="shared" si="20"/>
        <v>0</v>
      </c>
      <c r="AA11">
        <f t="shared" si="21"/>
        <v>17.348949113186002</v>
      </c>
      <c r="AB11">
        <f t="shared" si="22"/>
        <v>7.7743571026486926E-6</v>
      </c>
    </row>
    <row r="12" spans="1:30" x14ac:dyDescent="0.25">
      <c r="B12">
        <v>70</v>
      </c>
      <c r="C12">
        <f t="shared" si="1"/>
        <v>1.2217304763960306</v>
      </c>
      <c r="D12">
        <f>D22</f>
        <v>-815.73309457000005</v>
      </c>
      <c r="E12">
        <f t="shared" si="0"/>
        <v>-1.4205833332425755E-3</v>
      </c>
      <c r="F12">
        <f t="shared" si="3"/>
        <v>2.0180570066865862E-6</v>
      </c>
      <c r="G12">
        <f t="shared" si="4"/>
        <v>-1.1180737707607606</v>
      </c>
      <c r="H12">
        <f t="shared" si="5"/>
        <v>-0.53966352129032014</v>
      </c>
      <c r="I12">
        <f t="shared" si="6"/>
        <v>-1.2128196533211091</v>
      </c>
      <c r="J12">
        <f t="shared" si="7"/>
        <v>1.3675367278270161</v>
      </c>
      <c r="K12">
        <f t="shared" si="8"/>
        <v>0.27933625138030688</v>
      </c>
      <c r="L12">
        <f t="shared" si="9"/>
        <v>1.6609834665350371</v>
      </c>
      <c r="M12">
        <f t="shared" si="10"/>
        <v>-1.6034222603136292</v>
      </c>
      <c r="N12">
        <f t="shared" si="11"/>
        <v>-0.77281478737290132</v>
      </c>
      <c r="P12">
        <f t="shared" si="12"/>
        <v>0</v>
      </c>
      <c r="Q12">
        <f t="shared" si="13"/>
        <v>-5.817136062534195E-16</v>
      </c>
      <c r="R12">
        <f t="shared" si="14"/>
        <v>0.44455651929703</v>
      </c>
      <c r="S12">
        <f t="shared" si="15"/>
        <v>-5.5903420557708939E-16</v>
      </c>
      <c r="T12">
        <f t="shared" si="16"/>
        <v>-2.5086630195136099E-3</v>
      </c>
      <c r="U12">
        <f t="shared" si="17"/>
        <v>3.7816947422165589E-17</v>
      </c>
      <c r="V12">
        <f t="shared" si="18"/>
        <v>-2.8590915833214192E-3</v>
      </c>
      <c r="X12">
        <f t="shared" si="19"/>
        <v>0.62110670747241492</v>
      </c>
      <c r="Z12">
        <f t="shared" si="20"/>
        <v>0.43546542980197955</v>
      </c>
      <c r="AA12">
        <f t="shared" si="21"/>
        <v>13.910971965856563</v>
      </c>
      <c r="AB12">
        <f t="shared" si="22"/>
        <v>3.4462683975111687E-2</v>
      </c>
    </row>
    <row r="13" spans="1:30" x14ac:dyDescent="0.25">
      <c r="B13">
        <v>80</v>
      </c>
      <c r="C13">
        <f t="shared" si="1"/>
        <v>1.3962634015954636</v>
      </c>
      <c r="D13">
        <f>D21</f>
        <v>-815.73261419000005</v>
      </c>
      <c r="E13">
        <f t="shared" si="0"/>
        <v>-9.4020333324351668E-4</v>
      </c>
      <c r="F13">
        <f t="shared" si="3"/>
        <v>8.8398230784221927E-7</v>
      </c>
      <c r="G13">
        <f t="shared" si="4"/>
        <v>-0.73998945467137289</v>
      </c>
      <c r="H13">
        <f t="shared" si="5"/>
        <v>-0.18093473771585666</v>
      </c>
      <c r="I13">
        <f t="shared" si="6"/>
        <v>-0.98393784498306858</v>
      </c>
      <c r="J13">
        <f t="shared" si="7"/>
        <v>0.52116981591189881</v>
      </c>
      <c r="K13">
        <f t="shared" si="8"/>
        <v>0.80372295237137814</v>
      </c>
      <c r="L13">
        <f t="shared" si="9"/>
        <v>1.2648245447703028</v>
      </c>
      <c r="M13">
        <f t="shared" si="10"/>
        <v>-0.61852421225711773</v>
      </c>
      <c r="N13">
        <f t="shared" si="11"/>
        <v>-0.69088162702356171</v>
      </c>
      <c r="P13">
        <f t="shared" si="12"/>
        <v>0</v>
      </c>
      <c r="Q13">
        <f t="shared" si="13"/>
        <v>-6.3872780851430732E-16</v>
      </c>
      <c r="R13">
        <f t="shared" si="14"/>
        <v>1.6515318477302976</v>
      </c>
      <c r="S13">
        <f t="shared" si="15"/>
        <v>-1.5751888402117436E-16</v>
      </c>
      <c r="T13">
        <f t="shared" si="16"/>
        <v>-2.8863715268857251E-3</v>
      </c>
      <c r="U13">
        <f t="shared" si="17"/>
        <v>2.204145168880452E-17</v>
      </c>
      <c r="V13">
        <f t="shared" si="18"/>
        <v>-3.8619017034576186E-3</v>
      </c>
      <c r="X13">
        <f t="shared" si="19"/>
        <v>2.3260752382263323</v>
      </c>
      <c r="Z13">
        <f t="shared" si="20"/>
        <v>1.6967031197995084</v>
      </c>
      <c r="AA13">
        <f t="shared" si="21"/>
        <v>6.0935112645289546</v>
      </c>
      <c r="AB13">
        <f t="shared" si="22"/>
        <v>0.39610926345306813</v>
      </c>
    </row>
    <row r="14" spans="1:30" x14ac:dyDescent="0.25">
      <c r="B14">
        <v>90</v>
      </c>
      <c r="C14">
        <f t="shared" si="1"/>
        <v>1.5707963267948966</v>
      </c>
      <c r="D14">
        <f>D20</f>
        <v>-815.73188301000005</v>
      </c>
      <c r="E14">
        <f t="shared" si="0"/>
        <v>-2.0902333324102074E-4</v>
      </c>
      <c r="F14">
        <f t="shared" si="3"/>
        <v>4.3690753839186803E-8</v>
      </c>
      <c r="G14">
        <f t="shared" si="4"/>
        <v>-0.16451235271100031</v>
      </c>
      <c r="H14">
        <f t="shared" si="5"/>
        <v>1.7801696062388252E-4</v>
      </c>
      <c r="I14">
        <f t="shared" si="6"/>
        <v>-0.23265532796164007</v>
      </c>
      <c r="J14">
        <f t="shared" si="7"/>
        <v>-5.3405046498573253E-4</v>
      </c>
      <c r="K14">
        <f t="shared" si="8"/>
        <v>0.23265451070178952</v>
      </c>
      <c r="L14">
        <f t="shared" si="9"/>
        <v>0.29428838459975409</v>
      </c>
      <c r="M14">
        <f t="shared" si="10"/>
        <v>6.3689228085372104E-4</v>
      </c>
      <c r="N14">
        <f t="shared" si="11"/>
        <v>-0.11986659604515827</v>
      </c>
      <c r="P14">
        <f t="shared" si="12"/>
        <v>0</v>
      </c>
      <c r="Q14">
        <f t="shared" si="13"/>
        <v>-6.5840895204559154E-16</v>
      </c>
      <c r="R14">
        <f t="shared" si="14"/>
        <v>3.2975265883984055</v>
      </c>
      <c r="S14">
        <f t="shared" si="15"/>
        <v>-3.180133977954142E-21</v>
      </c>
      <c r="T14">
        <f t="shared" si="16"/>
        <v>-3.0208007851190715E-3</v>
      </c>
      <c r="U14">
        <f t="shared" si="17"/>
        <v>-1.0208842236025991E-19</v>
      </c>
      <c r="V14">
        <f t="shared" si="18"/>
        <v>-3.0138578313916864E-3</v>
      </c>
      <c r="X14">
        <f t="shared" si="19"/>
        <v>4.6548725275391467</v>
      </c>
      <c r="Z14">
        <f t="shared" si="20"/>
        <v>3.6164162098060615</v>
      </c>
      <c r="AA14">
        <f t="shared" si="21"/>
        <v>0.3011712998246629</v>
      </c>
      <c r="AB14">
        <f t="shared" si="22"/>
        <v>1.0783915238397583</v>
      </c>
    </row>
    <row r="15" spans="1:30" x14ac:dyDescent="0.25">
      <c r="B15">
        <v>100</v>
      </c>
      <c r="C15">
        <f t="shared" si="1"/>
        <v>1.7453292519943295</v>
      </c>
      <c r="D15">
        <f>D19</f>
        <v>-815.73100823000004</v>
      </c>
      <c r="E15">
        <f t="shared" si="0"/>
        <v>6.6575666676271794E-4</v>
      </c>
      <c r="F15">
        <f t="shared" si="3"/>
        <v>4.4323193933900469E-7</v>
      </c>
      <c r="G15">
        <f t="shared" si="4"/>
        <v>0.52398549905371949</v>
      </c>
      <c r="H15">
        <f t="shared" si="5"/>
        <v>-0.1292364046234592</v>
      </c>
      <c r="I15">
        <f t="shared" si="6"/>
        <v>0.6959493136152417</v>
      </c>
      <c r="J15">
        <f t="shared" si="7"/>
        <v>0.37198582841804062</v>
      </c>
      <c r="K15">
        <f t="shared" si="8"/>
        <v>-0.56619942559659808</v>
      </c>
      <c r="L15">
        <f t="shared" si="9"/>
        <v>-0.89489577976191348</v>
      </c>
      <c r="M15">
        <f t="shared" si="10"/>
        <v>-0.44143631187503463</v>
      </c>
      <c r="N15">
        <f t="shared" si="11"/>
        <v>0.12688231215999951</v>
      </c>
      <c r="P15">
        <f t="shared" si="12"/>
        <v>0</v>
      </c>
      <c r="Q15">
        <f t="shared" si="13"/>
        <v>-6.3838320047465617E-16</v>
      </c>
      <c r="R15">
        <f t="shared" si="14"/>
        <v>4.9414977797934636</v>
      </c>
      <c r="S15">
        <f t="shared" si="15"/>
        <v>-1.6019044235637066E-16</v>
      </c>
      <c r="T15">
        <f t="shared" si="16"/>
        <v>-2.8840359483020828E-3</v>
      </c>
      <c r="U15">
        <f t="shared" si="17"/>
        <v>-2.2215587704998689E-17</v>
      </c>
      <c r="V15">
        <f t="shared" si="18"/>
        <v>-1.0016244533159779E-3</v>
      </c>
      <c r="X15">
        <f t="shared" si="19"/>
        <v>6.9828380249817092</v>
      </c>
      <c r="Z15">
        <f t="shared" si="20"/>
        <v>5.9131510998158774</v>
      </c>
      <c r="AA15">
        <f t="shared" si="21"/>
        <v>3.0553086766565789</v>
      </c>
      <c r="AB15">
        <f t="shared" si="22"/>
        <v>1.1442301178707319</v>
      </c>
    </row>
    <row r="16" spans="1:30" x14ac:dyDescent="0.25">
      <c r="B16">
        <v>110</v>
      </c>
      <c r="C16">
        <f t="shared" si="1"/>
        <v>1.9198621771937625</v>
      </c>
      <c r="D16">
        <f>D18</f>
        <v>-815.73012642000003</v>
      </c>
      <c r="E16">
        <f t="shared" si="0"/>
        <v>1.5475666667725818E-3</v>
      </c>
      <c r="F16">
        <f t="shared" si="3"/>
        <v>2.3949625881055994E-6</v>
      </c>
      <c r="G16">
        <f t="shared" si="4"/>
        <v>1.2180163304271436</v>
      </c>
      <c r="H16">
        <f t="shared" si="5"/>
        <v>-0.59038008470600878</v>
      </c>
      <c r="I16">
        <f t="shared" si="6"/>
        <v>1.3178425935846021</v>
      </c>
      <c r="J16">
        <f t="shared" si="7"/>
        <v>1.493732324880656</v>
      </c>
      <c r="K16">
        <f t="shared" si="8"/>
        <v>-0.29392179418785797</v>
      </c>
      <c r="L16">
        <f t="shared" si="9"/>
        <v>-1.8064347291801983</v>
      </c>
      <c r="M16">
        <f t="shared" si="10"/>
        <v>-1.7511802786014841</v>
      </c>
      <c r="N16">
        <f t="shared" si="11"/>
        <v>-0.34340038926846012</v>
      </c>
      <c r="P16">
        <f t="shared" si="12"/>
        <v>0</v>
      </c>
      <c r="Q16">
        <f t="shared" si="13"/>
        <v>-5.8106595498957218E-16</v>
      </c>
      <c r="R16">
        <f t="shared" si="14"/>
        <v>6.1429446688011335</v>
      </c>
      <c r="S16">
        <f t="shared" si="15"/>
        <v>-5.6312727041138006E-16</v>
      </c>
      <c r="T16">
        <f t="shared" si="16"/>
        <v>-2.5044746531567232E-3</v>
      </c>
      <c r="U16">
        <f t="shared" si="17"/>
        <v>-3.7912879194731843E-17</v>
      </c>
      <c r="V16">
        <f t="shared" si="18"/>
        <v>1.1661939255652328E-3</v>
      </c>
      <c r="X16">
        <f t="shared" si="19"/>
        <v>8.6855430487708389</v>
      </c>
      <c r="Z16">
        <f t="shared" si="20"/>
        <v>8.228343254841775</v>
      </c>
      <c r="AA16">
        <f t="shared" si="21"/>
        <v>16.509076459199569</v>
      </c>
      <c r="AB16">
        <f t="shared" si="22"/>
        <v>0.20903165156877854</v>
      </c>
    </row>
    <row r="17" spans="2:28" x14ac:dyDescent="0.25">
      <c r="B17">
        <v>120</v>
      </c>
      <c r="C17">
        <f t="shared" si="1"/>
        <v>2.0943951023931953</v>
      </c>
      <c r="D17">
        <v>-815.72937457</v>
      </c>
      <c r="E17">
        <f t="shared" si="0"/>
        <v>2.2994166668013349E-3</v>
      </c>
      <c r="F17">
        <f t="shared" si="3"/>
        <v>5.2873170075637611E-6</v>
      </c>
      <c r="G17">
        <f t="shared" si="4"/>
        <v>1.8097618091382353</v>
      </c>
      <c r="H17">
        <f t="shared" si="5"/>
        <v>-1.281390430292906</v>
      </c>
      <c r="I17">
        <f t="shared" si="6"/>
        <v>1.2763014355064917</v>
      </c>
      <c r="J17">
        <f t="shared" si="7"/>
        <v>2.5593829522815845</v>
      </c>
      <c r="K17">
        <f t="shared" si="8"/>
        <v>1.2864726732785134</v>
      </c>
      <c r="L17">
        <f t="shared" si="9"/>
        <v>-2.0999658478851124</v>
      </c>
      <c r="M17">
        <f t="shared" si="10"/>
        <v>-2.9737351377784247</v>
      </c>
      <c r="N17">
        <f t="shared" si="11"/>
        <v>-1.1463587378373594</v>
      </c>
      <c r="P17">
        <f t="shared" si="12"/>
        <v>0</v>
      </c>
      <c r="Q17">
        <f t="shared" si="13"/>
        <v>-4.9337052130829206E-16</v>
      </c>
      <c r="R17">
        <f t="shared" si="14"/>
        <v>6.5799405317629232</v>
      </c>
      <c r="S17">
        <f t="shared" si="15"/>
        <v>-1.020275044308041E-15</v>
      </c>
      <c r="T17">
        <f t="shared" si="16"/>
        <v>-1.9594685183941594E-3</v>
      </c>
      <c r="U17">
        <f t="shared" si="17"/>
        <v>-4.3330119403425663E-17</v>
      </c>
      <c r="V17">
        <f t="shared" si="18"/>
        <v>2.6201263174669585E-3</v>
      </c>
      <c r="X17">
        <f t="shared" si="19"/>
        <v>9.3063754508470957</v>
      </c>
      <c r="Z17">
        <f t="shared" si="20"/>
        <v>10.202325429917266</v>
      </c>
      <c r="AA17">
        <f t="shared" si="21"/>
        <v>36.446799284218152</v>
      </c>
      <c r="AB17">
        <f t="shared" si="22"/>
        <v>0.80272636499583916</v>
      </c>
    </row>
    <row r="18" spans="2:28" x14ac:dyDescent="0.25">
      <c r="B18">
        <v>130</v>
      </c>
      <c r="C18">
        <f t="shared" si="1"/>
        <v>2.2689280275926285</v>
      </c>
      <c r="D18">
        <v>-815.73012642000003</v>
      </c>
      <c r="E18">
        <f t="shared" si="0"/>
        <v>1.5475666667725818E-3</v>
      </c>
      <c r="F18">
        <f t="shared" si="3"/>
        <v>2.3949625881055994E-6</v>
      </c>
      <c r="G18">
        <f t="shared" si="4"/>
        <v>1.2180163304271436</v>
      </c>
      <c r="H18">
        <f t="shared" si="5"/>
        <v>-1.1082336163864985</v>
      </c>
      <c r="I18">
        <f t="shared" si="6"/>
        <v>0.29651879470402293</v>
      </c>
      <c r="J18">
        <f t="shared" si="7"/>
        <v>1.4897783227835142</v>
      </c>
      <c r="K18">
        <f t="shared" si="8"/>
        <v>1.6204491780359613</v>
      </c>
      <c r="L18">
        <f t="shared" si="9"/>
        <v>-0.97758121499179496</v>
      </c>
      <c r="M18">
        <f t="shared" si="10"/>
        <v>-1.7789389815848085</v>
      </c>
      <c r="N18">
        <f t="shared" si="11"/>
        <v>-0.87382452177404923</v>
      </c>
      <c r="P18">
        <f t="shared" si="12"/>
        <v>0</v>
      </c>
      <c r="Q18">
        <f t="shared" si="13"/>
        <v>-3.8587426297953781E-16</v>
      </c>
      <c r="R18">
        <f t="shared" si="14"/>
        <v>6.1353926801024823</v>
      </c>
      <c r="S18">
        <f t="shared" si="15"/>
        <v>-1.3177292400085291E-15</v>
      </c>
      <c r="T18">
        <f t="shared" si="16"/>
        <v>-1.3553367496760931E-3</v>
      </c>
      <c r="U18">
        <f t="shared" si="17"/>
        <v>-3.851385235875679E-17</v>
      </c>
      <c r="V18">
        <f t="shared" si="18"/>
        <v>2.9675238617920697E-3</v>
      </c>
      <c r="X18">
        <f t="shared" si="19"/>
        <v>8.6790355155645784</v>
      </c>
      <c r="Z18">
        <f t="shared" si="20"/>
        <v>8.228343254841775</v>
      </c>
      <c r="AA18">
        <f t="shared" si="21"/>
        <v>16.509076459199569</v>
      </c>
      <c r="AB18">
        <f t="shared" si="22"/>
        <v>0.20312351387543143</v>
      </c>
    </row>
    <row r="19" spans="2:28" x14ac:dyDescent="0.25">
      <c r="B19">
        <v>140</v>
      </c>
      <c r="C19">
        <f t="shared" si="1"/>
        <v>2.4434609527920612</v>
      </c>
      <c r="D19">
        <v>-815.73100823000004</v>
      </c>
      <c r="E19">
        <f t="shared" si="0"/>
        <v>6.6575666676271794E-4</v>
      </c>
      <c r="F19">
        <f t="shared" si="3"/>
        <v>4.4323193933900469E-7</v>
      </c>
      <c r="G19">
        <f t="shared" si="4"/>
        <v>0.52398549905371949</v>
      </c>
      <c r="H19">
        <f t="shared" si="5"/>
        <v>-0.56802421502368328</v>
      </c>
      <c r="I19">
        <f t="shared" si="6"/>
        <v>-0.12979467610363571</v>
      </c>
      <c r="J19">
        <f t="shared" si="7"/>
        <v>0.36903961854916983</v>
      </c>
      <c r="K19">
        <f t="shared" si="8"/>
        <v>0.69555901856003621</v>
      </c>
      <c r="L19">
        <f t="shared" si="9"/>
        <v>-0.24826057664933543</v>
      </c>
      <c r="M19">
        <f t="shared" si="10"/>
        <v>-0.53825160973818631</v>
      </c>
      <c r="N19">
        <f t="shared" si="11"/>
        <v>-0.30027405530275042</v>
      </c>
      <c r="P19">
        <f t="shared" si="12"/>
        <v>0</v>
      </c>
      <c r="Q19">
        <f t="shared" si="13"/>
        <v>-2.7154281523356619E-16</v>
      </c>
      <c r="R19">
        <f t="shared" si="14"/>
        <v>4.928417351669216</v>
      </c>
      <c r="S19">
        <f t="shared" si="15"/>
        <v>-1.3163077335094348E-15</v>
      </c>
      <c r="T19">
        <f t="shared" si="16"/>
        <v>-8.0008470683969187E-4</v>
      </c>
      <c r="U19">
        <f t="shared" si="17"/>
        <v>-2.7087884530170806E-17</v>
      </c>
      <c r="V19">
        <f t="shared" si="18"/>
        <v>2.3704000295039248E-3</v>
      </c>
      <c r="X19">
        <f t="shared" si="19"/>
        <v>6.9720554209920094</v>
      </c>
      <c r="Z19">
        <f t="shared" si="20"/>
        <v>5.9131510998158774</v>
      </c>
      <c r="AA19">
        <f t="shared" si="21"/>
        <v>3.0553086766565789</v>
      </c>
      <c r="AB19">
        <f t="shared" si="22"/>
        <v>1.1212783614054849</v>
      </c>
    </row>
    <row r="20" spans="2:28" x14ac:dyDescent="0.25">
      <c r="B20">
        <v>150</v>
      </c>
      <c r="C20">
        <f t="shared" si="1"/>
        <v>2.6179938779914944</v>
      </c>
      <c r="D20">
        <v>-815.73188301000005</v>
      </c>
      <c r="E20">
        <f t="shared" si="0"/>
        <v>-2.0902333324102074E-4</v>
      </c>
      <c r="F20">
        <f t="shared" si="3"/>
        <v>4.3690753839186803E-8</v>
      </c>
      <c r="G20">
        <f t="shared" si="4"/>
        <v>-0.16451235271100031</v>
      </c>
      <c r="H20">
        <f t="shared" si="5"/>
        <v>0.20157460976296979</v>
      </c>
      <c r="I20">
        <f t="shared" si="6"/>
        <v>0.11663599831097116</v>
      </c>
      <c r="J20">
        <f t="shared" si="7"/>
        <v>5.3405046498591078E-4</v>
      </c>
      <c r="K20">
        <f t="shared" si="8"/>
        <v>-0.11571058741265965</v>
      </c>
      <c r="L20">
        <f t="shared" si="9"/>
        <v>3.6639986047828088E-2</v>
      </c>
      <c r="M20">
        <f t="shared" si="10"/>
        <v>8.9788891443137814E-2</v>
      </c>
      <c r="N20">
        <f t="shared" si="11"/>
        <v>5.4002208417656197E-2</v>
      </c>
      <c r="P20">
        <f t="shared" si="12"/>
        <v>0</v>
      </c>
      <c r="Q20">
        <f t="shared" si="13"/>
        <v>-1.6416623802100156E-16</v>
      </c>
      <c r="R20">
        <f t="shared" si="14"/>
        <v>3.2824226110011039</v>
      </c>
      <c r="S20">
        <f t="shared" si="15"/>
        <v>-1.0166756634999693E-15</v>
      </c>
      <c r="T20">
        <f t="shared" si="16"/>
        <v>-3.761008059171745E-4</v>
      </c>
      <c r="U20">
        <f t="shared" si="17"/>
        <v>-1.4392396561345488E-17</v>
      </c>
      <c r="V20">
        <f t="shared" si="18"/>
        <v>1.3578009564122707E-3</v>
      </c>
      <c r="X20">
        <f t="shared" si="19"/>
        <v>4.6434349075848802</v>
      </c>
      <c r="Z20">
        <f t="shared" si="20"/>
        <v>3.6164162098060615</v>
      </c>
      <c r="AA20">
        <f t="shared" si="21"/>
        <v>0.3011712998246629</v>
      </c>
      <c r="AB20">
        <f t="shared" si="22"/>
        <v>1.0547674055873006</v>
      </c>
    </row>
    <row r="21" spans="2:28" x14ac:dyDescent="0.25">
      <c r="B21">
        <v>160</v>
      </c>
      <c r="C21">
        <f t="shared" si="1"/>
        <v>2.7925268031909272</v>
      </c>
      <c r="D21">
        <v>-815.73261419000005</v>
      </c>
      <c r="E21">
        <f t="shared" si="0"/>
        <v>-9.4020333324351668E-4</v>
      </c>
      <c r="F21">
        <f t="shared" si="3"/>
        <v>8.8398230784221927E-7</v>
      </c>
      <c r="G21">
        <f t="shared" si="4"/>
        <v>-0.73998945467137289</v>
      </c>
      <c r="H21">
        <f t="shared" si="5"/>
        <v>0.98366484150546596</v>
      </c>
      <c r="I21">
        <f t="shared" si="6"/>
        <v>0.80269636704307179</v>
      </c>
      <c r="J21">
        <f t="shared" si="7"/>
        <v>0.5253305498218076</v>
      </c>
      <c r="K21">
        <f t="shared" si="8"/>
        <v>0.18487678159931392</v>
      </c>
      <c r="L21">
        <f t="shared" si="9"/>
        <v>5.2627572332289263E-2</v>
      </c>
      <c r="M21">
        <f t="shared" si="10"/>
        <v>0.1399152170892724</v>
      </c>
      <c r="N21">
        <f t="shared" si="11"/>
        <v>8.8024801107738915E-2</v>
      </c>
      <c r="P21">
        <f t="shared" si="12"/>
        <v>0</v>
      </c>
      <c r="Q21">
        <f t="shared" si="13"/>
        <v>-7.6695731263182973E-17</v>
      </c>
      <c r="R21">
        <f t="shared" si="14"/>
        <v>1.6384514196060485</v>
      </c>
      <c r="S21">
        <f t="shared" si="15"/>
        <v>-5.5903420557708958E-16</v>
      </c>
      <c r="T21">
        <f t="shared" si="16"/>
        <v>-1.2009786411650071E-4</v>
      </c>
      <c r="U21">
        <f t="shared" si="17"/>
        <v>-4.9859559850501308E-18</v>
      </c>
      <c r="V21">
        <f t="shared" si="18"/>
        <v>4.9204250923422167E-4</v>
      </c>
      <c r="X21">
        <f t="shared" si="19"/>
        <v>2.3176462280579013</v>
      </c>
      <c r="Z21">
        <f t="shared" si="20"/>
        <v>1.6967031197995084</v>
      </c>
      <c r="AA21">
        <f t="shared" si="21"/>
        <v>6.0935112645289546</v>
      </c>
      <c r="AB21">
        <f t="shared" si="22"/>
        <v>0.38557034369359428</v>
      </c>
    </row>
    <row r="22" spans="2:28" x14ac:dyDescent="0.25">
      <c r="B22">
        <v>170</v>
      </c>
      <c r="C22">
        <f t="shared" si="1"/>
        <v>2.9670597283903604</v>
      </c>
      <c r="D22">
        <v>-815.73309457000005</v>
      </c>
      <c r="E22">
        <f t="shared" si="0"/>
        <v>-1.4205833332425755E-3</v>
      </c>
      <c r="F22">
        <f t="shared" si="3"/>
        <v>2.0180570066865862E-6</v>
      </c>
      <c r="G22">
        <f t="shared" si="4"/>
        <v>-1.1180737707607606</v>
      </c>
      <c r="H22">
        <f t="shared" si="5"/>
        <v>1.5573828172833339</v>
      </c>
      <c r="I22">
        <f t="shared" si="6"/>
        <v>1.4866632079547597</v>
      </c>
      <c r="J22">
        <f t="shared" si="7"/>
        <v>1.3711662900290245</v>
      </c>
      <c r="K22">
        <f t="shared" si="8"/>
        <v>1.2143707539777222</v>
      </c>
      <c r="L22">
        <f t="shared" si="9"/>
        <v>1.0336886035821008E-2</v>
      </c>
      <c r="M22">
        <f t="shared" si="10"/>
        <v>2.8796827396192118E-2</v>
      </c>
      <c r="N22">
        <f t="shared" si="11"/>
        <v>1.8561698672477256E-2</v>
      </c>
      <c r="P22">
        <f t="shared" si="12"/>
        <v>0</v>
      </c>
      <c r="Q22">
        <f t="shared" si="13"/>
        <v>-1.9681529002295161E-17</v>
      </c>
      <c r="R22">
        <f t="shared" si="14"/>
        <v>0.43700453059837818</v>
      </c>
      <c r="S22">
        <f t="shared" si="15"/>
        <v>-1.5751888402117406E-16</v>
      </c>
      <c r="T22">
        <f t="shared" si="16"/>
        <v>-1.5612294918917418E-5</v>
      </c>
      <c r="U22">
        <f t="shared" si="17"/>
        <v>-6.7917736613807823E-19</v>
      </c>
      <c r="V22">
        <f t="shared" si="18"/>
        <v>6.8670524055359131E-5</v>
      </c>
      <c r="X22">
        <f t="shared" si="19"/>
        <v>0.61809276965795468</v>
      </c>
      <c r="Z22">
        <f t="shared" si="20"/>
        <v>0.43546542980197955</v>
      </c>
      <c r="AA22">
        <f t="shared" si="21"/>
        <v>13.910971965856563</v>
      </c>
      <c r="AB22">
        <f t="shared" si="22"/>
        <v>3.335274526286984E-2</v>
      </c>
    </row>
    <row r="23" spans="2:28" x14ac:dyDescent="0.25">
      <c r="B23">
        <v>180</v>
      </c>
      <c r="C23">
        <f t="shared" si="1"/>
        <v>3.1415926535897931</v>
      </c>
      <c r="D23">
        <f>D4</f>
        <v>-815.73326042999997</v>
      </c>
      <c r="E23">
        <f t="shared" ref="E23:E40" si="23">D23-$D$42</f>
        <v>-1.5864433331671535E-3</v>
      </c>
      <c r="F23">
        <f t="shared" si="3"/>
        <v>2.5168024493505078E-6</v>
      </c>
      <c r="G23">
        <f t="shared" si="4"/>
        <v>-1.2486143108294414</v>
      </c>
      <c r="H23">
        <f t="shared" si="5"/>
        <v>1.7658067756450571</v>
      </c>
      <c r="I23">
        <f t="shared" si="6"/>
        <v>1.765805224936136</v>
      </c>
      <c r="J23">
        <f t="shared" si="7"/>
        <v>1.7658026404222764</v>
      </c>
      <c r="K23">
        <f t="shared" si="8"/>
        <v>1.7657990221049917</v>
      </c>
      <c r="L23">
        <f t="shared" ref="L23:L40" si="24">SQRT(2)*(3*SIN(C23-$C$4)-SIN(3*(C23-$C$4)))*G23/SQRT(10)</f>
        <v>-1.0005686918759085E-9</v>
      </c>
      <c r="M23">
        <f t="shared" ref="M23:M40" si="25">SQRT(2)*(2*SIN(2*(C23-$C$4))-SIN(4*(C23-$C$4)))*G23/SQRT(5)</f>
        <v>-2.8300347991422413E-9</v>
      </c>
      <c r="N23">
        <f t="shared" ref="N23:N40" si="26">SQRT(2)*G23*(SIN(C23-$C$4)-SIN(2*(C23-$C$4))+3*SIN(3*(C23-$C$4))-2*SIN(4*(C23-$C$4)))/SQRT(15)</f>
        <v>-1.8381612527105435E-9</v>
      </c>
      <c r="P23">
        <f t="shared" si="12"/>
        <v>0</v>
      </c>
      <c r="Q23">
        <f t="shared" si="13"/>
        <v>-3.8547101086959827E-22</v>
      </c>
      <c r="R23">
        <f t="shared" si="14"/>
        <v>8.6676365886466376E-6</v>
      </c>
      <c r="S23">
        <f t="shared" si="15"/>
        <v>-3.180133977954142E-21</v>
      </c>
      <c r="T23">
        <f t="shared" si="16"/>
        <v>1.3532127436654749E-12</v>
      </c>
      <c r="U23">
        <f t="shared" si="17"/>
        <v>5.9768518095483052E-26</v>
      </c>
      <c r="V23">
        <f t="shared" si="18"/>
        <v>-6.0894546695415251E-12</v>
      </c>
      <c r="X23">
        <f t="shared" si="19"/>
        <v>1.2257882519327771E-5</v>
      </c>
      <c r="Z23">
        <f t="shared" si="20"/>
        <v>0</v>
      </c>
      <c r="AA23">
        <f t="shared" si="21"/>
        <v>17.348949113186002</v>
      </c>
      <c r="AB23">
        <f t="shared" si="22"/>
        <v>1.5025568385764133E-10</v>
      </c>
    </row>
    <row r="24" spans="2:28" x14ac:dyDescent="0.25">
      <c r="B24">
        <f>190-360</f>
        <v>-170</v>
      </c>
      <c r="C24">
        <f t="shared" si="1"/>
        <v>-2.9670597283903604</v>
      </c>
      <c r="D24">
        <f>D22</f>
        <v>-815.73309457000005</v>
      </c>
      <c r="E24">
        <f t="shared" si="23"/>
        <v>-1.4205833332425755E-3</v>
      </c>
      <c r="F24">
        <f t="shared" si="3"/>
        <v>2.0180570066865862E-6</v>
      </c>
      <c r="G24">
        <f t="shared" si="4"/>
        <v>-1.1180737707607606</v>
      </c>
      <c r="H24">
        <f t="shared" si="5"/>
        <v>1.5569626390472664</v>
      </c>
      <c r="I24">
        <f t="shared" si="6"/>
        <v>1.485008029301174</v>
      </c>
      <c r="J24">
        <f t="shared" si="7"/>
        <v>1.3675367278270165</v>
      </c>
      <c r="K24">
        <f t="shared" si="8"/>
        <v>1.2081493245950745</v>
      </c>
      <c r="L24">
        <f t="shared" si="24"/>
        <v>-1.0609557041715217E-2</v>
      </c>
      <c r="M24">
        <f t="shared" si="25"/>
        <v>-2.9548468737533376E-2</v>
      </c>
      <c r="N24">
        <f t="shared" si="26"/>
        <v>-1.9043580426704489E-2</v>
      </c>
      <c r="P24">
        <f t="shared" si="12"/>
        <v>0</v>
      </c>
      <c r="Q24">
        <f t="shared" si="13"/>
        <v>-2.0026137041946428E-17</v>
      </c>
      <c r="R24">
        <f t="shared" si="14"/>
        <v>0.44455651929702927</v>
      </c>
      <c r="S24">
        <f t="shared" si="15"/>
        <v>-1.6019044235637139E-16</v>
      </c>
      <c r="T24">
        <f t="shared" si="16"/>
        <v>1.6024123021220775E-5</v>
      </c>
      <c r="U24">
        <f t="shared" si="17"/>
        <v>6.9690493659120934E-19</v>
      </c>
      <c r="V24">
        <f t="shared" si="18"/>
        <v>-7.0453285061202112E-5</v>
      </c>
      <c r="X24">
        <f t="shared" si="19"/>
        <v>0.62862088437208952</v>
      </c>
      <c r="Z24">
        <f t="shared" si="20"/>
        <v>0.43546542980197955</v>
      </c>
      <c r="AA24">
        <f t="shared" si="21"/>
        <v>13.910971965856563</v>
      </c>
      <c r="AB24">
        <f t="shared" si="22"/>
        <v>3.7309029630185814E-2</v>
      </c>
    </row>
    <row r="25" spans="2:28" x14ac:dyDescent="0.25">
      <c r="B25">
        <f>200-360</f>
        <v>-160</v>
      </c>
      <c r="C25">
        <f t="shared" si="1"/>
        <v>-2.7925268031909272</v>
      </c>
      <c r="D25">
        <f>D21</f>
        <v>-815.73261419000005</v>
      </c>
      <c r="E25">
        <f t="shared" si="23"/>
        <v>-9.4020333324351668E-4</v>
      </c>
      <c r="F25">
        <f t="shared" si="3"/>
        <v>8.8398230784221927E-7</v>
      </c>
      <c r="G25">
        <f t="shared" si="4"/>
        <v>-0.73998945467137289</v>
      </c>
      <c r="H25">
        <f t="shared" si="5"/>
        <v>0.98311710702683874</v>
      </c>
      <c r="I25">
        <f t="shared" si="6"/>
        <v>0.80063755945488013</v>
      </c>
      <c r="J25">
        <f t="shared" si="7"/>
        <v>0.52116981591189671</v>
      </c>
      <c r="K25">
        <f t="shared" si="8"/>
        <v>0.17856823653655718</v>
      </c>
      <c r="L25">
        <f t="shared" si="24"/>
        <v>-5.3295591943391375E-2</v>
      </c>
      <c r="M25">
        <f t="shared" si="25"/>
        <v>-0.14161231038606886</v>
      </c>
      <c r="N25">
        <f t="shared" si="26"/>
        <v>-8.9066160063679012E-2</v>
      </c>
      <c r="P25">
        <f t="shared" si="12"/>
        <v>0</v>
      </c>
      <c r="Q25">
        <f t="shared" si="13"/>
        <v>-7.7343382527030391E-17</v>
      </c>
      <c r="R25">
        <f t="shared" si="14"/>
        <v>1.6515318477303038</v>
      </c>
      <c r="S25">
        <f t="shared" si="15"/>
        <v>-5.6312727041138055E-16</v>
      </c>
      <c r="T25">
        <f t="shared" si="16"/>
        <v>1.2162230700690695E-4</v>
      </c>
      <c r="U25">
        <f t="shared" si="17"/>
        <v>5.04643284136628E-18</v>
      </c>
      <c r="V25">
        <f t="shared" si="18"/>
        <v>-4.9786351498766999E-4</v>
      </c>
      <c r="X25">
        <f t="shared" si="19"/>
        <v>2.335086652332242</v>
      </c>
      <c r="Z25">
        <f t="shared" si="20"/>
        <v>1.6967031197995084</v>
      </c>
      <c r="AA25">
        <f t="shared" si="21"/>
        <v>6.0935112645289546</v>
      </c>
      <c r="AB25">
        <f t="shared" si="22"/>
        <v>0.40753353460897174</v>
      </c>
    </row>
    <row r="26" spans="2:28" x14ac:dyDescent="0.25">
      <c r="B26">
        <f>210-360</f>
        <v>-150</v>
      </c>
      <c r="C26">
        <f t="shared" si="1"/>
        <v>-2.6179938779914944</v>
      </c>
      <c r="D26">
        <f>D20</f>
        <v>-815.73188301000005</v>
      </c>
      <c r="E26">
        <f t="shared" si="23"/>
        <v>-2.0902333324102074E-4</v>
      </c>
      <c r="F26">
        <f t="shared" si="3"/>
        <v>4.3690753839186803E-8</v>
      </c>
      <c r="G26">
        <f t="shared" si="4"/>
        <v>-0.16451235271100031</v>
      </c>
      <c r="H26">
        <f t="shared" si="5"/>
        <v>0.20139659280234587</v>
      </c>
      <c r="I26">
        <f t="shared" si="6"/>
        <v>0.1160193296506689</v>
      </c>
      <c r="J26">
        <f t="shared" si="7"/>
        <v>-5.3405046498543329E-4</v>
      </c>
      <c r="K26">
        <f t="shared" si="8"/>
        <v>-0.11694392328912981</v>
      </c>
      <c r="L26">
        <f t="shared" si="24"/>
        <v>-3.6932497762684723E-2</v>
      </c>
      <c r="M26">
        <f t="shared" si="25"/>
        <v>-9.0425783723991571E-2</v>
      </c>
      <c r="N26">
        <f t="shared" si="26"/>
        <v>-5.4357602200925018E-2</v>
      </c>
      <c r="P26">
        <f t="shared" si="12"/>
        <v>0</v>
      </c>
      <c r="Q26">
        <f t="shared" si="13"/>
        <v>-1.6503881620831051E-16</v>
      </c>
      <c r="R26">
        <f t="shared" si="14"/>
        <v>3.2975265883984015</v>
      </c>
      <c r="S26">
        <f t="shared" si="15"/>
        <v>-1.0202750443080414E-15</v>
      </c>
      <c r="T26">
        <f t="shared" si="16"/>
        <v>3.7910336960686003E-4</v>
      </c>
      <c r="U26">
        <f t="shared" si="17"/>
        <v>1.4494484983705753E-17</v>
      </c>
      <c r="V26">
        <f t="shared" si="18"/>
        <v>-1.3667367765012061E-3</v>
      </c>
      <c r="X26">
        <f t="shared" si="19"/>
        <v>4.6620100990402182</v>
      </c>
      <c r="Z26">
        <f t="shared" si="20"/>
        <v>3.6164162098060615</v>
      </c>
      <c r="AA26">
        <f t="shared" si="21"/>
        <v>0.3011712998246629</v>
      </c>
      <c r="AB26">
        <f t="shared" si="22"/>
        <v>1.09326658120381</v>
      </c>
    </row>
    <row r="27" spans="2:28" x14ac:dyDescent="0.25">
      <c r="B27">
        <f>220-360</f>
        <v>-140</v>
      </c>
      <c r="C27">
        <f t="shared" si="1"/>
        <v>-2.4434609527920612</v>
      </c>
      <c r="D27">
        <f>D19</f>
        <v>-815.73100823000004</v>
      </c>
      <c r="E27">
        <f t="shared" si="23"/>
        <v>6.6575666676271794E-4</v>
      </c>
      <c r="F27">
        <f t="shared" si="3"/>
        <v>4.4323193933900469E-7</v>
      </c>
      <c r="G27">
        <f t="shared" si="4"/>
        <v>0.52398549905371949</v>
      </c>
      <c r="H27">
        <f t="shared" si="5"/>
        <v>-0.56729529542183255</v>
      </c>
      <c r="I27">
        <f t="shared" si="6"/>
        <v>-0.12756113751554413</v>
      </c>
      <c r="J27">
        <f t="shared" si="7"/>
        <v>0.37198582841804156</v>
      </c>
      <c r="K27">
        <f t="shared" si="8"/>
        <v>0.6971104163657611</v>
      </c>
      <c r="L27">
        <f t="shared" si="24"/>
        <v>0.24962259263477143</v>
      </c>
      <c r="M27">
        <f t="shared" si="25"/>
        <v>0.54051008162799663</v>
      </c>
      <c r="N27">
        <f t="shared" si="26"/>
        <v>0.30128018798842132</v>
      </c>
      <c r="P27">
        <f t="shared" si="12"/>
        <v>0</v>
      </c>
      <c r="Q27">
        <f t="shared" si="13"/>
        <v>-2.7253507453706451E-16</v>
      </c>
      <c r="R27">
        <f t="shared" si="14"/>
        <v>4.941497779793468</v>
      </c>
      <c r="S27">
        <f t="shared" si="15"/>
        <v>-1.3177292400085287E-15</v>
      </c>
      <c r="T27">
        <f t="shared" si="16"/>
        <v>8.0447415995031505E-4</v>
      </c>
      <c r="U27">
        <f t="shared" si="17"/>
        <v>2.7201543690048796E-17</v>
      </c>
      <c r="V27">
        <f t="shared" si="18"/>
        <v>-2.3783425636845572E-3</v>
      </c>
      <c r="X27">
        <f t="shared" si="19"/>
        <v>6.986107392578508</v>
      </c>
      <c r="Z27">
        <f t="shared" si="20"/>
        <v>5.9131510998158774</v>
      </c>
      <c r="AA27">
        <f t="shared" si="21"/>
        <v>3.0553086766565789</v>
      </c>
      <c r="AB27">
        <f t="shared" si="22"/>
        <v>1.1512352061789279</v>
      </c>
    </row>
    <row r="28" spans="2:28" x14ac:dyDescent="0.25">
      <c r="B28">
        <f>230-360</f>
        <v>-130</v>
      </c>
      <c r="C28">
        <f t="shared" si="1"/>
        <v>-2.2689280275926285</v>
      </c>
      <c r="D28">
        <f>D18</f>
        <v>-815.73012642000003</v>
      </c>
      <c r="E28">
        <f t="shared" si="23"/>
        <v>1.5475666667725818E-3</v>
      </c>
      <c r="F28">
        <f t="shared" si="3"/>
        <v>2.3949625881055994E-6</v>
      </c>
      <c r="G28">
        <f t="shared" si="4"/>
        <v>1.2180163304271436</v>
      </c>
      <c r="H28">
        <f t="shared" si="5"/>
        <v>-1.1062143205871513</v>
      </c>
      <c r="I28">
        <f t="shared" si="6"/>
        <v>0.30171070646464937</v>
      </c>
      <c r="J28">
        <f t="shared" si="7"/>
        <v>1.4937323248806536</v>
      </c>
      <c r="K28">
        <f t="shared" si="8"/>
        <v>1.6168429181952326</v>
      </c>
      <c r="L28">
        <f t="shared" si="24"/>
        <v>0.98135435096817669</v>
      </c>
      <c r="M28">
        <f t="shared" si="25"/>
        <v>1.7825512014782339</v>
      </c>
      <c r="N28">
        <f t="shared" si="26"/>
        <v>0.87431006526932642</v>
      </c>
      <c r="P28">
        <f t="shared" si="12"/>
        <v>0</v>
      </c>
      <c r="Q28">
        <f t="shared" si="13"/>
        <v>-3.8686652228303603E-16</v>
      </c>
      <c r="R28">
        <f t="shared" si="14"/>
        <v>6.1429446688011282</v>
      </c>
      <c r="S28">
        <f t="shared" si="15"/>
        <v>-1.3163077335094348E-15</v>
      </c>
      <c r="T28">
        <f t="shared" si="16"/>
        <v>1.3605678954590635E-3</v>
      </c>
      <c r="U28">
        <f t="shared" si="17"/>
        <v>3.85920565608699E-17</v>
      </c>
      <c r="V28">
        <f t="shared" si="18"/>
        <v>-2.9691727762734899E-3</v>
      </c>
      <c r="X28">
        <f t="shared" si="19"/>
        <v>8.6851607526871071</v>
      </c>
      <c r="Z28">
        <f t="shared" si="20"/>
        <v>8.228343254841775</v>
      </c>
      <c r="AA28">
        <f t="shared" si="21"/>
        <v>16.509076459199569</v>
      </c>
      <c r="AB28">
        <f t="shared" si="22"/>
        <v>0.20868222633767</v>
      </c>
    </row>
    <row r="29" spans="2:28" x14ac:dyDescent="0.25">
      <c r="B29">
        <f>240-360</f>
        <v>-120</v>
      </c>
      <c r="C29">
        <f t="shared" si="1"/>
        <v>-2.0943951023931953</v>
      </c>
      <c r="D29">
        <f>D17</f>
        <v>-815.72937457</v>
      </c>
      <c r="E29">
        <f t="shared" si="23"/>
        <v>2.2994166668013349E-3</v>
      </c>
      <c r="F29">
        <f t="shared" si="3"/>
        <v>5.2873170075637611E-6</v>
      </c>
      <c r="G29">
        <f t="shared" si="4"/>
        <v>1.8097618091382353</v>
      </c>
      <c r="H29">
        <f t="shared" si="5"/>
        <v>-1.2779985156475644</v>
      </c>
      <c r="I29">
        <f t="shared" si="6"/>
        <v>1.2830852628113507</v>
      </c>
      <c r="J29">
        <f t="shared" si="7"/>
        <v>2.5593829522815845</v>
      </c>
      <c r="K29">
        <f t="shared" si="8"/>
        <v>1.2729050345553787</v>
      </c>
      <c r="L29">
        <f t="shared" si="24"/>
        <v>2.1055393294777871</v>
      </c>
      <c r="M29">
        <f t="shared" si="25"/>
        <v>2.9737351336765263</v>
      </c>
      <c r="N29">
        <f t="shared" si="26"/>
        <v>1.1428192812557145</v>
      </c>
      <c r="P29">
        <f t="shared" si="12"/>
        <v>0</v>
      </c>
      <c r="Q29">
        <f t="shared" si="13"/>
        <v>-4.9424309949560101E-16</v>
      </c>
      <c r="R29">
        <f t="shared" si="14"/>
        <v>6.5799405317629232</v>
      </c>
      <c r="S29">
        <f t="shared" si="15"/>
        <v>-1.0166756634999689E-15</v>
      </c>
      <c r="T29">
        <f t="shared" si="16"/>
        <v>1.9646691085512297E-3</v>
      </c>
      <c r="U29">
        <f t="shared" si="17"/>
        <v>4.3330119343657148E-17</v>
      </c>
      <c r="V29">
        <f t="shared" si="18"/>
        <v>-2.612036508375788E-3</v>
      </c>
      <c r="X29">
        <f t="shared" si="19"/>
        <v>9.3045256238708891</v>
      </c>
      <c r="Z29">
        <f t="shared" si="20"/>
        <v>10.202325429917266</v>
      </c>
      <c r="AA29">
        <f t="shared" si="21"/>
        <v>36.446799284218152</v>
      </c>
      <c r="AB29">
        <f t="shared" si="22"/>
        <v>0.80604449173691251</v>
      </c>
    </row>
    <row r="30" spans="2:28" x14ac:dyDescent="0.25">
      <c r="B30">
        <f>250-360</f>
        <v>-110</v>
      </c>
      <c r="C30">
        <f t="shared" si="1"/>
        <v>-1.9198621771937625</v>
      </c>
      <c r="D30">
        <f>D16</f>
        <v>-815.73012642000003</v>
      </c>
      <c r="E30">
        <f t="shared" si="23"/>
        <v>1.5475666667725818E-3</v>
      </c>
      <c r="F30">
        <f t="shared" si="3"/>
        <v>2.3949625881055994E-6</v>
      </c>
      <c r="G30">
        <f t="shared" si="4"/>
        <v>1.2180163304271436</v>
      </c>
      <c r="H30">
        <f t="shared" si="5"/>
        <v>-0.58790305171023971</v>
      </c>
      <c r="I30">
        <f t="shared" si="6"/>
        <v>1.3212313733135488</v>
      </c>
      <c r="J30">
        <f t="shared" si="7"/>
        <v>1.4897783227835151</v>
      </c>
      <c r="K30">
        <f t="shared" si="8"/>
        <v>-0.30430560555052882</v>
      </c>
      <c r="L30">
        <f t="shared" si="24"/>
        <v>1.8094557261929143</v>
      </c>
      <c r="M30">
        <f t="shared" si="25"/>
        <v>1.7467492295285167</v>
      </c>
      <c r="N30">
        <f t="shared" si="26"/>
        <v>0.33842558525575306</v>
      </c>
      <c r="P30">
        <f t="shared" si="12"/>
        <v>0</v>
      </c>
      <c r="Q30">
        <f t="shared" si="13"/>
        <v>-5.817136062534196E-16</v>
      </c>
      <c r="R30">
        <f t="shared" si="14"/>
        <v>6.1353926801024832</v>
      </c>
      <c r="S30">
        <f t="shared" si="15"/>
        <v>-5.5903420557708909E-16</v>
      </c>
      <c r="T30">
        <f t="shared" si="16"/>
        <v>2.5086630195136094E-3</v>
      </c>
      <c r="U30">
        <f t="shared" si="17"/>
        <v>3.7816947422165577E-17</v>
      </c>
      <c r="V30">
        <f t="shared" si="18"/>
        <v>-1.1492994012670644E-3</v>
      </c>
      <c r="X30">
        <f t="shared" si="19"/>
        <v>8.6786779691506624</v>
      </c>
      <c r="Z30">
        <f t="shared" si="20"/>
        <v>8.228343254841775</v>
      </c>
      <c r="AA30">
        <f t="shared" si="21"/>
        <v>16.509076459199569</v>
      </c>
      <c r="AB30">
        <f t="shared" si="22"/>
        <v>0.20280135491166723</v>
      </c>
    </row>
    <row r="31" spans="2:28" x14ac:dyDescent="0.25">
      <c r="B31">
        <f>260-360</f>
        <v>-100</v>
      </c>
      <c r="C31">
        <f t="shared" si="1"/>
        <v>-1.7453292519943295</v>
      </c>
      <c r="D31">
        <f>D15</f>
        <v>-815.73100823000004</v>
      </c>
      <c r="E31">
        <f t="shared" si="23"/>
        <v>6.6575666676271794E-4</v>
      </c>
      <c r="F31">
        <f t="shared" si="3"/>
        <v>4.4323193933900469E-7</v>
      </c>
      <c r="G31">
        <f t="shared" si="4"/>
        <v>0.52398549905371949</v>
      </c>
      <c r="H31">
        <f t="shared" si="5"/>
        <v>-0.12811963500250237</v>
      </c>
      <c r="I31">
        <f t="shared" si="6"/>
        <v>0.69672501342638349</v>
      </c>
      <c r="J31">
        <f t="shared" si="7"/>
        <v>0.36903961854917039</v>
      </c>
      <c r="K31">
        <f t="shared" si="8"/>
        <v>-0.56911509973648466</v>
      </c>
      <c r="L31">
        <f t="shared" si="24"/>
        <v>0.89562049313417014</v>
      </c>
      <c r="M31">
        <f t="shared" si="25"/>
        <v>0.43797613059267937</v>
      </c>
      <c r="N31">
        <f t="shared" si="26"/>
        <v>-0.1293931365670955</v>
      </c>
      <c r="P31">
        <f t="shared" si="12"/>
        <v>0</v>
      </c>
      <c r="Q31">
        <f t="shared" si="13"/>
        <v>-6.3872780851430732E-16</v>
      </c>
      <c r="R31">
        <f t="shared" si="14"/>
        <v>4.9284173516692187</v>
      </c>
      <c r="S31">
        <f t="shared" si="15"/>
        <v>-1.5751888402117451E-16</v>
      </c>
      <c r="T31">
        <f t="shared" si="16"/>
        <v>2.8863715268857247E-3</v>
      </c>
      <c r="U31">
        <f t="shared" si="17"/>
        <v>2.2041451688804535E-17</v>
      </c>
      <c r="V31">
        <f t="shared" si="18"/>
        <v>1.0214452075355148E-3</v>
      </c>
      <c r="X31">
        <f t="shared" si="19"/>
        <v>6.9753611471905872</v>
      </c>
      <c r="Z31">
        <f t="shared" si="20"/>
        <v>5.9131510998158774</v>
      </c>
      <c r="AA31">
        <f t="shared" si="21"/>
        <v>3.0553086766565789</v>
      </c>
      <c r="AB31">
        <f t="shared" si="22"/>
        <v>1.1282901847437832</v>
      </c>
    </row>
    <row r="32" spans="2:28" x14ac:dyDescent="0.25">
      <c r="B32">
        <f>270-360</f>
        <v>-90</v>
      </c>
      <c r="C32">
        <f t="shared" si="1"/>
        <v>-1.5707963267948966</v>
      </c>
      <c r="D32">
        <f>D14</f>
        <v>-815.73188301000005</v>
      </c>
      <c r="E32">
        <f t="shared" si="23"/>
        <v>-2.0902333324102074E-4</v>
      </c>
      <c r="F32">
        <f t="shared" si="3"/>
        <v>4.3690753839186803E-8</v>
      </c>
      <c r="G32">
        <f t="shared" si="4"/>
        <v>-0.16451235271100031</v>
      </c>
      <c r="H32">
        <f t="shared" si="5"/>
        <v>-1.7801696062401433E-4</v>
      </c>
      <c r="I32">
        <f t="shared" si="6"/>
        <v>-0.23265532796164001</v>
      </c>
      <c r="J32">
        <f t="shared" si="7"/>
        <v>5.3405046498623137E-4</v>
      </c>
      <c r="K32">
        <f t="shared" si="8"/>
        <v>0.23265451070178952</v>
      </c>
      <c r="L32">
        <f t="shared" si="24"/>
        <v>-0.29428838459975409</v>
      </c>
      <c r="M32">
        <f t="shared" si="25"/>
        <v>6.3689228085419267E-4</v>
      </c>
      <c r="N32">
        <f t="shared" si="26"/>
        <v>0.12041816040165487</v>
      </c>
      <c r="P32">
        <f t="shared" si="12"/>
        <v>0</v>
      </c>
      <c r="Q32">
        <f t="shared" si="13"/>
        <v>-6.5840895204559154E-16</v>
      </c>
      <c r="R32">
        <f t="shared" si="14"/>
        <v>3.2824226110010994</v>
      </c>
      <c r="S32">
        <f t="shared" si="15"/>
        <v>-3.180133977954142E-21</v>
      </c>
      <c r="T32">
        <f t="shared" si="16"/>
        <v>3.0208007851190715E-3</v>
      </c>
      <c r="U32">
        <f t="shared" si="17"/>
        <v>-1.020884223603355E-19</v>
      </c>
      <c r="V32">
        <f t="shared" si="18"/>
        <v>3.0277260533166468E-3</v>
      </c>
      <c r="X32">
        <f t="shared" si="19"/>
        <v>4.6506004826051539</v>
      </c>
      <c r="Z32">
        <f t="shared" si="20"/>
        <v>3.6164162098060615</v>
      </c>
      <c r="AA32">
        <f t="shared" si="21"/>
        <v>0.3011712998246629</v>
      </c>
      <c r="AB32">
        <f t="shared" si="22"/>
        <v>1.0695371101049875</v>
      </c>
    </row>
    <row r="33" spans="2:28" x14ac:dyDescent="0.25">
      <c r="B33">
        <f>280-360</f>
        <v>-80</v>
      </c>
      <c r="C33">
        <f t="shared" si="1"/>
        <v>-1.3962634015954636</v>
      </c>
      <c r="D33">
        <f>D13</f>
        <v>-815.73261419000005</v>
      </c>
      <c r="E33">
        <f t="shared" si="23"/>
        <v>-9.4020333324351668E-4</v>
      </c>
      <c r="F33">
        <f t="shared" si="3"/>
        <v>8.8398230784221927E-7</v>
      </c>
      <c r="G33">
        <f t="shared" si="4"/>
        <v>-0.73998945467137289</v>
      </c>
      <c r="H33">
        <f t="shared" si="5"/>
        <v>-0.18251187628991658</v>
      </c>
      <c r="I33">
        <f t="shared" si="6"/>
        <v>-0.9828423763464893</v>
      </c>
      <c r="J33">
        <f t="shared" si="7"/>
        <v>0.52533054982180882</v>
      </c>
      <c r="K33">
        <f t="shared" si="8"/>
        <v>0.79960534201637568</v>
      </c>
      <c r="L33">
        <f t="shared" si="24"/>
        <v>-1.2638010808498357</v>
      </c>
      <c r="M33">
        <f t="shared" si="25"/>
        <v>0.62341079340262473</v>
      </c>
      <c r="N33">
        <f t="shared" si="26"/>
        <v>0.69084962793900462</v>
      </c>
      <c r="P33">
        <f t="shared" si="12"/>
        <v>0</v>
      </c>
      <c r="Q33">
        <f t="shared" si="13"/>
        <v>-6.3838320047465608E-16</v>
      </c>
      <c r="R33">
        <f t="shared" si="14"/>
        <v>1.6384514196060445</v>
      </c>
      <c r="S33">
        <f t="shared" si="15"/>
        <v>-1.6019044235637125E-16</v>
      </c>
      <c r="T33">
        <f t="shared" si="16"/>
        <v>2.8840359483020823E-3</v>
      </c>
      <c r="U33">
        <f t="shared" si="17"/>
        <v>-2.2215587704998726E-17</v>
      </c>
      <c r="V33">
        <f t="shared" si="18"/>
        <v>3.8617228344381993E-3</v>
      </c>
      <c r="X33">
        <f t="shared" si="19"/>
        <v>2.3266601624553664</v>
      </c>
      <c r="Z33">
        <f t="shared" si="20"/>
        <v>1.6967031197995084</v>
      </c>
      <c r="AA33">
        <f t="shared" si="21"/>
        <v>6.0935112645289546</v>
      </c>
      <c r="AB33">
        <f t="shared" si="22"/>
        <v>0.39684587559171458</v>
      </c>
    </row>
    <row r="34" spans="2:28" x14ac:dyDescent="0.25">
      <c r="B34">
        <f>290-360</f>
        <v>-70</v>
      </c>
      <c r="C34">
        <f t="shared" si="1"/>
        <v>-1.2217304763960306</v>
      </c>
      <c r="D34">
        <f>D12</f>
        <v>-815.73309457000005</v>
      </c>
      <c r="E34">
        <f t="shared" si="23"/>
        <v>-1.4205833332425755E-3</v>
      </c>
      <c r="F34">
        <f t="shared" si="3"/>
        <v>2.0180570066865862E-6</v>
      </c>
      <c r="G34">
        <f t="shared" si="4"/>
        <v>-1.1180737707607606</v>
      </c>
      <c r="H34">
        <f t="shared" si="5"/>
        <v>-0.54193730494386694</v>
      </c>
      <c r="I34">
        <f t="shared" si="6"/>
        <v>-1.2097089349873962</v>
      </c>
      <c r="J34">
        <f t="shared" si="7"/>
        <v>1.3711662900290245</v>
      </c>
      <c r="K34">
        <f t="shared" si="8"/>
        <v>0.26980446856664092</v>
      </c>
      <c r="L34">
        <f t="shared" si="24"/>
        <v>-1.6582103530413286</v>
      </c>
      <c r="M34">
        <f t="shared" si="25"/>
        <v>1.6074897260952257</v>
      </c>
      <c r="N34">
        <f t="shared" si="26"/>
        <v>0.76806961911406557</v>
      </c>
      <c r="P34">
        <f t="shared" si="12"/>
        <v>0</v>
      </c>
      <c r="Q34">
        <f t="shared" si="13"/>
        <v>-5.8106595498957208E-16</v>
      </c>
      <c r="R34">
        <f t="shared" si="14"/>
        <v>0.43700453059837818</v>
      </c>
      <c r="S34">
        <f t="shared" si="15"/>
        <v>-5.6312727041138045E-16</v>
      </c>
      <c r="T34">
        <f t="shared" si="16"/>
        <v>2.5044746531567227E-3</v>
      </c>
      <c r="U34">
        <f t="shared" si="17"/>
        <v>-3.791287919473185E-17</v>
      </c>
      <c r="V34">
        <f t="shared" si="18"/>
        <v>2.8415364448174051E-3</v>
      </c>
      <c r="X34">
        <f t="shared" si="19"/>
        <v>0.62557813539006513</v>
      </c>
      <c r="Z34">
        <f t="shared" si="20"/>
        <v>0.43546542980197955</v>
      </c>
      <c r="AA34">
        <f t="shared" si="21"/>
        <v>13.910971965856563</v>
      </c>
      <c r="AB34">
        <f t="shared" si="22"/>
        <v>3.61428408260221E-2</v>
      </c>
    </row>
    <row r="35" spans="2:28" x14ac:dyDescent="0.25">
      <c r="B35">
        <f>300-360</f>
        <v>-60</v>
      </c>
      <c r="C35">
        <f t="shared" si="1"/>
        <v>-1.0471975511965976</v>
      </c>
      <c r="D35">
        <f>D11</f>
        <v>-815.73326042999997</v>
      </c>
      <c r="E35">
        <f t="shared" si="23"/>
        <v>-1.5864433331671535E-3</v>
      </c>
      <c r="F35">
        <f t="shared" si="3"/>
        <v>2.5168024493505078E-6</v>
      </c>
      <c r="G35">
        <f t="shared" si="4"/>
        <v>-1.2486143108294414</v>
      </c>
      <c r="H35">
        <f t="shared" si="5"/>
        <v>-0.88407348466784252</v>
      </c>
      <c r="I35">
        <f t="shared" si="6"/>
        <v>-0.88056241946248259</v>
      </c>
      <c r="J35">
        <f t="shared" si="7"/>
        <v>1.7658026404222764</v>
      </c>
      <c r="K35">
        <f t="shared" si="8"/>
        <v>-0.88757989158332762</v>
      </c>
      <c r="L35">
        <f t="shared" si="24"/>
        <v>-1.4488356405150287</v>
      </c>
      <c r="M35">
        <f t="shared" si="25"/>
        <v>2.051677867715954</v>
      </c>
      <c r="N35">
        <f t="shared" si="26"/>
        <v>-4.7126650995539159E-3</v>
      </c>
      <c r="P35">
        <f t="shared" si="12"/>
        <v>0</v>
      </c>
      <c r="Q35">
        <f t="shared" si="13"/>
        <v>-4.9337052130829196E-16</v>
      </c>
      <c r="R35">
        <f t="shared" si="14"/>
        <v>8.6676365886466376E-6</v>
      </c>
      <c r="S35">
        <f t="shared" si="15"/>
        <v>-1.0202750443080412E-15</v>
      </c>
      <c r="T35">
        <f t="shared" si="16"/>
        <v>1.9594685183941586E-3</v>
      </c>
      <c r="U35">
        <f t="shared" si="17"/>
        <v>-4.3330119403425663E-17</v>
      </c>
      <c r="V35">
        <f t="shared" si="18"/>
        <v>-1.5612101742513986E-5</v>
      </c>
      <c r="X35">
        <f t="shared" si="19"/>
        <v>2.7612859969499046E-3</v>
      </c>
      <c r="Z35">
        <f t="shared" si="20"/>
        <v>0</v>
      </c>
      <c r="AA35">
        <f t="shared" si="21"/>
        <v>17.348949113186002</v>
      </c>
      <c r="AB35">
        <f t="shared" si="22"/>
        <v>7.6247003569516289E-6</v>
      </c>
    </row>
    <row r="36" spans="2:28" x14ac:dyDescent="0.25">
      <c r="B36">
        <f>310-360</f>
        <v>-50</v>
      </c>
      <c r="C36">
        <f t="shared" si="1"/>
        <v>-0.87266462599716477</v>
      </c>
      <c r="D36">
        <f>D22</f>
        <v>-815.73309457000005</v>
      </c>
      <c r="E36">
        <f t="shared" si="23"/>
        <v>-1.4205833332425755E-3</v>
      </c>
      <c r="F36">
        <f t="shared" si="3"/>
        <v>2.0180570066865862E-6</v>
      </c>
      <c r="G36">
        <f t="shared" si="4"/>
        <v>-1.1180737707607606</v>
      </c>
      <c r="H36">
        <f t="shared" si="5"/>
        <v>-1.0172991177569464</v>
      </c>
      <c r="I36">
        <f t="shared" si="6"/>
        <v>-0.27218837598006629</v>
      </c>
      <c r="J36">
        <f t="shared" si="7"/>
        <v>1.3675367278270167</v>
      </c>
      <c r="K36">
        <f t="shared" si="8"/>
        <v>-1.4874855759753827</v>
      </c>
      <c r="L36">
        <f t="shared" si="24"/>
        <v>-0.8973672092618481</v>
      </c>
      <c r="M36">
        <f t="shared" si="25"/>
        <v>1.6329707290511628</v>
      </c>
      <c r="N36">
        <f t="shared" si="26"/>
        <v>-1.0526238206643967</v>
      </c>
      <c r="P36">
        <f t="shared" si="12"/>
        <v>0</v>
      </c>
      <c r="Q36">
        <f t="shared" si="13"/>
        <v>-3.8587426297953801E-16</v>
      </c>
      <c r="R36">
        <f t="shared" si="14"/>
        <v>0.44455651929702888</v>
      </c>
      <c r="S36">
        <f t="shared" si="15"/>
        <v>-1.3177292400085287E-15</v>
      </c>
      <c r="T36">
        <f t="shared" si="16"/>
        <v>1.3553367496760946E-3</v>
      </c>
      <c r="U36">
        <f t="shared" si="17"/>
        <v>-3.8513852358756802E-17</v>
      </c>
      <c r="V36">
        <f t="shared" si="18"/>
        <v>-3.8942680125154407E-3</v>
      </c>
      <c r="X36">
        <f t="shared" si="19"/>
        <v>0.62510726780539183</v>
      </c>
      <c r="Z36">
        <f t="shared" si="20"/>
        <v>0.43546542980197955</v>
      </c>
      <c r="AA36">
        <f t="shared" si="21"/>
        <v>13.910971965856563</v>
      </c>
      <c r="AB36">
        <f t="shared" si="22"/>
        <v>3.5964026721312464E-2</v>
      </c>
    </row>
    <row r="37" spans="2:28" x14ac:dyDescent="0.25">
      <c r="B37">
        <f>320-360</f>
        <v>-40</v>
      </c>
      <c r="C37">
        <f t="shared" si="1"/>
        <v>-0.69813170079773179</v>
      </c>
      <c r="D37">
        <f>D21</f>
        <v>-815.73261419000005</v>
      </c>
      <c r="E37">
        <f t="shared" si="23"/>
        <v>-9.4020333324351668E-4</v>
      </c>
      <c r="F37">
        <f t="shared" si="3"/>
        <v>8.8398230784221927E-7</v>
      </c>
      <c r="G37">
        <f t="shared" si="4"/>
        <v>-0.73998945467137289</v>
      </c>
      <c r="H37">
        <f t="shared" si="5"/>
        <v>-0.80218236931098219</v>
      </c>
      <c r="I37">
        <f t="shared" si="6"/>
        <v>0.18330028552818825</v>
      </c>
      <c r="J37">
        <f t="shared" si="7"/>
        <v>0.52116981591189848</v>
      </c>
      <c r="K37">
        <f t="shared" si="8"/>
        <v>-0.98229118890793621</v>
      </c>
      <c r="L37">
        <f t="shared" si="24"/>
        <v>-0.35060170379315797</v>
      </c>
      <c r="M37">
        <f t="shared" si="25"/>
        <v>0.76013652264318643</v>
      </c>
      <c r="N37">
        <f t="shared" si="26"/>
        <v>-1.3288846787034776</v>
      </c>
      <c r="P37">
        <f t="shared" si="12"/>
        <v>0</v>
      </c>
      <c r="Q37">
        <f t="shared" si="13"/>
        <v>-2.7154281523356614E-16</v>
      </c>
      <c r="R37">
        <f t="shared" si="14"/>
        <v>1.6515318477302983</v>
      </c>
      <c r="S37">
        <f t="shared" si="15"/>
        <v>-1.3163077335094346E-15</v>
      </c>
      <c r="T37">
        <f t="shared" si="16"/>
        <v>8.0008470683969144E-4</v>
      </c>
      <c r="U37">
        <f t="shared" si="17"/>
        <v>-2.7087884530170794E-17</v>
      </c>
      <c r="V37">
        <f t="shared" si="18"/>
        <v>-7.428221859789981E-3</v>
      </c>
      <c r="X37">
        <f t="shared" si="19"/>
        <v>2.3262451362963117</v>
      </c>
      <c r="Z37">
        <f t="shared" si="20"/>
        <v>1.6967031197995084</v>
      </c>
      <c r="AA37">
        <f t="shared" si="21"/>
        <v>6.0935112645289546</v>
      </c>
      <c r="AB37">
        <f t="shared" si="22"/>
        <v>0.39632315053486133</v>
      </c>
    </row>
    <row r="38" spans="2:28" x14ac:dyDescent="0.25">
      <c r="B38">
        <f>330-360</f>
        <v>-30</v>
      </c>
      <c r="C38">
        <f t="shared" si="1"/>
        <v>-0.52359877559829882</v>
      </c>
      <c r="D38">
        <f>D20</f>
        <v>-815.73188301000005</v>
      </c>
      <c r="E38">
        <f t="shared" si="23"/>
        <v>-2.0902333324102074E-4</v>
      </c>
      <c r="F38">
        <f t="shared" si="3"/>
        <v>4.3690753839186803E-8</v>
      </c>
      <c r="G38">
        <f t="shared" si="4"/>
        <v>-0.16451235271100031</v>
      </c>
      <c r="H38">
        <f t="shared" si="5"/>
        <v>-0.20157460976296979</v>
      </c>
      <c r="I38">
        <f t="shared" si="6"/>
        <v>0.11663599831097121</v>
      </c>
      <c r="J38">
        <f t="shared" si="7"/>
        <v>-5.3405046498620286E-4</v>
      </c>
      <c r="K38">
        <f t="shared" si="8"/>
        <v>-0.11571058741265954</v>
      </c>
      <c r="L38">
        <f t="shared" si="24"/>
        <v>-3.663998604782806E-2</v>
      </c>
      <c r="M38">
        <f t="shared" si="25"/>
        <v>8.9788891443137772E-2</v>
      </c>
      <c r="N38">
        <f t="shared" si="26"/>
        <v>-0.36641713680631283</v>
      </c>
      <c r="P38">
        <f t="shared" si="12"/>
        <v>0</v>
      </c>
      <c r="Q38">
        <f t="shared" si="13"/>
        <v>-1.6416623802100148E-16</v>
      </c>
      <c r="R38">
        <f t="shared" si="14"/>
        <v>3.2975265883984122</v>
      </c>
      <c r="S38">
        <f t="shared" si="15"/>
        <v>-1.0166756634999689E-15</v>
      </c>
      <c r="T38">
        <f t="shared" si="16"/>
        <v>3.7610080591717418E-4</v>
      </c>
      <c r="U38">
        <f t="shared" si="17"/>
        <v>-1.4392396561345479E-17</v>
      </c>
      <c r="V38">
        <f t="shared" si="18"/>
        <v>-9.2129850496779145E-3</v>
      </c>
      <c r="X38">
        <f t="shared" si="19"/>
        <v>4.6509095820522681</v>
      </c>
      <c r="Z38">
        <f t="shared" si="20"/>
        <v>3.6164162098060615</v>
      </c>
      <c r="AA38">
        <f t="shared" si="21"/>
        <v>0.3011712998246629</v>
      </c>
      <c r="AB38">
        <f t="shared" si="22"/>
        <v>1.0701765372213285</v>
      </c>
    </row>
    <row r="39" spans="2:28" x14ac:dyDescent="0.25">
      <c r="B39">
        <f>340-360</f>
        <v>-20</v>
      </c>
      <c r="C39">
        <f t="shared" si="1"/>
        <v>-0.3490658503988659</v>
      </c>
      <c r="D39">
        <f>D19</f>
        <v>-815.73100823000004</v>
      </c>
      <c r="E39">
        <f t="shared" si="23"/>
        <v>6.6575666676271794E-4</v>
      </c>
      <c r="F39">
        <f t="shared" si="3"/>
        <v>4.4323193933900469E-7</v>
      </c>
      <c r="G39">
        <f t="shared" si="4"/>
        <v>0.52398549905371949</v>
      </c>
      <c r="H39">
        <f t="shared" si="5"/>
        <v>0.69653170004529152</v>
      </c>
      <c r="I39">
        <f t="shared" si="6"/>
        <v>-0.56838817609969783</v>
      </c>
      <c r="J39">
        <f t="shared" si="7"/>
        <v>0.3719858284180414</v>
      </c>
      <c r="K39">
        <f t="shared" si="8"/>
        <v>-0.13091099076916329</v>
      </c>
      <c r="L39">
        <f t="shared" si="24"/>
        <v>3.7265510445370853E-2</v>
      </c>
      <c r="M39">
        <f t="shared" si="25"/>
        <v>-9.9073769752962407E-2</v>
      </c>
      <c r="N39">
        <f t="shared" si="26"/>
        <v>1.0611460674170081</v>
      </c>
      <c r="P39">
        <f t="shared" si="12"/>
        <v>0</v>
      </c>
      <c r="Q39">
        <f t="shared" si="13"/>
        <v>-7.6695731263182936E-17</v>
      </c>
      <c r="R39">
        <f t="shared" si="14"/>
        <v>4.9414977797934672</v>
      </c>
      <c r="S39">
        <f t="shared" si="15"/>
        <v>-5.5903420557708929E-16</v>
      </c>
      <c r="T39">
        <f t="shared" si="16"/>
        <v>1.2009786411650079E-4</v>
      </c>
      <c r="U39">
        <f t="shared" si="17"/>
        <v>-4.9859559850501254E-18</v>
      </c>
      <c r="V39">
        <f t="shared" si="18"/>
        <v>-8.3768165284115702E-3</v>
      </c>
      <c r="X39">
        <f t="shared" si="19"/>
        <v>6.9766564151047143</v>
      </c>
      <c r="Z39">
        <f t="shared" si="20"/>
        <v>5.9131510998158774</v>
      </c>
      <c r="AA39">
        <f t="shared" si="21"/>
        <v>3.0553086766565789</v>
      </c>
      <c r="AB39">
        <f t="shared" si="22"/>
        <v>1.1310435556476086</v>
      </c>
    </row>
    <row r="40" spans="2:28" x14ac:dyDescent="0.25">
      <c r="B40">
        <f>350-360</f>
        <v>-10</v>
      </c>
      <c r="C40">
        <f t="shared" si="1"/>
        <v>-0.17453292519943295</v>
      </c>
      <c r="D40">
        <f>D18</f>
        <v>-815.73012642000003</v>
      </c>
      <c r="E40">
        <f t="shared" si="23"/>
        <v>1.5475666667725818E-3</v>
      </c>
      <c r="F40">
        <f t="shared" si="3"/>
        <v>2.3949625881055994E-6</v>
      </c>
      <c r="G40">
        <f t="shared" si="4"/>
        <v>1.2180163304271436</v>
      </c>
      <c r="H40">
        <f t="shared" si="5"/>
        <v>1.6965944052931594</v>
      </c>
      <c r="I40">
        <f t="shared" si="6"/>
        <v>-1.619553300049253</v>
      </c>
      <c r="J40">
        <f t="shared" si="7"/>
        <v>1.4937323248806562</v>
      </c>
      <c r="K40">
        <f t="shared" si="8"/>
        <v>-1.3229211240073744</v>
      </c>
      <c r="L40">
        <f t="shared" si="24"/>
        <v>1.1260881282303179E-2</v>
      </c>
      <c r="M40">
        <f t="shared" si="25"/>
        <v>-3.1370922876750612E-2</v>
      </c>
      <c r="N40">
        <f t="shared" si="26"/>
        <v>1.4625328342054404</v>
      </c>
      <c r="P40">
        <f t="shared" si="12"/>
        <v>0</v>
      </c>
      <c r="Q40">
        <f t="shared" si="13"/>
        <v>-1.9681529002295124E-17</v>
      </c>
      <c r="R40">
        <f t="shared" si="14"/>
        <v>6.1429446688011335</v>
      </c>
      <c r="S40">
        <f t="shared" si="15"/>
        <v>-1.5751888402117389E-16</v>
      </c>
      <c r="T40">
        <f t="shared" si="16"/>
        <v>1.5612294918917039E-5</v>
      </c>
      <c r="U40">
        <f t="shared" si="17"/>
        <v>-6.7917736613807457E-19</v>
      </c>
      <c r="V40">
        <f t="shared" si="18"/>
        <v>-4.9667879259644747E-3</v>
      </c>
      <c r="X40">
        <f t="shared" si="19"/>
        <v>8.6804336437989491</v>
      </c>
      <c r="Z40">
        <f t="shared" si="20"/>
        <v>8.228343254841775</v>
      </c>
      <c r="AA40">
        <f t="shared" si="21"/>
        <v>16.509076459199569</v>
      </c>
      <c r="AB40">
        <f t="shared" si="22"/>
        <v>0.20438571978744899</v>
      </c>
    </row>
    <row r="41" spans="2:28" x14ac:dyDescent="0.25">
      <c r="B41">
        <f>-180</f>
        <v>-180</v>
      </c>
      <c r="C41">
        <f t="shared" si="1"/>
        <v>-3.1415926535897931</v>
      </c>
      <c r="P41">
        <f t="shared" si="12"/>
        <v>0</v>
      </c>
      <c r="Q41">
        <f t="shared" si="13"/>
        <v>-3.8547101090614735E-22</v>
      </c>
      <c r="R41">
        <f t="shared" si="14"/>
        <v>8.6676365886466376E-6</v>
      </c>
      <c r="S41">
        <f t="shared" si="15"/>
        <v>-3.180133977954142E-21</v>
      </c>
      <c r="T41">
        <f t="shared" si="16"/>
        <v>1.3532114021592631E-12</v>
      </c>
      <c r="U41">
        <f t="shared" si="17"/>
        <v>5.9768518102715901E-26</v>
      </c>
      <c r="V41">
        <f t="shared" si="18"/>
        <v>-6.0894627198888608E-12</v>
      </c>
      <c r="X41">
        <f t="shared" si="19"/>
        <v>1.225788251931449E-5</v>
      </c>
      <c r="Z41">
        <f>Z23</f>
        <v>0</v>
      </c>
    </row>
    <row r="42" spans="2:28" x14ac:dyDescent="0.25">
      <c r="B42" t="s">
        <v>4</v>
      </c>
      <c r="D42">
        <f>AVERAGE(D5:D40)</f>
        <v>-815.73167398666681</v>
      </c>
      <c r="F42">
        <f>SQRT(AVERAGE(F5:F40))</f>
        <v>1.2705631510128183E-3</v>
      </c>
      <c r="G42" t="s">
        <v>10</v>
      </c>
      <c r="H42" s="2">
        <f>AVERAGE(H5:H40)</f>
        <v>0</v>
      </c>
      <c r="I42" s="2">
        <f t="shared" ref="I42:N42" si="27">AVERAGE(I5:I40)</f>
        <v>-9.8686491077791687E-17</v>
      </c>
      <c r="J42" s="2">
        <f t="shared" si="27"/>
        <v>0.98624375591041558</v>
      </c>
      <c r="K42" s="2">
        <f t="shared" si="27"/>
        <v>-2.0354088784794536E-16</v>
      </c>
      <c r="L42" s="2">
        <f t="shared" si="27"/>
        <v>7.1590302449873946E-4</v>
      </c>
      <c r="M42" s="2">
        <f t="shared" si="27"/>
        <v>1.1179329067406091E-17</v>
      </c>
      <c r="N42" s="2">
        <f t="shared" si="27"/>
        <v>-1.7535971153371922E-3</v>
      </c>
    </row>
    <row r="43" spans="2:28" x14ac:dyDescent="0.25">
      <c r="B43" t="s">
        <v>5</v>
      </c>
      <c r="D43">
        <f>MIN(D4:D40)</f>
        <v>-815.73326042999997</v>
      </c>
      <c r="F43" s="4">
        <f>F42*$A$1</f>
        <v>3.3358635529841543</v>
      </c>
      <c r="G43" s="2">
        <f>SUM(H43:N43)</f>
        <v>0.97268033369226681</v>
      </c>
      <c r="H43">
        <f t="shared" ref="H43:N43" si="28">H42^2</f>
        <v>0</v>
      </c>
      <c r="I43">
        <f t="shared" si="28"/>
        <v>9.7390235212470588E-33</v>
      </c>
      <c r="J43">
        <f t="shared" si="28"/>
        <v>0.97267674607228338</v>
      </c>
      <c r="K43">
        <f t="shared" si="28"/>
        <v>4.1428893025929869E-32</v>
      </c>
      <c r="L43">
        <f t="shared" si="28"/>
        <v>5.1251714048644275E-7</v>
      </c>
      <c r="M43">
        <f t="shared" si="28"/>
        <v>1.2497739839735073E-34</v>
      </c>
      <c r="N43">
        <f t="shared" si="28"/>
        <v>3.0751028429189218E-6</v>
      </c>
    </row>
    <row r="44" spans="2:28" x14ac:dyDescent="0.25">
      <c r="B44" t="s">
        <v>6</v>
      </c>
      <c r="D44">
        <f>MAX(D4:D40)</f>
        <v>-815.72937457</v>
      </c>
    </row>
    <row r="45" spans="2:28" x14ac:dyDescent="0.25">
      <c r="B45" t="s">
        <v>69</v>
      </c>
      <c r="D45" s="1">
        <f>D44-D43</f>
        <v>3.8858599999684884E-3</v>
      </c>
      <c r="E45" s="4">
        <f>D45*$A$1</f>
        <v>10.202325429917266</v>
      </c>
      <c r="G45" t="s">
        <v>65</v>
      </c>
      <c r="H45">
        <f>H42*$F$42</f>
        <v>0</v>
      </c>
      <c r="I45">
        <f t="shared" ref="I45:N45" si="29">I42*$F$42</f>
        <v>-1.2538741906619738E-19</v>
      </c>
      <c r="J45">
        <f t="shared" si="29"/>
        <v>1.2530849741762544E-3</v>
      </c>
      <c r="K45">
        <f t="shared" si="29"/>
        <v>-2.5861155182403212E-19</v>
      </c>
      <c r="L45">
        <f t="shared" si="29"/>
        <v>9.0960000262672524E-7</v>
      </c>
      <c r="M45">
        <f t="shared" si="29"/>
        <v>1.4204043566092672E-20</v>
      </c>
      <c r="N45">
        <f t="shared" si="29"/>
        <v>-2.2280558764698114E-6</v>
      </c>
    </row>
    <row r="46" spans="2:28" x14ac:dyDescent="0.25">
      <c r="H46">
        <f>$A$1*H45</f>
        <v>0</v>
      </c>
      <c r="I46">
        <f t="shared" ref="I46:N46" si="30">$A$1*I45</f>
        <v>-3.2920466875830123E-16</v>
      </c>
      <c r="J46">
        <f t="shared" si="30"/>
        <v>3.289974599699756</v>
      </c>
      <c r="K46">
        <f t="shared" si="30"/>
        <v>-6.789846293139963E-16</v>
      </c>
      <c r="L46">
        <f t="shared" si="30"/>
        <v>2.3881548068964671E-3</v>
      </c>
      <c r="M46">
        <f t="shared" si="30"/>
        <v>3.7292716382776312E-17</v>
      </c>
      <c r="N46">
        <f t="shared" si="30"/>
        <v>-5.8497607036714899E-3</v>
      </c>
      <c r="O46" t="s">
        <v>57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predict_norms</vt:lpstr>
      <vt:lpstr>n10_inclination_relax</vt:lpstr>
      <vt:lpstr>p10_inclination_relax</vt:lpstr>
      <vt:lpstr>opt_angle_relax</vt:lpstr>
      <vt:lpstr>opt_angle_no_relax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Manz</dc:creator>
  <cp:lastModifiedBy>Thomas Manz</cp:lastModifiedBy>
  <dcterms:created xsi:type="dcterms:W3CDTF">2023-12-01T01:47:01Z</dcterms:created>
  <dcterms:modified xsi:type="dcterms:W3CDTF">2025-01-20T22:13:17Z</dcterms:modified>
</cp:coreProperties>
</file>