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86387A8A-120A-4CF5-AB97-1C8AAA4A3384}" xr6:coauthVersionLast="47" xr6:coauthVersionMax="47" xr10:uidLastSave="{00000000-0000-0000-0000-000000000000}"/>
  <bookViews>
    <workbookView xWindow="28680" yWindow="-120" windowWidth="29040" windowHeight="15840" xr2:uid="{B9686C86-FA7D-441A-8A98-6C86EEE0DF39}"/>
  </bookViews>
  <sheets>
    <sheet name="chart" sheetId="4" r:id="rId1"/>
    <sheet name="opt_angle_relax" sheetId="5" r:id="rId2"/>
    <sheet name="opt_angle_no_relax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0" i="5" l="1"/>
  <c r="U40" i="5"/>
  <c r="V39" i="5"/>
  <c r="U39" i="5"/>
  <c r="V38" i="5"/>
  <c r="U38" i="5"/>
  <c r="V37" i="5"/>
  <c r="U37" i="5"/>
  <c r="V36" i="5"/>
  <c r="U36" i="5"/>
  <c r="V35" i="5"/>
  <c r="U35" i="5"/>
  <c r="V34" i="5"/>
  <c r="U34" i="5"/>
  <c r="V33" i="5"/>
  <c r="U33" i="5"/>
  <c r="V32" i="5"/>
  <c r="U32" i="5"/>
  <c r="V31" i="5"/>
  <c r="U31" i="5"/>
  <c r="V30" i="5"/>
  <c r="U30" i="5"/>
  <c r="V29" i="5"/>
  <c r="U29" i="5"/>
  <c r="V28" i="5"/>
  <c r="U28" i="5"/>
  <c r="V27" i="5"/>
  <c r="U27" i="5"/>
  <c r="V26" i="5"/>
  <c r="U26" i="5"/>
  <c r="V25" i="5"/>
  <c r="U25" i="5"/>
  <c r="V24" i="5"/>
  <c r="U24" i="5"/>
  <c r="V23" i="5"/>
  <c r="U23" i="5"/>
  <c r="V22" i="5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V13" i="5"/>
  <c r="U13" i="5"/>
  <c r="V12" i="5"/>
  <c r="U12" i="5"/>
  <c r="V11" i="5"/>
  <c r="U11" i="5"/>
  <c r="V10" i="5"/>
  <c r="U10" i="5"/>
  <c r="V9" i="5"/>
  <c r="U9" i="5"/>
  <c r="U3" i="5" s="1"/>
  <c r="V8" i="5"/>
  <c r="U8" i="5"/>
  <c r="V7" i="5"/>
  <c r="U7" i="5"/>
  <c r="V6" i="5"/>
  <c r="U6" i="5"/>
  <c r="V5" i="5"/>
  <c r="V3" i="5" s="1"/>
  <c r="X3" i="5" s="1"/>
  <c r="U5" i="5"/>
  <c r="V3" i="1"/>
  <c r="U3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X3" i="1" l="1"/>
  <c r="B41" i="1"/>
  <c r="C41" i="1" s="1"/>
  <c r="B40" i="1"/>
  <c r="C40" i="1" s="1"/>
  <c r="B39" i="1"/>
  <c r="C39" i="1" s="1"/>
  <c r="B38" i="1"/>
  <c r="C38" i="1" s="1"/>
  <c r="B37" i="1"/>
  <c r="C37" i="1" s="1"/>
  <c r="B36" i="1"/>
  <c r="C36" i="1" s="1"/>
  <c r="B35" i="1"/>
  <c r="C35" i="1" s="1"/>
  <c r="B34" i="1"/>
  <c r="C34" i="1" s="1"/>
  <c r="B33" i="1"/>
  <c r="C33" i="1" s="1"/>
  <c r="B32" i="1"/>
  <c r="C32" i="1" s="1"/>
  <c r="B31" i="1"/>
  <c r="C31" i="1" s="1"/>
  <c r="B30" i="1"/>
  <c r="C30" i="1" s="1"/>
  <c r="B29" i="1"/>
  <c r="C29" i="1" s="1"/>
  <c r="B28" i="1"/>
  <c r="C28" i="1" s="1"/>
  <c r="B27" i="1"/>
  <c r="C27" i="1" s="1"/>
  <c r="B26" i="1"/>
  <c r="C26" i="1" s="1"/>
  <c r="B25" i="1"/>
  <c r="C25" i="1" s="1"/>
  <c r="B24" i="1"/>
  <c r="C24" i="1" s="1"/>
  <c r="B41" i="5"/>
  <c r="C41" i="5" s="1"/>
  <c r="B40" i="5"/>
  <c r="C40" i="5" s="1"/>
  <c r="B39" i="5"/>
  <c r="C39" i="5" s="1"/>
  <c r="B38" i="5"/>
  <c r="C38" i="5" s="1"/>
  <c r="B37" i="5"/>
  <c r="C37" i="5" s="1"/>
  <c r="B36" i="5"/>
  <c r="C36" i="5" s="1"/>
  <c r="B35" i="5"/>
  <c r="C35" i="5" s="1"/>
  <c r="B34" i="5"/>
  <c r="C34" i="5" s="1"/>
  <c r="B33" i="5"/>
  <c r="C33" i="5" s="1"/>
  <c r="B32" i="5"/>
  <c r="C32" i="5" s="1"/>
  <c r="B31" i="5"/>
  <c r="C31" i="5" s="1"/>
  <c r="B30" i="5"/>
  <c r="C30" i="5" s="1"/>
  <c r="B29" i="5"/>
  <c r="C29" i="5" s="1"/>
  <c r="B28" i="5"/>
  <c r="C28" i="5" s="1"/>
  <c r="B27" i="5"/>
  <c r="C27" i="5" s="1"/>
  <c r="B26" i="5"/>
  <c r="C26" i="5" s="1"/>
  <c r="B25" i="5"/>
  <c r="C25" i="5" s="1"/>
  <c r="B24" i="5"/>
  <c r="C24" i="5" s="1"/>
  <c r="D40" i="5"/>
  <c r="D39" i="5"/>
  <c r="D38" i="5"/>
  <c r="D37" i="5"/>
  <c r="D36" i="5"/>
  <c r="D29" i="5"/>
  <c r="D28" i="5"/>
  <c r="D27" i="5"/>
  <c r="D26" i="5"/>
  <c r="D25" i="5"/>
  <c r="D24" i="5"/>
  <c r="D23" i="5"/>
  <c r="C23" i="5"/>
  <c r="C22" i="5"/>
  <c r="C21" i="5"/>
  <c r="C20" i="5"/>
  <c r="C19" i="5"/>
  <c r="C18" i="5"/>
  <c r="C17" i="5"/>
  <c r="D16" i="5"/>
  <c r="C16" i="5"/>
  <c r="D15" i="5"/>
  <c r="C15" i="5"/>
  <c r="D14" i="5"/>
  <c r="C14" i="5"/>
  <c r="D13" i="5"/>
  <c r="C13" i="5"/>
  <c r="D12" i="5"/>
  <c r="C12" i="5"/>
  <c r="C11" i="5"/>
  <c r="D10" i="5"/>
  <c r="C10" i="5"/>
  <c r="D9" i="5"/>
  <c r="C9" i="5"/>
  <c r="D8" i="5"/>
  <c r="C8" i="5"/>
  <c r="D7" i="5"/>
  <c r="C7" i="5"/>
  <c r="D6" i="5"/>
  <c r="C6" i="5"/>
  <c r="D5" i="5"/>
  <c r="C5" i="5"/>
  <c r="C4" i="5"/>
  <c r="D40" i="1"/>
  <c r="D39" i="1"/>
  <c r="D38" i="1"/>
  <c r="D37" i="1"/>
  <c r="D36" i="1"/>
  <c r="D29" i="1"/>
  <c r="D28" i="1"/>
  <c r="D27" i="1"/>
  <c r="D26" i="1"/>
  <c r="D25" i="1"/>
  <c r="D24" i="1"/>
  <c r="D5" i="1"/>
  <c r="D6" i="1"/>
  <c r="D7" i="1"/>
  <c r="D8" i="1"/>
  <c r="D9" i="1"/>
  <c r="D10" i="1"/>
  <c r="D12" i="1"/>
  <c r="D13" i="1"/>
  <c r="D14" i="1"/>
  <c r="D15" i="1"/>
  <c r="D16" i="1"/>
  <c r="D23" i="1"/>
  <c r="C23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Z10" i="1" l="1"/>
  <c r="Z36" i="1"/>
  <c r="Z8" i="1"/>
  <c r="Z38" i="1"/>
  <c r="Z7" i="1"/>
  <c r="Z39" i="1"/>
  <c r="Z6" i="1"/>
  <c r="Z40" i="1"/>
  <c r="Z22" i="1"/>
  <c r="Z24" i="1"/>
  <c r="D31" i="1"/>
  <c r="Z15" i="1"/>
  <c r="Z25" i="1"/>
  <c r="Z21" i="1"/>
  <c r="Z37" i="1"/>
  <c r="Z9" i="1"/>
  <c r="Z23" i="1"/>
  <c r="D32" i="1"/>
  <c r="Z14" i="1"/>
  <c r="Z26" i="1"/>
  <c r="Z20" i="1"/>
  <c r="D33" i="1"/>
  <c r="Z13" i="1"/>
  <c r="Z19" i="1"/>
  <c r="Z27" i="1"/>
  <c r="Z5" i="1"/>
  <c r="D30" i="1"/>
  <c r="Z16" i="1" s="1"/>
  <c r="D34" i="1"/>
  <c r="Z18" i="1"/>
  <c r="Z28" i="1"/>
  <c r="D11" i="1"/>
  <c r="Z29" i="1"/>
  <c r="Z17" i="1"/>
  <c r="Z8" i="5"/>
  <c r="D32" i="5"/>
  <c r="Z14" i="5" s="1"/>
  <c r="Z23" i="5"/>
  <c r="Z9" i="5"/>
  <c r="Z21" i="5"/>
  <c r="Z25" i="5"/>
  <c r="Z26" i="5"/>
  <c r="Z20" i="5"/>
  <c r="Z29" i="5"/>
  <c r="Z17" i="5"/>
  <c r="Z6" i="5"/>
  <c r="Z37" i="5"/>
  <c r="Z28" i="5"/>
  <c r="Z18" i="5"/>
  <c r="Z5" i="5"/>
  <c r="Z36" i="5"/>
  <c r="Z38" i="5"/>
  <c r="Z24" i="5"/>
  <c r="Z22" i="5"/>
  <c r="D11" i="5"/>
  <c r="D35" i="5" s="1"/>
  <c r="Z7" i="5"/>
  <c r="D33" i="5"/>
  <c r="Z39" i="5"/>
  <c r="Z10" i="5"/>
  <c r="Z19" i="5"/>
  <c r="Z27" i="5"/>
  <c r="Z40" i="5"/>
  <c r="D30" i="5"/>
  <c r="D34" i="5"/>
  <c r="D31" i="5"/>
  <c r="Z32" i="1" l="1"/>
  <c r="Z31" i="1"/>
  <c r="Z34" i="1"/>
  <c r="Z12" i="1"/>
  <c r="D35" i="1"/>
  <c r="Z30" i="1"/>
  <c r="Z33" i="1"/>
  <c r="Z30" i="5"/>
  <c r="Z33" i="5"/>
  <c r="Z35" i="5"/>
  <c r="Z34" i="5"/>
  <c r="Z16" i="5"/>
  <c r="Z32" i="5"/>
  <c r="D42" i="5"/>
  <c r="E16" i="5" s="1"/>
  <c r="Z31" i="5"/>
  <c r="Z12" i="5"/>
  <c r="Z15" i="5"/>
  <c r="Z11" i="5"/>
  <c r="Z13" i="5"/>
  <c r="D44" i="1"/>
  <c r="D43" i="1"/>
  <c r="T31" i="1" s="1"/>
  <c r="D43" i="5"/>
  <c r="T31" i="5" s="1"/>
  <c r="D44" i="5"/>
  <c r="D42" i="1" l="1"/>
  <c r="T35" i="1"/>
  <c r="Z35" i="1"/>
  <c r="T33" i="1"/>
  <c r="D45" i="1"/>
  <c r="E45" i="1" s="1"/>
  <c r="T19" i="1"/>
  <c r="T17" i="1"/>
  <c r="T21" i="1"/>
  <c r="T22" i="1"/>
  <c r="T18" i="1"/>
  <c r="T20" i="1"/>
  <c r="T8" i="1"/>
  <c r="T12" i="1"/>
  <c r="T13" i="1"/>
  <c r="T28" i="1"/>
  <c r="T5" i="1"/>
  <c r="T16" i="1"/>
  <c r="T29" i="1"/>
  <c r="T15" i="1"/>
  <c r="T40" i="1"/>
  <c r="T26" i="1"/>
  <c r="T38" i="1"/>
  <c r="T9" i="1"/>
  <c r="T27" i="1"/>
  <c r="T7" i="1"/>
  <c r="T14" i="1"/>
  <c r="T24" i="1"/>
  <c r="T10" i="1"/>
  <c r="T23" i="1"/>
  <c r="T41" i="1" s="1"/>
  <c r="T39" i="1"/>
  <c r="T36" i="1"/>
  <c r="T25" i="1"/>
  <c r="T6" i="1"/>
  <c r="T37" i="1"/>
  <c r="T34" i="1"/>
  <c r="T11" i="1"/>
  <c r="T32" i="1"/>
  <c r="Z11" i="1"/>
  <c r="T30" i="1"/>
  <c r="Z4" i="5"/>
  <c r="E18" i="5"/>
  <c r="E17" i="5"/>
  <c r="E31" i="5"/>
  <c r="E4" i="5"/>
  <c r="E30" i="5"/>
  <c r="F30" i="5" s="1"/>
  <c r="E26" i="5"/>
  <c r="E21" i="5"/>
  <c r="F21" i="5" s="1"/>
  <c r="E19" i="5"/>
  <c r="F19" i="5" s="1"/>
  <c r="E33" i="5"/>
  <c r="F33" i="5" s="1"/>
  <c r="E12" i="5"/>
  <c r="F12" i="5" s="1"/>
  <c r="E22" i="5"/>
  <c r="F22" i="5" s="1"/>
  <c r="E25" i="5"/>
  <c r="F25" i="5" s="1"/>
  <c r="T32" i="5"/>
  <c r="E23" i="5"/>
  <c r="E29" i="5"/>
  <c r="E27" i="5"/>
  <c r="F27" i="5" s="1"/>
  <c r="E32" i="5"/>
  <c r="F32" i="5" s="1"/>
  <c r="E39" i="5"/>
  <c r="F39" i="5" s="1"/>
  <c r="E35" i="5"/>
  <c r="F35" i="5" s="1"/>
  <c r="E24" i="5"/>
  <c r="F24" i="5" s="1"/>
  <c r="E38" i="5"/>
  <c r="F38" i="5" s="1"/>
  <c r="E34" i="5"/>
  <c r="F34" i="5" s="1"/>
  <c r="E13" i="5"/>
  <c r="F13" i="5" s="1"/>
  <c r="E6" i="5"/>
  <c r="F6" i="5" s="1"/>
  <c r="E14" i="5"/>
  <c r="E40" i="5"/>
  <c r="E15" i="5"/>
  <c r="E20" i="5"/>
  <c r="E5" i="5"/>
  <c r="F5" i="5" s="1"/>
  <c r="E9" i="5"/>
  <c r="F9" i="5" s="1"/>
  <c r="E10" i="5"/>
  <c r="F10" i="5" s="1"/>
  <c r="E7" i="5"/>
  <c r="F7" i="5" s="1"/>
  <c r="E28" i="5"/>
  <c r="F28" i="5" s="1"/>
  <c r="E8" i="5"/>
  <c r="F8" i="5" s="1"/>
  <c r="E11" i="5"/>
  <c r="F11" i="5" s="1"/>
  <c r="E36" i="5"/>
  <c r="F36" i="5" s="1"/>
  <c r="E37" i="5"/>
  <c r="F37" i="5" s="1"/>
  <c r="F23" i="5"/>
  <c r="F29" i="5"/>
  <c r="T34" i="5"/>
  <c r="T11" i="5"/>
  <c r="F40" i="5"/>
  <c r="T33" i="5"/>
  <c r="F14" i="5"/>
  <c r="F18" i="5"/>
  <c r="F15" i="5"/>
  <c r="T20" i="5"/>
  <c r="T18" i="5"/>
  <c r="T21" i="5"/>
  <c r="T22" i="5"/>
  <c r="T19" i="5"/>
  <c r="T17" i="5"/>
  <c r="T8" i="5"/>
  <c r="T36" i="5"/>
  <c r="T24" i="5"/>
  <c r="T5" i="5"/>
  <c r="T13" i="5"/>
  <c r="T10" i="5"/>
  <c r="T27" i="5"/>
  <c r="T40" i="5"/>
  <c r="T38" i="5"/>
  <c r="T28" i="5"/>
  <c r="T7" i="5"/>
  <c r="T9" i="5"/>
  <c r="T15" i="5"/>
  <c r="T16" i="5"/>
  <c r="T29" i="5"/>
  <c r="T37" i="5"/>
  <c r="T25" i="5"/>
  <c r="T6" i="5"/>
  <c r="T12" i="5"/>
  <c r="T39" i="5"/>
  <c r="T14" i="5"/>
  <c r="T26" i="5"/>
  <c r="T23" i="5"/>
  <c r="T41" i="5" s="1"/>
  <c r="F26" i="5"/>
  <c r="F31" i="5"/>
  <c r="T30" i="5"/>
  <c r="T35" i="5"/>
  <c r="F17" i="5"/>
  <c r="F20" i="5"/>
  <c r="F16" i="5"/>
  <c r="D45" i="5"/>
  <c r="E45" i="5" s="1"/>
  <c r="Z4" i="1" l="1"/>
  <c r="E32" i="1"/>
  <c r="E8" i="1"/>
  <c r="E10" i="1"/>
  <c r="E11" i="1"/>
  <c r="E37" i="1"/>
  <c r="E21" i="1"/>
  <c r="E33" i="1"/>
  <c r="E40" i="1"/>
  <c r="E36" i="1"/>
  <c r="E22" i="1"/>
  <c r="E17" i="1"/>
  <c r="E18" i="1"/>
  <c r="E15" i="1"/>
  <c r="E24" i="1"/>
  <c r="E28" i="1"/>
  <c r="E14" i="1"/>
  <c r="E5" i="1"/>
  <c r="E38" i="1"/>
  <c r="E39" i="1"/>
  <c r="E9" i="1"/>
  <c r="E20" i="1"/>
  <c r="E29" i="1"/>
  <c r="E31" i="1"/>
  <c r="E27" i="1"/>
  <c r="E26" i="1"/>
  <c r="E19" i="1"/>
  <c r="E30" i="1"/>
  <c r="E25" i="1"/>
  <c r="E7" i="1"/>
  <c r="E13" i="1"/>
  <c r="E23" i="1"/>
  <c r="E16" i="1"/>
  <c r="E4" i="1"/>
  <c r="E12" i="1"/>
  <c r="E34" i="1"/>
  <c r="E6" i="1"/>
  <c r="E35" i="1"/>
  <c r="F3" i="5"/>
  <c r="AA4" i="5" s="1"/>
  <c r="F42" i="5"/>
  <c r="F29" i="1" l="1"/>
  <c r="F40" i="1"/>
  <c r="F21" i="1"/>
  <c r="F12" i="1"/>
  <c r="F17" i="1"/>
  <c r="F36" i="1"/>
  <c r="F33" i="1"/>
  <c r="F7" i="1"/>
  <c r="F37" i="1"/>
  <c r="F25" i="1"/>
  <c r="F14" i="1"/>
  <c r="F11" i="1"/>
  <c r="F22" i="1"/>
  <c r="F34" i="1"/>
  <c r="F20" i="1"/>
  <c r="F9" i="1"/>
  <c r="F39" i="1"/>
  <c r="F38" i="1"/>
  <c r="F5" i="1"/>
  <c r="F30" i="1"/>
  <c r="F28" i="1"/>
  <c r="F26" i="1"/>
  <c r="F15" i="1"/>
  <c r="F32" i="1"/>
  <c r="F31" i="1"/>
  <c r="F16" i="1"/>
  <c r="F23" i="1"/>
  <c r="F13" i="1"/>
  <c r="F10" i="1"/>
  <c r="F19" i="1"/>
  <c r="F24" i="1"/>
  <c r="F8" i="1"/>
  <c r="F35" i="1"/>
  <c r="F6" i="1"/>
  <c r="F27" i="1"/>
  <c r="F18" i="1"/>
  <c r="F43" i="5"/>
  <c r="G40" i="5"/>
  <c r="G31" i="5"/>
  <c r="G5" i="5"/>
  <c r="G16" i="5"/>
  <c r="G23" i="5"/>
  <c r="G35" i="5"/>
  <c r="G36" i="5"/>
  <c r="G9" i="5"/>
  <c r="G30" i="5"/>
  <c r="G21" i="5"/>
  <c r="G22" i="5"/>
  <c r="G17" i="5"/>
  <c r="G20" i="5"/>
  <c r="G15" i="5"/>
  <c r="G29" i="5"/>
  <c r="G18" i="5"/>
  <c r="G25" i="5"/>
  <c r="G10" i="5"/>
  <c r="G13" i="5"/>
  <c r="G6" i="5"/>
  <c r="G38" i="5"/>
  <c r="G28" i="5"/>
  <c r="G11" i="5"/>
  <c r="G27" i="5"/>
  <c r="G26" i="5"/>
  <c r="G12" i="5"/>
  <c r="G24" i="5"/>
  <c r="G19" i="5"/>
  <c r="G8" i="5"/>
  <c r="G33" i="5"/>
  <c r="G32" i="5"/>
  <c r="G37" i="5"/>
  <c r="G14" i="5"/>
  <c r="G34" i="5"/>
  <c r="G39" i="5"/>
  <c r="G7" i="5"/>
  <c r="F3" i="1" l="1"/>
  <c r="AA4" i="1" s="1"/>
  <c r="F42" i="1"/>
  <c r="I11" i="5"/>
  <c r="H11" i="5"/>
  <c r="K11" i="5"/>
  <c r="J11" i="5"/>
  <c r="K28" i="5"/>
  <c r="I28" i="5"/>
  <c r="J28" i="5"/>
  <c r="H28" i="5"/>
  <c r="K30" i="5"/>
  <c r="J30" i="5"/>
  <c r="I30" i="5"/>
  <c r="H30" i="5"/>
  <c r="J36" i="5"/>
  <c r="I36" i="5"/>
  <c r="K36" i="5"/>
  <c r="H36" i="5"/>
  <c r="K5" i="5"/>
  <c r="I5" i="5"/>
  <c r="J5" i="5"/>
  <c r="H5" i="5"/>
  <c r="K22" i="5"/>
  <c r="I22" i="5"/>
  <c r="J22" i="5"/>
  <c r="H22" i="5"/>
  <c r="K21" i="5"/>
  <c r="J21" i="5"/>
  <c r="I21" i="5"/>
  <c r="H21" i="5"/>
  <c r="K38" i="5"/>
  <c r="H38" i="5"/>
  <c r="J38" i="5"/>
  <c r="I38" i="5"/>
  <c r="J6" i="5"/>
  <c r="I6" i="5"/>
  <c r="H6" i="5"/>
  <c r="K6" i="5"/>
  <c r="J13" i="5"/>
  <c r="K13" i="5"/>
  <c r="I13" i="5"/>
  <c r="H13" i="5"/>
  <c r="K10" i="5"/>
  <c r="I10" i="5"/>
  <c r="J10" i="5"/>
  <c r="H10" i="5"/>
  <c r="K25" i="5"/>
  <c r="I25" i="5"/>
  <c r="H25" i="5"/>
  <c r="J25" i="5"/>
  <c r="H19" i="5"/>
  <c r="K19" i="5"/>
  <c r="J19" i="5"/>
  <c r="I19" i="5"/>
  <c r="K15" i="5"/>
  <c r="I15" i="5"/>
  <c r="J15" i="5"/>
  <c r="H15" i="5"/>
  <c r="I31" i="5"/>
  <c r="J31" i="5"/>
  <c r="H31" i="5"/>
  <c r="K31" i="5"/>
  <c r="K39" i="5"/>
  <c r="J39" i="5"/>
  <c r="I39" i="5"/>
  <c r="H39" i="5"/>
  <c r="K34" i="5"/>
  <c r="J34" i="5"/>
  <c r="H34" i="5"/>
  <c r="I34" i="5"/>
  <c r="H14" i="5"/>
  <c r="I14" i="5"/>
  <c r="J14" i="5"/>
  <c r="K14" i="5"/>
  <c r="H9" i="5"/>
  <c r="K9" i="5"/>
  <c r="J9" i="5"/>
  <c r="I9" i="5"/>
  <c r="H35" i="5"/>
  <c r="I35" i="5"/>
  <c r="K35" i="5"/>
  <c r="J35" i="5"/>
  <c r="H23" i="5"/>
  <c r="K23" i="5"/>
  <c r="J23" i="5"/>
  <c r="I23" i="5"/>
  <c r="I18" i="5"/>
  <c r="K18" i="5"/>
  <c r="J18" i="5"/>
  <c r="H18" i="5"/>
  <c r="J29" i="5"/>
  <c r="I29" i="5"/>
  <c r="H29" i="5"/>
  <c r="K29" i="5"/>
  <c r="K26" i="5"/>
  <c r="H26" i="5"/>
  <c r="J26" i="5"/>
  <c r="I26" i="5"/>
  <c r="I20" i="5"/>
  <c r="J20" i="5"/>
  <c r="K20" i="5"/>
  <c r="H20" i="5"/>
  <c r="K40" i="5"/>
  <c r="I40" i="5"/>
  <c r="J40" i="5"/>
  <c r="H40" i="5"/>
  <c r="H37" i="5"/>
  <c r="K37" i="5"/>
  <c r="J37" i="5"/>
  <c r="I37" i="5"/>
  <c r="H32" i="5"/>
  <c r="I32" i="5"/>
  <c r="K32" i="5"/>
  <c r="J32" i="5"/>
  <c r="I33" i="5"/>
  <c r="H33" i="5"/>
  <c r="K33" i="5"/>
  <c r="J33" i="5"/>
  <c r="K8" i="5"/>
  <c r="J8" i="5"/>
  <c r="I8" i="5"/>
  <c r="H8" i="5"/>
  <c r="K16" i="5"/>
  <c r="I16" i="5"/>
  <c r="J16" i="5"/>
  <c r="H16" i="5"/>
  <c r="J24" i="5"/>
  <c r="I24" i="5"/>
  <c r="K24" i="5"/>
  <c r="H24" i="5"/>
  <c r="H12" i="5"/>
  <c r="I12" i="5"/>
  <c r="K12" i="5"/>
  <c r="J12" i="5"/>
  <c r="K7" i="5"/>
  <c r="I7" i="5"/>
  <c r="J7" i="5"/>
  <c r="H7" i="5"/>
  <c r="I27" i="5"/>
  <c r="H27" i="5"/>
  <c r="K27" i="5"/>
  <c r="J27" i="5"/>
  <c r="K17" i="5"/>
  <c r="J17" i="5"/>
  <c r="I17" i="5"/>
  <c r="H17" i="5"/>
  <c r="F43" i="1" l="1"/>
  <c r="G7" i="1"/>
  <c r="G30" i="1"/>
  <c r="G16" i="1"/>
  <c r="G28" i="1"/>
  <c r="G32" i="1"/>
  <c r="G29" i="1"/>
  <c r="G33" i="1"/>
  <c r="G22" i="1"/>
  <c r="G5" i="1"/>
  <c r="G31" i="1"/>
  <c r="G24" i="1"/>
  <c r="G40" i="1"/>
  <c r="G13" i="1"/>
  <c r="G39" i="1"/>
  <c r="G34" i="1"/>
  <c r="G8" i="1"/>
  <c r="G35" i="1"/>
  <c r="G17" i="1"/>
  <c r="G19" i="1"/>
  <c r="G21" i="1"/>
  <c r="G37" i="1"/>
  <c r="G20" i="1"/>
  <c r="G23" i="1"/>
  <c r="G14" i="1"/>
  <c r="G11" i="1"/>
  <c r="G25" i="1"/>
  <c r="G9" i="1"/>
  <c r="G26" i="1"/>
  <c r="G27" i="1"/>
  <c r="G38" i="1"/>
  <c r="G12" i="1"/>
  <c r="G6" i="1"/>
  <c r="G36" i="1"/>
  <c r="G10" i="1"/>
  <c r="G18" i="1"/>
  <c r="G15" i="1"/>
  <c r="H42" i="5"/>
  <c r="J42" i="5"/>
  <c r="I42" i="5"/>
  <c r="K42" i="5"/>
  <c r="J10" i="1" l="1"/>
  <c r="H10" i="1"/>
  <c r="K10" i="1"/>
  <c r="I10" i="1"/>
  <c r="J37" i="1"/>
  <c r="H37" i="1"/>
  <c r="I37" i="1"/>
  <c r="K37" i="1"/>
  <c r="J33" i="1"/>
  <c r="H33" i="1"/>
  <c r="I33" i="1"/>
  <c r="K33" i="1"/>
  <c r="K18" i="1"/>
  <c r="J18" i="1"/>
  <c r="I18" i="1"/>
  <c r="H18" i="1"/>
  <c r="K20" i="1"/>
  <c r="J20" i="1"/>
  <c r="I20" i="1"/>
  <c r="H20" i="1"/>
  <c r="J36" i="1"/>
  <c r="I36" i="1"/>
  <c r="K36" i="1"/>
  <c r="H36" i="1"/>
  <c r="I22" i="1"/>
  <c r="H22" i="1"/>
  <c r="J22" i="1"/>
  <c r="K22" i="1"/>
  <c r="I38" i="1"/>
  <c r="K38" i="1"/>
  <c r="H38" i="1"/>
  <c r="J38" i="1"/>
  <c r="J27" i="1"/>
  <c r="I27" i="1"/>
  <c r="H27" i="1"/>
  <c r="K27" i="1"/>
  <c r="J8" i="1"/>
  <c r="I8" i="1"/>
  <c r="H8" i="1"/>
  <c r="K8" i="1"/>
  <c r="K31" i="1"/>
  <c r="J31" i="1"/>
  <c r="I31" i="1"/>
  <c r="H31" i="1"/>
  <c r="I6" i="1"/>
  <c r="H6" i="1"/>
  <c r="K6" i="1"/>
  <c r="J6" i="1"/>
  <c r="H19" i="1"/>
  <c r="I19" i="1"/>
  <c r="J19" i="1"/>
  <c r="K19" i="1"/>
  <c r="K34" i="1"/>
  <c r="H34" i="1"/>
  <c r="I34" i="1"/>
  <c r="J34" i="1"/>
  <c r="K16" i="1"/>
  <c r="I16" i="1"/>
  <c r="H16" i="1"/>
  <c r="J16" i="1"/>
  <c r="J24" i="1"/>
  <c r="H24" i="1"/>
  <c r="I24" i="1"/>
  <c r="K24" i="1"/>
  <c r="H5" i="1"/>
  <c r="K5" i="1"/>
  <c r="J5" i="1"/>
  <c r="I5" i="1"/>
  <c r="K21" i="1"/>
  <c r="I21" i="1"/>
  <c r="H21" i="1"/>
  <c r="J21" i="1"/>
  <c r="K12" i="1"/>
  <c r="I12" i="1"/>
  <c r="H12" i="1"/>
  <c r="J12" i="1"/>
  <c r="J17" i="1"/>
  <c r="I17" i="1"/>
  <c r="H17" i="1"/>
  <c r="K17" i="1"/>
  <c r="I35" i="1"/>
  <c r="J35" i="1"/>
  <c r="H35" i="1"/>
  <c r="K35" i="1"/>
  <c r="I39" i="1"/>
  <c r="K39" i="1"/>
  <c r="H39" i="1"/>
  <c r="J39" i="1"/>
  <c r="K30" i="1"/>
  <c r="I30" i="1"/>
  <c r="H30" i="1"/>
  <c r="J30" i="1"/>
  <c r="K23" i="1"/>
  <c r="I23" i="1"/>
  <c r="H23" i="1"/>
  <c r="J23" i="1"/>
  <c r="H29" i="1"/>
  <c r="J29" i="1"/>
  <c r="K29" i="1"/>
  <c r="I29" i="1"/>
  <c r="K32" i="1"/>
  <c r="J32" i="1"/>
  <c r="I32" i="1"/>
  <c r="H32" i="1"/>
  <c r="I26" i="1"/>
  <c r="K26" i="1"/>
  <c r="H26" i="1"/>
  <c r="J26" i="1"/>
  <c r="I28" i="1"/>
  <c r="H28" i="1"/>
  <c r="J28" i="1"/>
  <c r="K28" i="1"/>
  <c r="H9" i="1"/>
  <c r="I9" i="1"/>
  <c r="J9" i="1"/>
  <c r="K9" i="1"/>
  <c r="H25" i="1"/>
  <c r="J25" i="1"/>
  <c r="I25" i="1"/>
  <c r="K25" i="1"/>
  <c r="J11" i="1"/>
  <c r="K11" i="1"/>
  <c r="I11" i="1"/>
  <c r="H11" i="1"/>
  <c r="J13" i="1"/>
  <c r="I13" i="1"/>
  <c r="H13" i="1"/>
  <c r="K13" i="1"/>
  <c r="H7" i="1"/>
  <c r="K7" i="1"/>
  <c r="I7" i="1"/>
  <c r="J7" i="1"/>
  <c r="H15" i="1"/>
  <c r="K15" i="1"/>
  <c r="J15" i="1"/>
  <c r="I15" i="1"/>
  <c r="I14" i="1"/>
  <c r="J14" i="1"/>
  <c r="K14" i="1"/>
  <c r="H14" i="1"/>
  <c r="I40" i="1"/>
  <c r="H40" i="1"/>
  <c r="J40" i="1"/>
  <c r="K40" i="1"/>
  <c r="I45" i="5"/>
  <c r="I46" i="5" s="1"/>
  <c r="I43" i="5"/>
  <c r="J45" i="5"/>
  <c r="J46" i="5" s="1"/>
  <c r="J43" i="5"/>
  <c r="K43" i="5"/>
  <c r="K45" i="5"/>
  <c r="K46" i="5" s="1"/>
  <c r="H45" i="5"/>
  <c r="H46" i="5" s="1"/>
  <c r="H43" i="5"/>
  <c r="G43" i="5" s="1"/>
  <c r="I42" i="1" l="1"/>
  <c r="J42" i="1"/>
  <c r="K42" i="1"/>
  <c r="H42" i="1"/>
  <c r="P17" i="5"/>
  <c r="P13" i="5"/>
  <c r="P21" i="5"/>
  <c r="P7" i="5"/>
  <c r="P38" i="5"/>
  <c r="P26" i="5"/>
  <c r="P5" i="5"/>
  <c r="P36" i="5"/>
  <c r="P9" i="5"/>
  <c r="P28" i="5"/>
  <c r="P27" i="5"/>
  <c r="P6" i="5"/>
  <c r="P14" i="5"/>
  <c r="P40" i="5"/>
  <c r="P24" i="5"/>
  <c r="P32" i="5"/>
  <c r="P12" i="5"/>
  <c r="P20" i="5"/>
  <c r="P16" i="5"/>
  <c r="P33" i="5"/>
  <c r="P31" i="5"/>
  <c r="P34" i="5"/>
  <c r="P8" i="5"/>
  <c r="P35" i="5"/>
  <c r="P10" i="5"/>
  <c r="P19" i="5"/>
  <c r="P39" i="5"/>
  <c r="P41" i="5"/>
  <c r="P30" i="5"/>
  <c r="P15" i="5"/>
  <c r="P23" i="5"/>
  <c r="P18" i="5"/>
  <c r="P22" i="5"/>
  <c r="P25" i="5"/>
  <c r="P11" i="5"/>
  <c r="P37" i="5"/>
  <c r="P29" i="5"/>
  <c r="M31" i="5"/>
  <c r="M39" i="5"/>
  <c r="M41" i="5"/>
  <c r="M32" i="5"/>
  <c r="M19" i="5"/>
  <c r="M27" i="5"/>
  <c r="M35" i="5"/>
  <c r="M34" i="5"/>
  <c r="M7" i="5"/>
  <c r="M15" i="5"/>
  <c r="M23" i="5"/>
  <c r="M30" i="5"/>
  <c r="M37" i="5"/>
  <c r="M11" i="5"/>
  <c r="M22" i="5"/>
  <c r="M24" i="5"/>
  <c r="M18" i="5"/>
  <c r="M13" i="5"/>
  <c r="M28" i="5"/>
  <c r="M10" i="5"/>
  <c r="M6" i="5"/>
  <c r="M38" i="5"/>
  <c r="M33" i="5"/>
  <c r="M20" i="5"/>
  <c r="M26" i="5"/>
  <c r="M21" i="5"/>
  <c r="M29" i="5"/>
  <c r="M14" i="5"/>
  <c r="M9" i="5"/>
  <c r="M17" i="5"/>
  <c r="M25" i="5"/>
  <c r="M36" i="5"/>
  <c r="M5" i="5"/>
  <c r="M16" i="5"/>
  <c r="M8" i="5"/>
  <c r="R8" i="5" s="1"/>
  <c r="M40" i="5"/>
  <c r="M12" i="5"/>
  <c r="O29" i="5"/>
  <c r="O25" i="5"/>
  <c r="O33" i="5"/>
  <c r="O12" i="5"/>
  <c r="O17" i="5"/>
  <c r="O13" i="5"/>
  <c r="O21" i="5"/>
  <c r="O16" i="5"/>
  <c r="O15" i="5"/>
  <c r="O38" i="5"/>
  <c r="O32" i="5"/>
  <c r="O5" i="5"/>
  <c r="O23" i="5"/>
  <c r="O9" i="5"/>
  <c r="O20" i="5"/>
  <c r="O14" i="5"/>
  <c r="O11" i="5"/>
  <c r="O8" i="5"/>
  <c r="O40" i="5"/>
  <c r="O36" i="5"/>
  <c r="O18" i="5"/>
  <c r="O6" i="5"/>
  <c r="O31" i="5"/>
  <c r="O28" i="5"/>
  <c r="O24" i="5"/>
  <c r="O19" i="5"/>
  <c r="O7" i="5"/>
  <c r="O39" i="5"/>
  <c r="O41" i="5"/>
  <c r="O34" i="5"/>
  <c r="O22" i="5"/>
  <c r="O30" i="5"/>
  <c r="O27" i="5"/>
  <c r="O35" i="5"/>
  <c r="O26" i="5"/>
  <c r="O37" i="5"/>
  <c r="O10" i="5"/>
  <c r="N6" i="5"/>
  <c r="N14" i="5"/>
  <c r="N22" i="5"/>
  <c r="N5" i="5"/>
  <c r="N38" i="5"/>
  <c r="N33" i="5"/>
  <c r="N29" i="5"/>
  <c r="N36" i="5"/>
  <c r="N10" i="5"/>
  <c r="N9" i="5"/>
  <c r="N21" i="5"/>
  <c r="N17" i="5"/>
  <c r="N24" i="5"/>
  <c r="N37" i="5"/>
  <c r="N23" i="5"/>
  <c r="N32" i="5"/>
  <c r="N15" i="5"/>
  <c r="N25" i="5"/>
  <c r="N20" i="5"/>
  <c r="N40" i="5"/>
  <c r="N13" i="5"/>
  <c r="N39" i="5"/>
  <c r="N8" i="5"/>
  <c r="N28" i="5"/>
  <c r="N12" i="5"/>
  <c r="N30" i="5"/>
  <c r="N31" i="5"/>
  <c r="N16" i="5"/>
  <c r="N41" i="5"/>
  <c r="N19" i="5"/>
  <c r="N27" i="5"/>
  <c r="N35" i="5"/>
  <c r="N11" i="5"/>
  <c r="N7" i="5"/>
  <c r="N18" i="5"/>
  <c r="N26" i="5"/>
  <c r="N34" i="5"/>
  <c r="H45" i="1" l="1"/>
  <c r="H46" i="1" s="1"/>
  <c r="H43" i="1"/>
  <c r="K45" i="1"/>
  <c r="K46" i="1" s="1"/>
  <c r="K43" i="1"/>
  <c r="J45" i="1"/>
  <c r="J46" i="1" s="1"/>
  <c r="J43" i="1"/>
  <c r="I45" i="1"/>
  <c r="I46" i="1" s="1"/>
  <c r="I43" i="1"/>
  <c r="R16" i="5"/>
  <c r="R9" i="5"/>
  <c r="R33" i="5"/>
  <c r="R23" i="5"/>
  <c r="R38" i="5"/>
  <c r="R15" i="5"/>
  <c r="R5" i="5"/>
  <c r="R6" i="5"/>
  <c r="R7" i="5"/>
  <c r="R36" i="5"/>
  <c r="R10" i="5"/>
  <c r="R34" i="5"/>
  <c r="R25" i="5"/>
  <c r="R28" i="5"/>
  <c r="R35" i="5"/>
  <c r="R17" i="5"/>
  <c r="R13" i="5"/>
  <c r="R27" i="5"/>
  <c r="R18" i="5"/>
  <c r="R19" i="5"/>
  <c r="R14" i="5"/>
  <c r="R24" i="5"/>
  <c r="R32" i="5"/>
  <c r="R29" i="5"/>
  <c r="R22" i="5"/>
  <c r="R41" i="5"/>
  <c r="R21" i="5"/>
  <c r="R11" i="5"/>
  <c r="R39" i="5"/>
  <c r="R12" i="5"/>
  <c r="R26" i="5"/>
  <c r="R37" i="5"/>
  <c r="R31" i="5"/>
  <c r="R40" i="5"/>
  <c r="R20" i="5"/>
  <c r="R30" i="5"/>
  <c r="P17" i="1" l="1"/>
  <c r="P37" i="1"/>
  <c r="P21" i="1"/>
  <c r="P41" i="1"/>
  <c r="P30" i="1"/>
  <c r="P23" i="1"/>
  <c r="P26" i="1"/>
  <c r="P5" i="1"/>
  <c r="P25" i="1"/>
  <c r="P9" i="1"/>
  <c r="P32" i="1"/>
  <c r="P10" i="1"/>
  <c r="P13" i="1"/>
  <c r="P34" i="1"/>
  <c r="P20" i="1"/>
  <c r="P40" i="1"/>
  <c r="P22" i="1"/>
  <c r="P28" i="1"/>
  <c r="P36" i="1"/>
  <c r="P16" i="1"/>
  <c r="P24" i="1"/>
  <c r="P19" i="1"/>
  <c r="P39" i="1"/>
  <c r="P12" i="1"/>
  <c r="P15" i="1"/>
  <c r="P6" i="1"/>
  <c r="P8" i="1"/>
  <c r="P35" i="1"/>
  <c r="P38" i="1"/>
  <c r="P11" i="1"/>
  <c r="P14" i="1"/>
  <c r="P31" i="1"/>
  <c r="P7" i="1"/>
  <c r="P27" i="1"/>
  <c r="P18" i="1"/>
  <c r="P29" i="1"/>
  <c r="P33" i="1"/>
  <c r="N22" i="1"/>
  <c r="N30" i="1"/>
  <c r="N15" i="1"/>
  <c r="N10" i="1"/>
  <c r="N18" i="1"/>
  <c r="N38" i="1"/>
  <c r="N12" i="1"/>
  <c r="N6" i="1"/>
  <c r="N26" i="1"/>
  <c r="N35" i="1"/>
  <c r="N39" i="1"/>
  <c r="N24" i="1"/>
  <c r="N33" i="1"/>
  <c r="N29" i="1"/>
  <c r="N14" i="1"/>
  <c r="N25" i="1"/>
  <c r="N36" i="1"/>
  <c r="N8" i="1"/>
  <c r="N23" i="1"/>
  <c r="N21" i="1"/>
  <c r="N17" i="1"/>
  <c r="N37" i="1"/>
  <c r="N32" i="1"/>
  <c r="N16" i="1"/>
  <c r="N34" i="1"/>
  <c r="N9" i="1"/>
  <c r="N5" i="1"/>
  <c r="N13" i="1"/>
  <c r="N28" i="1"/>
  <c r="N31" i="1"/>
  <c r="N11" i="1"/>
  <c r="N7" i="1"/>
  <c r="N20" i="1"/>
  <c r="N40" i="1"/>
  <c r="N41" i="1"/>
  <c r="N19" i="1"/>
  <c r="N27" i="1"/>
  <c r="O9" i="1"/>
  <c r="O29" i="1"/>
  <c r="O35" i="1"/>
  <c r="O23" i="1"/>
  <c r="O17" i="1"/>
  <c r="O37" i="1"/>
  <c r="O32" i="1"/>
  <c r="O5" i="1"/>
  <c r="O25" i="1"/>
  <c r="O22" i="1"/>
  <c r="O38" i="1"/>
  <c r="O11" i="1"/>
  <c r="O21" i="1"/>
  <c r="O20" i="1"/>
  <c r="O40" i="1"/>
  <c r="O13" i="1"/>
  <c r="O19" i="1"/>
  <c r="O10" i="1"/>
  <c r="O26" i="1"/>
  <c r="O14" i="1"/>
  <c r="O8" i="1"/>
  <c r="O28" i="1"/>
  <c r="O36" i="1"/>
  <c r="O39" i="1"/>
  <c r="O15" i="1"/>
  <c r="O33" i="1"/>
  <c r="O31" i="1"/>
  <c r="O16" i="1"/>
  <c r="O24" i="1"/>
  <c r="O12" i="1"/>
  <c r="O18" i="1"/>
  <c r="O7" i="1"/>
  <c r="O27" i="1"/>
  <c r="O34" i="1"/>
  <c r="O41" i="1"/>
  <c r="O30" i="1"/>
  <c r="O6" i="1"/>
  <c r="G43" i="1"/>
  <c r="M32" i="1"/>
  <c r="M5" i="1"/>
  <c r="M24" i="1"/>
  <c r="M41" i="1"/>
  <c r="M20" i="1"/>
  <c r="M37" i="1"/>
  <c r="M12" i="1"/>
  <c r="M35" i="1"/>
  <c r="M8" i="1"/>
  <c r="M40" i="1"/>
  <c r="M21" i="1"/>
  <c r="M23" i="1"/>
  <c r="M25" i="1"/>
  <c r="M28" i="1"/>
  <c r="M39" i="1"/>
  <c r="M7" i="1"/>
  <c r="M38" i="1"/>
  <c r="M29" i="1"/>
  <c r="M13" i="1"/>
  <c r="M11" i="1"/>
  <c r="M31" i="1"/>
  <c r="M16" i="1"/>
  <c r="M34" i="1"/>
  <c r="M19" i="1"/>
  <c r="M22" i="1"/>
  <c r="M18" i="1"/>
  <c r="M26" i="1"/>
  <c r="M9" i="1"/>
  <c r="M17" i="1"/>
  <c r="M27" i="1"/>
  <c r="M36" i="1"/>
  <c r="M10" i="1"/>
  <c r="M30" i="1"/>
  <c r="M15" i="1"/>
  <c r="M33" i="1"/>
  <c r="M6" i="1"/>
  <c r="R6" i="1" s="1"/>
  <c r="M14" i="1"/>
  <c r="R12" i="1" l="1"/>
  <c r="R28" i="1"/>
  <c r="R17" i="1"/>
  <c r="R21" i="1"/>
  <c r="R15" i="1"/>
  <c r="R16" i="1"/>
  <c r="R10" i="1"/>
  <c r="R11" i="1"/>
  <c r="R13" i="1"/>
  <c r="R36" i="1"/>
  <c r="R20" i="1"/>
  <c r="R9" i="1"/>
  <c r="R41" i="1"/>
  <c r="R33" i="1"/>
  <c r="R29" i="1"/>
  <c r="R38" i="1"/>
  <c r="R26" i="1"/>
  <c r="R24" i="1"/>
  <c r="R30" i="1"/>
  <c r="R35" i="1"/>
  <c r="R27" i="1"/>
  <c r="R37" i="1"/>
  <c r="R5" i="1"/>
  <c r="R7" i="1"/>
  <c r="R39" i="1"/>
  <c r="R22" i="1"/>
  <c r="R25" i="1"/>
  <c r="R32" i="1"/>
  <c r="R19" i="1"/>
  <c r="R23" i="1"/>
  <c r="R18" i="1"/>
  <c r="R34" i="1"/>
  <c r="R40" i="1"/>
  <c r="R14" i="1"/>
  <c r="R31" i="1"/>
  <c r="R8" i="1"/>
</calcChain>
</file>

<file path=xl/sharedStrings.xml><?xml version="1.0" encoding="utf-8"?>
<sst xmlns="http://schemas.openxmlformats.org/spreadsheetml/2006/main" count="62" uniqueCount="26">
  <si>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</si>
  <si>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</si>
  <si>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</si>
  <si>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</si>
  <si>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</si>
  <si>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</si>
  <si>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</si>
  <si>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</si>
  <si>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</si>
  <si>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</si>
  <si>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</si>
  <si>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</si>
  <si>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</si>
  <si>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</si>
  <si>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kJpermol to Hartree</t>
  </si>
  <si>
    <t>pred (kJ/mol)</t>
  </si>
  <si>
    <t>sum</t>
  </si>
  <si>
    <t>kJ/mol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</si>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</sst>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40C2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165" fontId="0" fillId="0" borderId="0" xfId="0" applyNumberFormat="1"/>
    <xf numFmtId="2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ethane</a:t>
            </a:r>
          </a:p>
        </c:rich>
      </c:tx>
      <c:layout>
        <c:manualLayout>
          <c:xMode val="edge"/>
          <c:yMode val="edge"/>
          <c:x val="0.47722681383427545"/>
          <c:y val="4.43984463404095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(opt_angle_no_relax!$B$41,opt_angle_no_relax!$B$24:$B$40,opt_angle_no_relax!$B$5:$B$23)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xVal>
          <c:yVal>
            <c:numRef>
              <c:f>(opt_angle_no_relax!$R$41,opt_angle_no_relax!$R$24:$R$40,opt_angle_no_relax!$R$5:$R$23)</c:f>
              <c:numCache>
                <c:formatCode>General</c:formatCode>
                <c:ptCount val="37"/>
                <c:pt idx="0">
                  <c:v>-3.1621544030475773E-8</c:v>
                </c:pt>
                <c:pt idx="1">
                  <c:v>0.84717188121262577</c:v>
                </c:pt>
                <c:pt idx="2">
                  <c:v>3.1616885898208991</c:v>
                </c:pt>
                <c:pt idx="3">
                  <c:v>6.3233772112633346</c:v>
                </c:pt>
                <c:pt idx="4">
                  <c:v>9.4850658327057751</c:v>
                </c:pt>
                <c:pt idx="5">
                  <c:v>11.799582541314038</c:v>
                </c:pt>
                <c:pt idx="6">
                  <c:v>12.646754454148212</c:v>
                </c:pt>
                <c:pt idx="7">
                  <c:v>11.799582541314042</c:v>
                </c:pt>
                <c:pt idx="8">
                  <c:v>9.4850658327057733</c:v>
                </c:pt>
                <c:pt idx="9">
                  <c:v>6.323377211263332</c:v>
                </c:pt>
                <c:pt idx="10">
                  <c:v>3.1616885898208924</c:v>
                </c:pt>
                <c:pt idx="11">
                  <c:v>0.84717188121262543</c:v>
                </c:pt>
                <c:pt idx="12">
                  <c:v>-3.1621545025040512E-8</c:v>
                </c:pt>
                <c:pt idx="13">
                  <c:v>0.84717188121262543</c:v>
                </c:pt>
                <c:pt idx="14">
                  <c:v>3.1616885898208946</c:v>
                </c:pt>
                <c:pt idx="15">
                  <c:v>6.3233772112633337</c:v>
                </c:pt>
                <c:pt idx="16">
                  <c:v>9.4850658327057733</c:v>
                </c:pt>
                <c:pt idx="17">
                  <c:v>11.799582541314042</c:v>
                </c:pt>
                <c:pt idx="18">
                  <c:v>12.646754454148212</c:v>
                </c:pt>
                <c:pt idx="19">
                  <c:v>11.799582541314042</c:v>
                </c:pt>
                <c:pt idx="20">
                  <c:v>9.4850658327057733</c:v>
                </c:pt>
                <c:pt idx="21">
                  <c:v>6.3233772112633337</c:v>
                </c:pt>
                <c:pt idx="22">
                  <c:v>3.1616885898208946</c:v>
                </c:pt>
                <c:pt idx="23">
                  <c:v>0.84717188121262543</c:v>
                </c:pt>
                <c:pt idx="24">
                  <c:v>-3.1621545025040512E-8</c:v>
                </c:pt>
                <c:pt idx="25">
                  <c:v>0.84717188121262543</c:v>
                </c:pt>
                <c:pt idx="26">
                  <c:v>3.1616885898208924</c:v>
                </c:pt>
                <c:pt idx="27">
                  <c:v>6.323377211263332</c:v>
                </c:pt>
                <c:pt idx="28">
                  <c:v>9.4850658327057733</c:v>
                </c:pt>
                <c:pt idx="29">
                  <c:v>11.799582541314042</c:v>
                </c:pt>
                <c:pt idx="30">
                  <c:v>12.646754454148212</c:v>
                </c:pt>
                <c:pt idx="31">
                  <c:v>11.799582541314038</c:v>
                </c:pt>
                <c:pt idx="32">
                  <c:v>9.4850658327057751</c:v>
                </c:pt>
                <c:pt idx="33">
                  <c:v>6.3233772112633346</c:v>
                </c:pt>
                <c:pt idx="34">
                  <c:v>3.1616885898208991</c:v>
                </c:pt>
                <c:pt idx="35">
                  <c:v>0.84717188121262577</c:v>
                </c:pt>
                <c:pt idx="36">
                  <c:v>-3.1621544030475773E-8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CD-45F1-970A-72DCA393A0AA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opt_angle_no_relax!$B$5:$B$41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-170</c:v>
                </c:pt>
                <c:pt idx="20">
                  <c:v>-160</c:v>
                </c:pt>
                <c:pt idx="21">
                  <c:v>-150</c:v>
                </c:pt>
                <c:pt idx="22">
                  <c:v>-140</c:v>
                </c:pt>
                <c:pt idx="23">
                  <c:v>-130</c:v>
                </c:pt>
                <c:pt idx="24">
                  <c:v>-120</c:v>
                </c:pt>
                <c:pt idx="25">
                  <c:v>-110</c:v>
                </c:pt>
                <c:pt idx="26">
                  <c:v>-100</c:v>
                </c:pt>
                <c:pt idx="27">
                  <c:v>-90</c:v>
                </c:pt>
                <c:pt idx="28">
                  <c:v>-80</c:v>
                </c:pt>
                <c:pt idx="29">
                  <c:v>-70</c:v>
                </c:pt>
                <c:pt idx="30">
                  <c:v>-60</c:v>
                </c:pt>
                <c:pt idx="31">
                  <c:v>-50</c:v>
                </c:pt>
                <c:pt idx="32">
                  <c:v>-40</c:v>
                </c:pt>
                <c:pt idx="33">
                  <c:v>-30</c:v>
                </c:pt>
                <c:pt idx="34">
                  <c:v>-20</c:v>
                </c:pt>
                <c:pt idx="35">
                  <c:v>-10</c:v>
                </c:pt>
                <c:pt idx="36">
                  <c:v>-180</c:v>
                </c:pt>
              </c:numCache>
            </c:numRef>
          </c:xVal>
          <c:yVal>
            <c:numRef>
              <c:f>opt_angle_no_relax!$T$5:$T$41</c:f>
              <c:numCache>
                <c:formatCode>General</c:formatCode>
                <c:ptCount val="37"/>
                <c:pt idx="0">
                  <c:v>12.648950114997866</c:v>
                </c:pt>
                <c:pt idx="1">
                  <c:v>11.784451729974712</c:v>
                </c:pt>
                <c:pt idx="2">
                  <c:v>9.4353643699985739</c:v>
                </c:pt>
                <c:pt idx="3">
                  <c:v>6.2577217200070336</c:v>
                </c:pt>
                <c:pt idx="4">
                  <c:v>3.1142630800082856</c:v>
                </c:pt>
                <c:pt idx="5">
                  <c:v>0.83199469498283918</c:v>
                </c:pt>
                <c:pt idx="6">
                  <c:v>0</c:v>
                </c:pt>
                <c:pt idx="7">
                  <c:v>0.83199469498283918</c:v>
                </c:pt>
                <c:pt idx="8">
                  <c:v>3.1142630800082856</c:v>
                </c:pt>
                <c:pt idx="9">
                  <c:v>6.2577217200070336</c:v>
                </c:pt>
                <c:pt idx="10">
                  <c:v>9.4353643699985739</c:v>
                </c:pt>
                <c:pt idx="11">
                  <c:v>11.784451729974712</c:v>
                </c:pt>
                <c:pt idx="12">
                  <c:v>12.648950114997866</c:v>
                </c:pt>
                <c:pt idx="13">
                  <c:v>11.784451729974712</c:v>
                </c:pt>
                <c:pt idx="14">
                  <c:v>9.4353643699985739</c:v>
                </c:pt>
                <c:pt idx="15">
                  <c:v>6.2577217200070336</c:v>
                </c:pt>
                <c:pt idx="16">
                  <c:v>3.1142630800082856</c:v>
                </c:pt>
                <c:pt idx="17">
                  <c:v>0.83199469498283918</c:v>
                </c:pt>
                <c:pt idx="18">
                  <c:v>0</c:v>
                </c:pt>
                <c:pt idx="19">
                  <c:v>0.83199469498283918</c:v>
                </c:pt>
                <c:pt idx="20">
                  <c:v>3.1142630800082856</c:v>
                </c:pt>
                <c:pt idx="21">
                  <c:v>6.2577217200070336</c:v>
                </c:pt>
                <c:pt idx="22">
                  <c:v>9.4353643699985739</c:v>
                </c:pt>
                <c:pt idx="23">
                  <c:v>11.784451729974712</c:v>
                </c:pt>
                <c:pt idx="24">
                  <c:v>12.648950114997866</c:v>
                </c:pt>
                <c:pt idx="25">
                  <c:v>11.784451729974712</c:v>
                </c:pt>
                <c:pt idx="26">
                  <c:v>9.4353643699985739</c:v>
                </c:pt>
                <c:pt idx="27">
                  <c:v>6.2577217200070336</c:v>
                </c:pt>
                <c:pt idx="28">
                  <c:v>3.1142630800082856</c:v>
                </c:pt>
                <c:pt idx="29">
                  <c:v>0.83199469498283918</c:v>
                </c:pt>
                <c:pt idx="30">
                  <c:v>0</c:v>
                </c:pt>
                <c:pt idx="31">
                  <c:v>0.83199469498283918</c:v>
                </c:pt>
                <c:pt idx="32">
                  <c:v>3.1142630800082856</c:v>
                </c:pt>
                <c:pt idx="33">
                  <c:v>6.2577217200070336</c:v>
                </c:pt>
                <c:pt idx="34">
                  <c:v>9.4353643699985739</c:v>
                </c:pt>
                <c:pt idx="35">
                  <c:v>11.784451729974712</c:v>
                </c:pt>
                <c:pt idx="3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CD-45F1-970A-72DCA393A0AA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(opt_angle_relax!$B$41,opt_angle_relax!$B$24:$B$40,opt_angle_relax!$B$5:$B$23)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xVal>
          <c:yVal>
            <c:numRef>
              <c:f>(opt_angle_relax!$R$41,opt_angle_relax!$R$24:$R$40,opt_angle_relax!$R$5:$R$23)</c:f>
              <c:numCache>
                <c:formatCode>General</c:formatCode>
                <c:ptCount val="37"/>
                <c:pt idx="0">
                  <c:v>-3.0223094041736247E-8</c:v>
                </c:pt>
                <c:pt idx="1">
                  <c:v>0.80970604758348863</c:v>
                </c:pt>
                <c:pt idx="2">
                  <c:v>3.0218641913484001</c:v>
                </c:pt>
                <c:pt idx="3">
                  <c:v>6.0437284129198865</c:v>
                </c:pt>
                <c:pt idx="4">
                  <c:v>9.0655926344913773</c:v>
                </c:pt>
                <c:pt idx="5">
                  <c:v>11.277750778256282</c:v>
                </c:pt>
                <c:pt idx="6">
                  <c:v>12.087456856062863</c:v>
                </c:pt>
                <c:pt idx="7">
                  <c:v>11.277750778256282</c:v>
                </c:pt>
                <c:pt idx="8">
                  <c:v>9.0655926344913773</c:v>
                </c:pt>
                <c:pt idx="9">
                  <c:v>6.0437284129198856</c:v>
                </c:pt>
                <c:pt idx="10">
                  <c:v>3.0218641913483943</c:v>
                </c:pt>
                <c:pt idx="11">
                  <c:v>0.80970604758348896</c:v>
                </c:pt>
                <c:pt idx="12">
                  <c:v>-3.0223094489231006E-8</c:v>
                </c:pt>
                <c:pt idx="13">
                  <c:v>0.80970604758348852</c:v>
                </c:pt>
                <c:pt idx="14">
                  <c:v>3.0218641913483957</c:v>
                </c:pt>
                <c:pt idx="15">
                  <c:v>6.0437284129198856</c:v>
                </c:pt>
                <c:pt idx="16">
                  <c:v>9.0655926344913755</c:v>
                </c:pt>
                <c:pt idx="17">
                  <c:v>11.277750778256282</c:v>
                </c:pt>
                <c:pt idx="18">
                  <c:v>12.087456856062865</c:v>
                </c:pt>
                <c:pt idx="19">
                  <c:v>11.277750778256282</c:v>
                </c:pt>
                <c:pt idx="20">
                  <c:v>9.0655926344913755</c:v>
                </c:pt>
                <c:pt idx="21">
                  <c:v>6.0437284129198856</c:v>
                </c:pt>
                <c:pt idx="22">
                  <c:v>3.0218641913483957</c:v>
                </c:pt>
                <c:pt idx="23">
                  <c:v>0.80970604758348852</c:v>
                </c:pt>
                <c:pt idx="24">
                  <c:v>-3.0223094489231006E-8</c:v>
                </c:pt>
                <c:pt idx="25">
                  <c:v>0.80970604758348896</c:v>
                </c:pt>
                <c:pt idx="26">
                  <c:v>3.0218641913483943</c:v>
                </c:pt>
                <c:pt idx="27">
                  <c:v>6.0437284129198856</c:v>
                </c:pt>
                <c:pt idx="28">
                  <c:v>9.0655926344913773</c:v>
                </c:pt>
                <c:pt idx="29">
                  <c:v>11.277750778256282</c:v>
                </c:pt>
                <c:pt idx="30">
                  <c:v>12.087456856062863</c:v>
                </c:pt>
                <c:pt idx="31">
                  <c:v>11.277750778256282</c:v>
                </c:pt>
                <c:pt idx="32">
                  <c:v>9.0655926344913773</c:v>
                </c:pt>
                <c:pt idx="33">
                  <c:v>6.0437284129198865</c:v>
                </c:pt>
                <c:pt idx="34">
                  <c:v>3.0218641913484001</c:v>
                </c:pt>
                <c:pt idx="35">
                  <c:v>0.80970604758348863</c:v>
                </c:pt>
                <c:pt idx="36">
                  <c:v>-3.0223094041736247E-8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AD-4C67-88DA-E525BB2098AB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opt_angle_relax!$B$5:$B$41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-170</c:v>
                </c:pt>
                <c:pt idx="20">
                  <c:v>-160</c:v>
                </c:pt>
                <c:pt idx="21">
                  <c:v>-150</c:v>
                </c:pt>
                <c:pt idx="22">
                  <c:v>-140</c:v>
                </c:pt>
                <c:pt idx="23">
                  <c:v>-130</c:v>
                </c:pt>
                <c:pt idx="24">
                  <c:v>-120</c:v>
                </c:pt>
                <c:pt idx="25">
                  <c:v>-110</c:v>
                </c:pt>
                <c:pt idx="26">
                  <c:v>-100</c:v>
                </c:pt>
                <c:pt idx="27">
                  <c:v>-90</c:v>
                </c:pt>
                <c:pt idx="28">
                  <c:v>-80</c:v>
                </c:pt>
                <c:pt idx="29">
                  <c:v>-70</c:v>
                </c:pt>
                <c:pt idx="30">
                  <c:v>-60</c:v>
                </c:pt>
                <c:pt idx="31">
                  <c:v>-50</c:v>
                </c:pt>
                <c:pt idx="32">
                  <c:v>-40</c:v>
                </c:pt>
                <c:pt idx="33">
                  <c:v>-30</c:v>
                </c:pt>
                <c:pt idx="34">
                  <c:v>-20</c:v>
                </c:pt>
                <c:pt idx="35">
                  <c:v>-10</c:v>
                </c:pt>
                <c:pt idx="36">
                  <c:v>-180</c:v>
                </c:pt>
              </c:numCache>
            </c:numRef>
          </c:xVal>
          <c:yVal>
            <c:numRef>
              <c:f>opt_angle_relax!$T$5:$T$41</c:f>
              <c:numCache>
                <c:formatCode>General</c:formatCode>
                <c:ptCount val="37"/>
                <c:pt idx="0">
                  <c:v>12.104106354988495</c:v>
                </c:pt>
                <c:pt idx="1">
                  <c:v>11.202903479987867</c:v>
                </c:pt>
                <c:pt idx="2">
                  <c:v>8.815667605008052</c:v>
                </c:pt>
                <c:pt idx="3">
                  <c:v>5.7205969300020527</c:v>
                </c:pt>
                <c:pt idx="4">
                  <c:v>2.7891474149903814</c:v>
                </c:pt>
                <c:pt idx="5">
                  <c:v>0.73453613497817116</c:v>
                </c:pt>
                <c:pt idx="6">
                  <c:v>0</c:v>
                </c:pt>
                <c:pt idx="7">
                  <c:v>0.73453613497817116</c:v>
                </c:pt>
                <c:pt idx="8">
                  <c:v>2.7891474149903814</c:v>
                </c:pt>
                <c:pt idx="9">
                  <c:v>5.7205969300020527</c:v>
                </c:pt>
                <c:pt idx="10">
                  <c:v>8.815667605008052</c:v>
                </c:pt>
                <c:pt idx="11">
                  <c:v>11.202903479987867</c:v>
                </c:pt>
                <c:pt idx="12">
                  <c:v>12.104106354988495</c:v>
                </c:pt>
                <c:pt idx="13">
                  <c:v>11.202903479987867</c:v>
                </c:pt>
                <c:pt idx="14">
                  <c:v>8.815667605008052</c:v>
                </c:pt>
                <c:pt idx="15">
                  <c:v>5.7205969300020527</c:v>
                </c:pt>
                <c:pt idx="16">
                  <c:v>2.7891474149903814</c:v>
                </c:pt>
                <c:pt idx="17">
                  <c:v>0.73453613497817116</c:v>
                </c:pt>
                <c:pt idx="18">
                  <c:v>0</c:v>
                </c:pt>
                <c:pt idx="19">
                  <c:v>0.73453613497817116</c:v>
                </c:pt>
                <c:pt idx="20">
                  <c:v>2.7891474149903814</c:v>
                </c:pt>
                <c:pt idx="21">
                  <c:v>5.7205969300020527</c:v>
                </c:pt>
                <c:pt idx="22">
                  <c:v>8.815667605008052</c:v>
                </c:pt>
                <c:pt idx="23">
                  <c:v>11.202903479987867</c:v>
                </c:pt>
                <c:pt idx="24">
                  <c:v>12.104106354988495</c:v>
                </c:pt>
                <c:pt idx="25">
                  <c:v>11.202903479987867</c:v>
                </c:pt>
                <c:pt idx="26">
                  <c:v>8.815667605008052</c:v>
                </c:pt>
                <c:pt idx="27">
                  <c:v>5.7205969300020527</c:v>
                </c:pt>
                <c:pt idx="28">
                  <c:v>2.7891474149903814</c:v>
                </c:pt>
                <c:pt idx="29">
                  <c:v>0.73453613497817116</c:v>
                </c:pt>
                <c:pt idx="30">
                  <c:v>0</c:v>
                </c:pt>
                <c:pt idx="31">
                  <c:v>0.73453613497817116</c:v>
                </c:pt>
                <c:pt idx="32">
                  <c:v>2.7891474149903814</c:v>
                </c:pt>
                <c:pt idx="33">
                  <c:v>5.7205969300020527</c:v>
                </c:pt>
                <c:pt idx="34">
                  <c:v>8.815667605008052</c:v>
                </c:pt>
                <c:pt idx="35">
                  <c:v>11.202903479987867</c:v>
                </c:pt>
                <c:pt idx="3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AD-4C67-88DA-E525BB209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231375"/>
        <c:axId val="1362826608"/>
      </c:scatterChart>
      <c:valAx>
        <c:axId val="1164231375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HCCH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826608"/>
        <c:crosses val="autoZero"/>
        <c:crossBetween val="midCat"/>
        <c:majorUnit val="90"/>
      </c:valAx>
      <c:valAx>
        <c:axId val="1362826608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231375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8B15B1-49A8-41A1-A6F5-5A6746AD92E6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D4283D-4E93-CB9B-8023-024730ECF69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0.16029</cdr:x>
      <cdr:y>0.12875</cdr:y>
    </cdr:from>
    <cdr:to>
      <cdr:x>0.66547</cdr:x>
      <cdr:y>0.33188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4AFB301-AE9E-1C2D-410D-7AA68D7D69B2}"/>
            </a:ext>
          </a:extLst>
        </cdr:cNvPr>
        <cdr:cNvSpPr txBox="1"/>
      </cdr:nvSpPr>
      <cdr:spPr>
        <a:xfrm xmlns:a="http://schemas.openxmlformats.org/drawingml/2006/main">
          <a:off x="1390663" y="811130"/>
          <a:ext cx="4382825" cy="12798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0.9979</a:t>
          </a:r>
          <a:r>
            <a:rPr lang="en-US" sz="2400" baseline="0">
              <a:solidFill>
                <a:schemeClr val="accent1"/>
              </a:solidFill>
            </a:rPr>
            <a:t> 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0.9999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A6887-BEC7-447E-A7F0-423EEFE9E6AE}">
  <dimension ref="A1:AA46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4" max="14" width="12.7109375" bestFit="1" customWidth="1"/>
    <col min="16" max="16" width="12" bestFit="1" customWidth="1"/>
    <col min="18" max="18" width="12" bestFit="1" customWidth="1"/>
  </cols>
  <sheetData>
    <row r="1" spans="1:27" x14ac:dyDescent="0.25">
      <c r="A1" s="3">
        <v>2625.5</v>
      </c>
      <c r="B1" t="s">
        <v>14</v>
      </c>
      <c r="R1" t="s">
        <v>15</v>
      </c>
      <c r="T1" t="s">
        <v>18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16</v>
      </c>
      <c r="T2" t="s">
        <v>17</v>
      </c>
      <c r="U2" s="1" t="s">
        <v>22</v>
      </c>
      <c r="V2" s="1" t="s">
        <v>23</v>
      </c>
      <c r="X2" s="1" t="s">
        <v>24</v>
      </c>
      <c r="AA2" s="1" t="s">
        <v>19</v>
      </c>
    </row>
    <row r="3" spans="1:27" x14ac:dyDescent="0.25">
      <c r="F3">
        <f>SUM(F5:F40)</f>
        <v>9.5452304294788511E-5</v>
      </c>
      <c r="U3">
        <f>SUM(U5:U40)</f>
        <v>657.97662044312688</v>
      </c>
      <c r="V3">
        <f>SUM(V5:V40)</f>
        <v>1.39454886203877</v>
      </c>
      <c r="X3" s="6">
        <f>1-V3/U3</f>
        <v>0.99788054952302163</v>
      </c>
      <c r="AA3" s="1" t="s">
        <v>20</v>
      </c>
    </row>
    <row r="4" spans="1:27" x14ac:dyDescent="0.25">
      <c r="A4" t="s">
        <v>2</v>
      </c>
      <c r="B4">
        <v>179.99808999999999</v>
      </c>
      <c r="C4">
        <f>B4*PI()/180</f>
        <v>3.1415593178010801</v>
      </c>
      <c r="D4">
        <v>-79.686777919999997</v>
      </c>
      <c r="E4">
        <f t="shared" ref="E4:E40" si="0">D4-$D$42</f>
        <v>-2.2417891666748346E-3</v>
      </c>
      <c r="Z4">
        <f>SUM(Z5:Z40)</f>
        <v>0</v>
      </c>
      <c r="AA4" s="4">
        <f>0.5*SQRT(Z4/F3)</f>
        <v>0</v>
      </c>
    </row>
    <row r="5" spans="1:27" x14ac:dyDescent="0.25">
      <c r="B5">
        <v>0</v>
      </c>
      <c r="C5">
        <f t="shared" ref="C5:C41" si="1">B5*PI()/180</f>
        <v>0</v>
      </c>
      <c r="D5">
        <f t="shared" ref="D5:D11" si="2">D17</f>
        <v>-79.682167710000002</v>
      </c>
      <c r="E5">
        <f t="shared" si="0"/>
        <v>2.3684208333207835E-3</v>
      </c>
      <c r="F5">
        <f t="shared" ref="F5:F40" si="3">E5^2</f>
        <v>5.6094172437079146E-6</v>
      </c>
      <c r="G5">
        <f>E5/$F$42</f>
        <v>1.4545106799241967</v>
      </c>
      <c r="H5">
        <f>COS(C5)*SQRT(2)*G5</f>
        <v>2.0569887301653109</v>
      </c>
      <c r="I5">
        <f>SQRT(2)*COS(2*C5)*G5</f>
        <v>2.0569887301653109</v>
      </c>
      <c r="J5">
        <f>COS(3*C5)*SQRT(2)*G5</f>
        <v>2.0569887301653109</v>
      </c>
      <c r="K5">
        <f>COS(4*C5)*SQRT(2)*G5</f>
        <v>2.0569887301653109</v>
      </c>
      <c r="M5">
        <f>H$46*(COS($C5)-COS($C$4))</f>
        <v>0</v>
      </c>
      <c r="N5">
        <f>I$46*(COS(2*$C5)-COS(2*$C$4))</f>
        <v>-8.790921948553299E-25</v>
      </c>
      <c r="O5">
        <f>J$46*(COS(3*$C5)-COS(3*$C$4))</f>
        <v>8.5471227102218776</v>
      </c>
      <c r="P5">
        <f>K$46*(COS(4*$C5)-COS(4*$C$4))</f>
        <v>5.3917655291126355E-24</v>
      </c>
      <c r="R5">
        <f t="shared" ref="R5:R41" si="4">SUM(M5:P5)*SQRT(2)</f>
        <v>12.087456856062865</v>
      </c>
      <c r="T5">
        <f t="shared" ref="T5:T40" si="5">(D5-$D$43)*$A$1</f>
        <v>12.104106354988495</v>
      </c>
      <c r="U5">
        <f>(E5*$A$1)^2</f>
        <v>38.667116817543892</v>
      </c>
      <c r="V5">
        <f>(R5-T5)^2</f>
        <v>2.7720581447457864E-4</v>
      </c>
      <c r="Z5">
        <f>(D5-D5)^2</f>
        <v>0</v>
      </c>
    </row>
    <row r="6" spans="1:27" x14ac:dyDescent="0.25">
      <c r="B6">
        <v>10</v>
      </c>
      <c r="C6">
        <f t="shared" si="1"/>
        <v>0.17453292519943295</v>
      </c>
      <c r="D6">
        <f t="shared" si="2"/>
        <v>-79.682510960000002</v>
      </c>
      <c r="E6">
        <f t="shared" si="0"/>
        <v>2.0251708333205443E-3</v>
      </c>
      <c r="F6">
        <f t="shared" si="3"/>
        <v>4.1013169041322273E-6</v>
      </c>
      <c r="G6">
        <f t="shared" ref="G6:G40" si="6">E6/$F$42</f>
        <v>1.2437116598090467</v>
      </c>
      <c r="H6">
        <f t="shared" ref="H6:H40" si="7">COS(C6)*SQRT(2)*G6</f>
        <v>1.7321526503201534</v>
      </c>
      <c r="I6">
        <f t="shared" ref="I6:I40" si="8">SQRT(2)*COS(2*C6)*G6</f>
        <v>1.6528008218883556</v>
      </c>
      <c r="J6">
        <f t="shared" ref="J6:J40" si="9">COS(3*C6)*SQRT(2)*G6</f>
        <v>1.5232294768410508</v>
      </c>
      <c r="K6">
        <f t="shared" ref="K6:K40" si="10">COS(4*C6)*SQRT(2)*G6</f>
        <v>1.3473755749312373</v>
      </c>
      <c r="M6">
        <f t="shared" ref="M6:M41" si="11">H$46*(COS($C6)-COS($C$4))</f>
        <v>0</v>
      </c>
      <c r="N6">
        <f t="shared" ref="N6:N41" si="12">I$46*(COS(2*$C6)-COS(2*$C$4))</f>
        <v>2.3853570994439438E-17</v>
      </c>
      <c r="O6">
        <f t="shared" ref="O6:O41" si="13">J$46*(COS(3*$C6)-COS(3*$C$4))</f>
        <v>7.9745740518368802</v>
      </c>
      <c r="P6">
        <f t="shared" ref="P6:P41" si="14">K$46*(COS(4*$C6)-COS(4*$C$4))</f>
        <v>-1.4189035979182642E-16</v>
      </c>
      <c r="R6">
        <f t="shared" si="4"/>
        <v>11.277750778256282</v>
      </c>
      <c r="T6">
        <f t="shared" si="5"/>
        <v>11.202903479987867</v>
      </c>
      <c r="U6">
        <f t="shared" ref="U6:U40" si="15">(E6*$A$1)^2</f>
        <v>28.271403774738705</v>
      </c>
      <c r="V6">
        <f t="shared" ref="V6:V40" si="16">(R6-T6)^2</f>
        <v>5.6021180580810067E-3</v>
      </c>
      <c r="Z6">
        <f>(D6-D40)^2</f>
        <v>0</v>
      </c>
    </row>
    <row r="7" spans="1:27" x14ac:dyDescent="0.25">
      <c r="B7">
        <v>20</v>
      </c>
      <c r="C7">
        <f t="shared" si="1"/>
        <v>0.3490658503988659</v>
      </c>
      <c r="D7">
        <f t="shared" si="2"/>
        <v>-79.683420209999994</v>
      </c>
      <c r="E7">
        <f t="shared" si="0"/>
        <v>1.1159208333282322E-3</v>
      </c>
      <c r="F7">
        <f t="shared" si="3"/>
        <v>1.2452793062559762E-6</v>
      </c>
      <c r="G7">
        <f t="shared" si="6"/>
        <v>0.68531687746980097</v>
      </c>
      <c r="H7">
        <f t="shared" si="7"/>
        <v>0.91073545013637358</v>
      </c>
      <c r="I7">
        <f t="shared" si="8"/>
        <v>0.74243834132159248</v>
      </c>
      <c r="J7">
        <f t="shared" si="9"/>
        <v>0.48459221132048669</v>
      </c>
      <c r="K7">
        <f t="shared" si="10"/>
        <v>0.16829710881478108</v>
      </c>
      <c r="M7">
        <f t="shared" si="11"/>
        <v>0</v>
      </c>
      <c r="N7">
        <f t="shared" si="12"/>
        <v>9.2537193805859089E-17</v>
      </c>
      <c r="O7">
        <f t="shared" si="13"/>
        <v>6.4103420273236704</v>
      </c>
      <c r="P7">
        <f t="shared" si="14"/>
        <v>-5.0116937653744448E-16</v>
      </c>
      <c r="R7">
        <f t="shared" si="4"/>
        <v>9.0655926344913755</v>
      </c>
      <c r="T7">
        <f t="shared" si="5"/>
        <v>8.815667605008052</v>
      </c>
      <c r="U7">
        <f t="shared" si="15"/>
        <v>8.5840218891688345</v>
      </c>
      <c r="V7">
        <f t="shared" si="16"/>
        <v>6.2462520362240127E-2</v>
      </c>
      <c r="Z7">
        <f>(D7-D39)^2</f>
        <v>0</v>
      </c>
    </row>
    <row r="8" spans="1:27" x14ac:dyDescent="0.25">
      <c r="B8">
        <v>30</v>
      </c>
      <c r="C8">
        <f t="shared" si="1"/>
        <v>0.52359877559829882</v>
      </c>
      <c r="D8">
        <f t="shared" si="2"/>
        <v>-79.684599059999996</v>
      </c>
      <c r="E8">
        <f t="shared" si="0"/>
        <v>-6.2929166674052794E-5</v>
      </c>
      <c r="F8">
        <f t="shared" si="3"/>
        <v>3.9600800182907172E-9</v>
      </c>
      <c r="G8">
        <f t="shared" si="6"/>
        <v>-3.8646487025619944E-2</v>
      </c>
      <c r="H8">
        <f t="shared" si="7"/>
        <v>-4.7332086781929621E-2</v>
      </c>
      <c r="I8">
        <f t="shared" si="8"/>
        <v>-2.7327193044853797E-2</v>
      </c>
      <c r="J8">
        <f t="shared" si="9"/>
        <v>-3.3479868335892212E-18</v>
      </c>
      <c r="K8">
        <f t="shared" si="10"/>
        <v>2.732719304485378E-2</v>
      </c>
      <c r="M8">
        <f t="shared" si="11"/>
        <v>0</v>
      </c>
      <c r="N8">
        <f t="shared" si="12"/>
        <v>1.977666089817948E-16</v>
      </c>
      <c r="O8">
        <f t="shared" si="13"/>
        <v>4.2735613444254623</v>
      </c>
      <c r="P8">
        <f t="shared" si="14"/>
        <v>-9.0972639996831456E-16</v>
      </c>
      <c r="R8">
        <f t="shared" si="4"/>
        <v>6.0437284129198856</v>
      </c>
      <c r="T8">
        <f t="shared" si="5"/>
        <v>5.7205969300020527</v>
      </c>
      <c r="U8">
        <f t="shared" si="15"/>
        <v>2.7297822576102488E-2</v>
      </c>
      <c r="V8">
        <f t="shared" si="16"/>
        <v>0.10441395525267773</v>
      </c>
      <c r="Z8">
        <f>(D8-D38)^2</f>
        <v>0</v>
      </c>
    </row>
    <row r="9" spans="1:27" x14ac:dyDescent="0.25">
      <c r="B9">
        <v>40</v>
      </c>
      <c r="C9">
        <f t="shared" si="1"/>
        <v>0.69813170079773179</v>
      </c>
      <c r="D9">
        <f t="shared" si="2"/>
        <v>-79.685715590000001</v>
      </c>
      <c r="E9">
        <f t="shared" si="0"/>
        <v>-1.1794591666784981E-3</v>
      </c>
      <c r="F9">
        <f t="shared" si="3"/>
        <v>1.3911239258619373E-6</v>
      </c>
      <c r="G9">
        <f t="shared" si="6"/>
        <v>-0.72433747006987814</v>
      </c>
      <c r="H9">
        <f t="shared" si="7"/>
        <v>-0.78471131751670087</v>
      </c>
      <c r="I9">
        <f t="shared" si="8"/>
        <v>-0.17787961456464396</v>
      </c>
      <c r="J9">
        <f t="shared" si="9"/>
        <v>0.51218393695391851</v>
      </c>
      <c r="K9">
        <f t="shared" si="10"/>
        <v>0.96259093208134472</v>
      </c>
      <c r="M9">
        <f t="shared" si="11"/>
        <v>0</v>
      </c>
      <c r="N9">
        <f t="shared" si="12"/>
        <v>3.2684959603126223E-16</v>
      </c>
      <c r="O9">
        <f t="shared" si="13"/>
        <v>2.1367806615272542</v>
      </c>
      <c r="P9">
        <f t="shared" si="14"/>
        <v>-1.1763930582155929E-15</v>
      </c>
      <c r="R9">
        <f t="shared" si="4"/>
        <v>3.0218641913483957</v>
      </c>
      <c r="T9">
        <f t="shared" si="5"/>
        <v>2.7891474149903814</v>
      </c>
      <c r="U9">
        <f t="shared" si="15"/>
        <v>9.5893653497287801</v>
      </c>
      <c r="V9">
        <f t="shared" si="16"/>
        <v>5.4157097998466019E-2</v>
      </c>
      <c r="Z9">
        <f>(D9-D37)^2</f>
        <v>0</v>
      </c>
    </row>
    <row r="10" spans="1:27" x14ac:dyDescent="0.25">
      <c r="B10">
        <v>50</v>
      </c>
      <c r="C10">
        <f t="shared" si="1"/>
        <v>0.87266462599716477</v>
      </c>
      <c r="D10">
        <f t="shared" si="2"/>
        <v>-79.686498150000006</v>
      </c>
      <c r="E10">
        <f t="shared" si="0"/>
        <v>-1.9620191666831488E-3</v>
      </c>
      <c r="F10">
        <f t="shared" si="3"/>
        <v>3.8495192104320378E-6</v>
      </c>
      <c r="G10">
        <f t="shared" si="6"/>
        <v>-1.2049285295955221</v>
      </c>
      <c r="H10">
        <f t="shared" si="7"/>
        <v>-1.0953269718078009</v>
      </c>
      <c r="I10">
        <f t="shared" si="8"/>
        <v>0.29590105617719525</v>
      </c>
      <c r="J10">
        <f t="shared" si="9"/>
        <v>1.4757300370155244</v>
      </c>
      <c r="K10">
        <f t="shared" si="10"/>
        <v>1.6012609098944788</v>
      </c>
      <c r="M10">
        <f t="shared" si="11"/>
        <v>0</v>
      </c>
      <c r="N10">
        <f t="shared" si="12"/>
        <v>4.6421684165410155E-16</v>
      </c>
      <c r="O10">
        <f t="shared" si="13"/>
        <v>0.57254863701404279</v>
      </c>
      <c r="P10">
        <f t="shared" si="14"/>
        <v>-1.1763930582155931E-15</v>
      </c>
      <c r="R10">
        <f t="shared" si="4"/>
        <v>0.80970604758348852</v>
      </c>
      <c r="T10">
        <f t="shared" si="5"/>
        <v>0.73453613497817116</v>
      </c>
      <c r="U10">
        <f t="shared" si="15"/>
        <v>26.535699259690446</v>
      </c>
      <c r="V10">
        <f t="shared" si="16"/>
        <v>5.6505157610910496E-3</v>
      </c>
      <c r="Z10">
        <f>(D10-D36)^2</f>
        <v>0</v>
      </c>
    </row>
    <row r="11" spans="1:27" x14ac:dyDescent="0.25">
      <c r="B11">
        <v>60</v>
      </c>
      <c r="C11">
        <f t="shared" si="1"/>
        <v>1.0471975511965976</v>
      </c>
      <c r="D11">
        <f t="shared" si="2"/>
        <v>-79.686777919999997</v>
      </c>
      <c r="E11">
        <f t="shared" si="0"/>
        <v>-2.2417891666748346E-3</v>
      </c>
      <c r="F11">
        <f t="shared" si="3"/>
        <v>5.0256186678206494E-6</v>
      </c>
      <c r="G11">
        <f t="shared" si="6"/>
        <v>-1.376742781178397</v>
      </c>
      <c r="H11">
        <f t="shared" si="7"/>
        <v>-0.97350415652087186</v>
      </c>
      <c r="I11">
        <f t="shared" si="8"/>
        <v>0.9735041565208713</v>
      </c>
      <c r="J11">
        <f t="shared" si="9"/>
        <v>1.9470083130417435</v>
      </c>
      <c r="K11">
        <f t="shared" si="10"/>
        <v>0.97350415652087263</v>
      </c>
      <c r="M11">
        <f t="shared" si="11"/>
        <v>0</v>
      </c>
      <c r="N11">
        <f t="shared" si="12"/>
        <v>5.9329982870356886E-16</v>
      </c>
      <c r="O11">
        <f t="shared" si="13"/>
        <v>-2.1370954745350445E-8</v>
      </c>
      <c r="P11">
        <f t="shared" si="14"/>
        <v>-9.0972639996831496E-16</v>
      </c>
      <c r="R11">
        <f t="shared" si="4"/>
        <v>-3.0223094489231006E-8</v>
      </c>
      <c r="T11">
        <f t="shared" si="5"/>
        <v>0</v>
      </c>
      <c r="U11">
        <f t="shared" si="15"/>
        <v>34.642847138359357</v>
      </c>
      <c r="V11">
        <f t="shared" si="16"/>
        <v>9.134354405049855E-16</v>
      </c>
      <c r="Z11">
        <f>(D11-D35)^2</f>
        <v>0</v>
      </c>
    </row>
    <row r="12" spans="1:27" x14ac:dyDescent="0.25">
      <c r="B12">
        <v>70</v>
      </c>
      <c r="C12">
        <f t="shared" si="1"/>
        <v>1.2217304763960306</v>
      </c>
      <c r="D12">
        <f>D22</f>
        <v>-79.686498150000006</v>
      </c>
      <c r="E12">
        <f t="shared" si="0"/>
        <v>-1.9620191666831488E-3</v>
      </c>
      <c r="F12">
        <f t="shared" si="3"/>
        <v>3.8495192104320378E-6</v>
      </c>
      <c r="G12">
        <f t="shared" si="6"/>
        <v>-1.2049285295955221</v>
      </c>
      <c r="H12">
        <f t="shared" si="7"/>
        <v>-0.58281130849560592</v>
      </c>
      <c r="I12">
        <f t="shared" si="8"/>
        <v>1.3053598537172832</v>
      </c>
      <c r="J12">
        <f t="shared" si="9"/>
        <v>1.4757300370155246</v>
      </c>
      <c r="K12">
        <f t="shared" si="10"/>
        <v>-0.2959010561771947</v>
      </c>
      <c r="M12">
        <f t="shared" si="11"/>
        <v>0</v>
      </c>
      <c r="N12">
        <f t="shared" si="12"/>
        <v>6.985292438795046E-16</v>
      </c>
      <c r="O12">
        <f t="shared" si="13"/>
        <v>0.57254863701404224</v>
      </c>
      <c r="P12">
        <f t="shared" si="14"/>
        <v>-5.0116937653744477E-16</v>
      </c>
      <c r="R12">
        <f t="shared" si="4"/>
        <v>0.80970604758348896</v>
      </c>
      <c r="T12">
        <f t="shared" si="5"/>
        <v>0.73453613497817116</v>
      </c>
      <c r="U12">
        <f t="shared" si="15"/>
        <v>26.535699259690446</v>
      </c>
      <c r="V12">
        <f t="shared" si="16"/>
        <v>5.6505157610911164E-3</v>
      </c>
      <c r="Z12">
        <f>(D12-D34)^2</f>
        <v>0</v>
      </c>
    </row>
    <row r="13" spans="1:27" x14ac:dyDescent="0.25">
      <c r="B13">
        <v>80</v>
      </c>
      <c r="C13">
        <f t="shared" si="1"/>
        <v>1.3962634015954636</v>
      </c>
      <c r="D13">
        <f>D21</f>
        <v>-79.685715590000001</v>
      </c>
      <c r="E13">
        <f t="shared" si="0"/>
        <v>-1.1794591666784981E-3</v>
      </c>
      <c r="F13">
        <f t="shared" si="3"/>
        <v>1.3911239258619373E-6</v>
      </c>
      <c r="G13">
        <f t="shared" si="6"/>
        <v>-0.72433747006987814</v>
      </c>
      <c r="H13">
        <f t="shared" si="7"/>
        <v>-0.17787961456464396</v>
      </c>
      <c r="I13">
        <f t="shared" si="8"/>
        <v>0.96259093208134472</v>
      </c>
      <c r="J13">
        <f t="shared" si="9"/>
        <v>0.51218393695391928</v>
      </c>
      <c r="K13">
        <f t="shared" si="10"/>
        <v>-0.78471131751670065</v>
      </c>
      <c r="M13">
        <f t="shared" si="11"/>
        <v>0</v>
      </c>
      <c r="N13">
        <f t="shared" si="12"/>
        <v>7.6721286669092431E-16</v>
      </c>
      <c r="O13">
        <f t="shared" si="13"/>
        <v>2.1367806615272515</v>
      </c>
      <c r="P13">
        <f t="shared" si="14"/>
        <v>-1.4189035979182654E-16</v>
      </c>
      <c r="R13">
        <f t="shared" si="4"/>
        <v>3.0218641913483943</v>
      </c>
      <c r="T13">
        <f t="shared" si="5"/>
        <v>2.7891474149903814</v>
      </c>
      <c r="U13">
        <f t="shared" si="15"/>
        <v>9.5893653497287801</v>
      </c>
      <c r="V13">
        <f t="shared" si="16"/>
        <v>5.4157097998465395E-2</v>
      </c>
      <c r="Z13">
        <f>(D13-D33)^2</f>
        <v>0</v>
      </c>
    </row>
    <row r="14" spans="1:27" x14ac:dyDescent="0.25">
      <c r="B14">
        <v>90</v>
      </c>
      <c r="C14">
        <f t="shared" si="1"/>
        <v>1.5707963267948966</v>
      </c>
      <c r="D14">
        <f>D20</f>
        <v>-79.684599059999996</v>
      </c>
      <c r="E14">
        <f t="shared" si="0"/>
        <v>-6.2929166674052794E-5</v>
      </c>
      <c r="F14">
        <f t="shared" si="3"/>
        <v>3.9600800182907172E-9</v>
      </c>
      <c r="G14">
        <f t="shared" si="6"/>
        <v>-3.8646487025619944E-2</v>
      </c>
      <c r="H14">
        <f t="shared" si="7"/>
        <v>-3.3479868335892212E-18</v>
      </c>
      <c r="I14">
        <f t="shared" si="8"/>
        <v>5.4654386089707581E-2</v>
      </c>
      <c r="J14">
        <f t="shared" si="9"/>
        <v>1.0043960500767662E-17</v>
      </c>
      <c r="K14">
        <f t="shared" si="10"/>
        <v>-5.4654386089707581E-2</v>
      </c>
      <c r="M14">
        <f t="shared" si="11"/>
        <v>0</v>
      </c>
      <c r="N14">
        <f t="shared" si="12"/>
        <v>7.9106643856445597E-16</v>
      </c>
      <c r="O14">
        <f t="shared" si="13"/>
        <v>4.2735613444254605</v>
      </c>
      <c r="P14">
        <f t="shared" si="14"/>
        <v>5.3917655291126355E-24</v>
      </c>
      <c r="R14">
        <f t="shared" si="4"/>
        <v>6.0437284129198856</v>
      </c>
      <c r="T14">
        <f t="shared" si="5"/>
        <v>5.7205969300020527</v>
      </c>
      <c r="U14">
        <f t="shared" si="15"/>
        <v>2.7297822576102488E-2</v>
      </c>
      <c r="V14">
        <f t="shared" si="16"/>
        <v>0.10441395525267773</v>
      </c>
      <c r="Z14">
        <f>(D14-D32)^2</f>
        <v>0</v>
      </c>
    </row>
    <row r="15" spans="1:27" x14ac:dyDescent="0.25">
      <c r="B15">
        <v>100</v>
      </c>
      <c r="C15">
        <f t="shared" si="1"/>
        <v>1.7453292519943295</v>
      </c>
      <c r="D15">
        <f>D19</f>
        <v>-79.683420209999994</v>
      </c>
      <c r="E15">
        <f t="shared" si="0"/>
        <v>1.1159208333282322E-3</v>
      </c>
      <c r="F15">
        <f t="shared" si="3"/>
        <v>1.2452793062559762E-6</v>
      </c>
      <c r="G15">
        <f t="shared" si="6"/>
        <v>0.68531687746980097</v>
      </c>
      <c r="H15">
        <f t="shared" si="7"/>
        <v>-0.16829710881478097</v>
      </c>
      <c r="I15">
        <f t="shared" si="8"/>
        <v>-0.91073545013637358</v>
      </c>
      <c r="J15">
        <f t="shared" si="9"/>
        <v>0.48459221132048669</v>
      </c>
      <c r="K15">
        <f t="shared" si="10"/>
        <v>0.74243834132159259</v>
      </c>
      <c r="M15">
        <f t="shared" si="11"/>
        <v>0</v>
      </c>
      <c r="N15">
        <f t="shared" si="12"/>
        <v>7.6721286669092431E-16</v>
      </c>
      <c r="O15">
        <f t="shared" si="13"/>
        <v>6.4103420273236704</v>
      </c>
      <c r="P15">
        <f t="shared" si="14"/>
        <v>-1.4189035979182635E-16</v>
      </c>
      <c r="R15">
        <f t="shared" si="4"/>
        <v>9.0655926344913773</v>
      </c>
      <c r="T15">
        <f t="shared" si="5"/>
        <v>8.815667605008052</v>
      </c>
      <c r="U15">
        <f t="shared" si="15"/>
        <v>8.5840218891688345</v>
      </c>
      <c r="V15">
        <f t="shared" si="16"/>
        <v>6.2462520362241016E-2</v>
      </c>
      <c r="Z15">
        <f>(D15-D31)^2</f>
        <v>0</v>
      </c>
    </row>
    <row r="16" spans="1:27" x14ac:dyDescent="0.25">
      <c r="B16">
        <v>110</v>
      </c>
      <c r="C16">
        <f t="shared" si="1"/>
        <v>1.9198621771937625</v>
      </c>
      <c r="D16">
        <f>D18</f>
        <v>-79.682510960000002</v>
      </c>
      <c r="E16">
        <f t="shared" si="0"/>
        <v>2.0251708333205443E-3</v>
      </c>
      <c r="F16">
        <f t="shared" si="3"/>
        <v>4.1013169041322273E-6</v>
      </c>
      <c r="G16">
        <f t="shared" si="6"/>
        <v>1.2437116598090467</v>
      </c>
      <c r="H16">
        <f t="shared" si="7"/>
        <v>-0.60157030233807651</v>
      </c>
      <c r="I16">
        <f t="shared" si="8"/>
        <v>-1.3473755749312373</v>
      </c>
      <c r="J16">
        <f t="shared" si="9"/>
        <v>1.523229476841051</v>
      </c>
      <c r="K16">
        <f t="shared" si="10"/>
        <v>0.30542524695711831</v>
      </c>
      <c r="M16">
        <f t="shared" si="11"/>
        <v>0</v>
      </c>
      <c r="N16">
        <f t="shared" si="12"/>
        <v>6.985292438795047E-16</v>
      </c>
      <c r="O16">
        <f t="shared" si="13"/>
        <v>7.9745740518368802</v>
      </c>
      <c r="P16">
        <f t="shared" si="14"/>
        <v>-5.0116937653744448E-16</v>
      </c>
      <c r="R16">
        <f t="shared" si="4"/>
        <v>11.277750778256282</v>
      </c>
      <c r="T16">
        <f t="shared" si="5"/>
        <v>11.202903479987867</v>
      </c>
      <c r="U16">
        <f t="shared" si="15"/>
        <v>28.271403774738705</v>
      </c>
      <c r="V16">
        <f t="shared" si="16"/>
        <v>5.6021180580810067E-3</v>
      </c>
      <c r="Z16">
        <f>(D16-D30)^2</f>
        <v>0</v>
      </c>
    </row>
    <row r="17" spans="2:26" x14ac:dyDescent="0.25">
      <c r="B17">
        <v>120</v>
      </c>
      <c r="C17">
        <f t="shared" si="1"/>
        <v>2.0943951023931953</v>
      </c>
      <c r="D17">
        <v>-79.682167710000002</v>
      </c>
      <c r="E17">
        <f t="shared" si="0"/>
        <v>2.3684208333207835E-3</v>
      </c>
      <c r="F17">
        <f t="shared" si="3"/>
        <v>5.6094172437079146E-6</v>
      </c>
      <c r="G17">
        <f t="shared" si="6"/>
        <v>1.4545106799241967</v>
      </c>
      <c r="H17">
        <f t="shared" si="7"/>
        <v>-1.028494365082655</v>
      </c>
      <c r="I17">
        <f t="shared" si="8"/>
        <v>-1.0284943650826563</v>
      </c>
      <c r="J17">
        <f t="shared" si="9"/>
        <v>2.0569887301653109</v>
      </c>
      <c r="K17">
        <f t="shared" si="10"/>
        <v>-1.0284943650826539</v>
      </c>
      <c r="M17">
        <f t="shared" si="11"/>
        <v>0</v>
      </c>
      <c r="N17">
        <f t="shared" si="12"/>
        <v>5.9329982870356906E-16</v>
      </c>
      <c r="O17">
        <f t="shared" si="13"/>
        <v>8.5471227102218776</v>
      </c>
      <c r="P17">
        <f t="shared" si="14"/>
        <v>-9.0972639996831417E-16</v>
      </c>
      <c r="R17">
        <f t="shared" si="4"/>
        <v>12.087456856062863</v>
      </c>
      <c r="T17">
        <f t="shared" si="5"/>
        <v>12.104106354988495</v>
      </c>
      <c r="U17">
        <f t="shared" si="15"/>
        <v>38.667116817543892</v>
      </c>
      <c r="V17">
        <f t="shared" si="16"/>
        <v>2.7720581447463778E-4</v>
      </c>
      <c r="Z17">
        <f>(D17-D29)^2</f>
        <v>0</v>
      </c>
    </row>
    <row r="18" spans="2:26" x14ac:dyDescent="0.25">
      <c r="B18">
        <v>130</v>
      </c>
      <c r="C18">
        <f t="shared" si="1"/>
        <v>2.2689280275926285</v>
      </c>
      <c r="D18">
        <v>-79.682510960000002</v>
      </c>
      <c r="E18">
        <f t="shared" si="0"/>
        <v>2.0251708333205443E-3</v>
      </c>
      <c r="F18">
        <f t="shared" si="3"/>
        <v>4.1013169041322273E-6</v>
      </c>
      <c r="G18">
        <f t="shared" si="6"/>
        <v>1.2437116598090467</v>
      </c>
      <c r="H18">
        <f t="shared" si="7"/>
        <v>-1.1305823479820769</v>
      </c>
      <c r="I18">
        <f t="shared" si="8"/>
        <v>-0.30542524695711815</v>
      </c>
      <c r="J18">
        <f t="shared" si="9"/>
        <v>1.5232294768410508</v>
      </c>
      <c r="K18">
        <f t="shared" si="10"/>
        <v>-1.6528008218883556</v>
      </c>
      <c r="M18">
        <f t="shared" si="11"/>
        <v>0</v>
      </c>
      <c r="N18">
        <f t="shared" si="12"/>
        <v>4.6421684165410155E-16</v>
      </c>
      <c r="O18">
        <f t="shared" si="13"/>
        <v>7.9745740518368802</v>
      </c>
      <c r="P18">
        <f t="shared" si="14"/>
        <v>-1.1763930582155931E-15</v>
      </c>
      <c r="R18">
        <f t="shared" si="4"/>
        <v>11.277750778256282</v>
      </c>
      <c r="T18">
        <f t="shared" si="5"/>
        <v>11.202903479987867</v>
      </c>
      <c r="U18">
        <f t="shared" si="15"/>
        <v>28.271403774738705</v>
      </c>
      <c r="V18">
        <f t="shared" si="16"/>
        <v>5.6021180580810067E-3</v>
      </c>
      <c r="Z18">
        <f>(D18-D28)^2</f>
        <v>0</v>
      </c>
    </row>
    <row r="19" spans="2:26" x14ac:dyDescent="0.25">
      <c r="B19">
        <v>140</v>
      </c>
      <c r="C19">
        <f t="shared" si="1"/>
        <v>2.4434609527920612</v>
      </c>
      <c r="D19">
        <v>-79.683420209999994</v>
      </c>
      <c r="E19">
        <f t="shared" si="0"/>
        <v>1.1159208333282322E-3</v>
      </c>
      <c r="F19">
        <f t="shared" si="3"/>
        <v>1.2452793062559762E-6</v>
      </c>
      <c r="G19">
        <f t="shared" si="6"/>
        <v>0.68531687746980097</v>
      </c>
      <c r="H19">
        <f t="shared" si="7"/>
        <v>-0.74243834132159248</v>
      </c>
      <c r="I19">
        <f t="shared" si="8"/>
        <v>0.16829710881478066</v>
      </c>
      <c r="J19">
        <f t="shared" si="9"/>
        <v>0.48459221132048713</v>
      </c>
      <c r="K19">
        <f t="shared" si="10"/>
        <v>-0.9107354501363738</v>
      </c>
      <c r="M19">
        <f t="shared" si="11"/>
        <v>0</v>
      </c>
      <c r="N19">
        <f t="shared" si="12"/>
        <v>3.2684959603126243E-16</v>
      </c>
      <c r="O19">
        <f t="shared" si="13"/>
        <v>6.4103420273236722</v>
      </c>
      <c r="P19">
        <f t="shared" si="14"/>
        <v>-1.1763930582155931E-15</v>
      </c>
      <c r="R19">
        <f t="shared" si="4"/>
        <v>9.0655926344913773</v>
      </c>
      <c r="T19">
        <f t="shared" si="5"/>
        <v>8.815667605008052</v>
      </c>
      <c r="U19">
        <f t="shared" si="15"/>
        <v>8.5840218891688345</v>
      </c>
      <c r="V19">
        <f t="shared" si="16"/>
        <v>6.2462520362241016E-2</v>
      </c>
      <c r="Z19">
        <f>(D19-D27)^2</f>
        <v>0</v>
      </c>
    </row>
    <row r="20" spans="2:26" x14ac:dyDescent="0.25">
      <c r="B20">
        <v>150</v>
      </c>
      <c r="C20">
        <f t="shared" si="1"/>
        <v>2.6179938779914944</v>
      </c>
      <c r="D20">
        <v>-79.684599059999996</v>
      </c>
      <c r="E20">
        <f t="shared" si="0"/>
        <v>-6.2929166674052794E-5</v>
      </c>
      <c r="F20">
        <f t="shared" si="3"/>
        <v>3.9600800182907172E-9</v>
      </c>
      <c r="G20">
        <f t="shared" si="6"/>
        <v>-3.8646487025619944E-2</v>
      </c>
      <c r="H20">
        <f t="shared" si="7"/>
        <v>4.7332086781929621E-2</v>
      </c>
      <c r="I20">
        <f t="shared" si="8"/>
        <v>-2.7327193044853797E-2</v>
      </c>
      <c r="J20">
        <f t="shared" si="9"/>
        <v>-1.6739934167946105E-17</v>
      </c>
      <c r="K20">
        <f t="shared" si="10"/>
        <v>2.7327193044853784E-2</v>
      </c>
      <c r="M20">
        <f t="shared" si="11"/>
        <v>0</v>
      </c>
      <c r="N20">
        <f t="shared" si="12"/>
        <v>1.977666089817948E-16</v>
      </c>
      <c r="O20">
        <f t="shared" si="13"/>
        <v>4.2735613444254632</v>
      </c>
      <c r="P20">
        <f t="shared" si="14"/>
        <v>-9.0972639996831456E-16</v>
      </c>
      <c r="R20">
        <f t="shared" si="4"/>
        <v>6.0437284129198865</v>
      </c>
      <c r="T20">
        <f t="shared" si="5"/>
        <v>5.7205969300020527</v>
      </c>
      <c r="U20">
        <f t="shared" si="15"/>
        <v>2.7297822576102488E-2</v>
      </c>
      <c r="V20">
        <f t="shared" si="16"/>
        <v>0.1044139552526783</v>
      </c>
      <c r="Z20">
        <f>(D20-D26)^2</f>
        <v>0</v>
      </c>
    </row>
    <row r="21" spans="2:26" x14ac:dyDescent="0.25">
      <c r="B21">
        <v>160</v>
      </c>
      <c r="C21">
        <f t="shared" si="1"/>
        <v>2.7925268031909272</v>
      </c>
      <c r="D21">
        <v>-79.685715590000001</v>
      </c>
      <c r="E21">
        <f t="shared" si="0"/>
        <v>-1.1794591666784981E-3</v>
      </c>
      <c r="F21">
        <f t="shared" si="3"/>
        <v>1.3911239258619373E-6</v>
      </c>
      <c r="G21">
        <f t="shared" si="6"/>
        <v>-0.72433747006987814</v>
      </c>
      <c r="H21">
        <f t="shared" si="7"/>
        <v>0.96259093208134472</v>
      </c>
      <c r="I21">
        <f t="shared" si="8"/>
        <v>-0.78471131751670065</v>
      </c>
      <c r="J21">
        <f t="shared" si="9"/>
        <v>0.51218393695391795</v>
      </c>
      <c r="K21">
        <f t="shared" si="10"/>
        <v>-0.17787961456464324</v>
      </c>
      <c r="M21">
        <f t="shared" si="11"/>
        <v>0</v>
      </c>
      <c r="N21">
        <f t="shared" si="12"/>
        <v>9.2537193805859175E-17</v>
      </c>
      <c r="O21">
        <f t="shared" si="13"/>
        <v>2.1367806615272569</v>
      </c>
      <c r="P21">
        <f t="shared" si="14"/>
        <v>-5.0116937653744497E-16</v>
      </c>
      <c r="R21">
        <f t="shared" si="4"/>
        <v>3.0218641913484001</v>
      </c>
      <c r="T21">
        <f t="shared" si="5"/>
        <v>2.7891474149903814</v>
      </c>
      <c r="U21">
        <f t="shared" si="15"/>
        <v>9.5893653497287801</v>
      </c>
      <c r="V21">
        <f t="shared" si="16"/>
        <v>5.4157097998468087E-2</v>
      </c>
      <c r="Z21">
        <f>(D21-D25)^2</f>
        <v>0</v>
      </c>
    </row>
    <row r="22" spans="2:26" x14ac:dyDescent="0.25">
      <c r="B22">
        <v>170</v>
      </c>
      <c r="C22">
        <f t="shared" si="1"/>
        <v>2.9670597283903604</v>
      </c>
      <c r="D22">
        <v>-79.686498150000006</v>
      </c>
      <c r="E22">
        <f t="shared" si="0"/>
        <v>-1.9620191666831488E-3</v>
      </c>
      <c r="F22">
        <f t="shared" si="3"/>
        <v>3.8495192104320378E-6</v>
      </c>
      <c r="G22">
        <f t="shared" si="6"/>
        <v>-1.2049285295955221</v>
      </c>
      <c r="H22">
        <f t="shared" si="7"/>
        <v>1.6781382803034066</v>
      </c>
      <c r="I22">
        <f t="shared" si="8"/>
        <v>-1.6012609098944788</v>
      </c>
      <c r="J22">
        <f t="shared" si="9"/>
        <v>1.4757300370155246</v>
      </c>
      <c r="K22">
        <f t="shared" si="10"/>
        <v>-1.3053598537172839</v>
      </c>
      <c r="M22">
        <f t="shared" si="11"/>
        <v>0</v>
      </c>
      <c r="N22">
        <f t="shared" si="12"/>
        <v>2.3853570994439438E-17</v>
      </c>
      <c r="O22">
        <f t="shared" si="13"/>
        <v>0.57254863701404224</v>
      </c>
      <c r="P22">
        <f t="shared" si="14"/>
        <v>-1.4189035979182627E-16</v>
      </c>
      <c r="R22">
        <f t="shared" si="4"/>
        <v>0.80970604758348863</v>
      </c>
      <c r="T22">
        <f t="shared" si="5"/>
        <v>0.73453613497817116</v>
      </c>
      <c r="U22">
        <f t="shared" si="15"/>
        <v>26.535699259690446</v>
      </c>
      <c r="V22">
        <f t="shared" si="16"/>
        <v>5.6505157610910661E-3</v>
      </c>
      <c r="Z22">
        <f>(D22-D24)^2</f>
        <v>0</v>
      </c>
    </row>
    <row r="23" spans="2:26" x14ac:dyDescent="0.25">
      <c r="B23">
        <v>180</v>
      </c>
      <c r="C23">
        <f t="shared" si="1"/>
        <v>3.1415926535897931</v>
      </c>
      <c r="D23">
        <f>D4</f>
        <v>-79.686777919999997</v>
      </c>
      <c r="E23">
        <f t="shared" si="0"/>
        <v>-2.2417891666748346E-3</v>
      </c>
      <c r="F23">
        <f t="shared" si="3"/>
        <v>5.0256186678206494E-6</v>
      </c>
      <c r="G23">
        <f t="shared" si="6"/>
        <v>-1.376742781178397</v>
      </c>
      <c r="H23">
        <f t="shared" si="7"/>
        <v>1.9470083130417435</v>
      </c>
      <c r="I23">
        <f t="shared" si="8"/>
        <v>-1.9470083130417435</v>
      </c>
      <c r="J23">
        <f t="shared" si="9"/>
        <v>1.9470083130417435</v>
      </c>
      <c r="K23">
        <f t="shared" si="10"/>
        <v>-1.9470083130417435</v>
      </c>
      <c r="M23">
        <f t="shared" si="11"/>
        <v>0</v>
      </c>
      <c r="N23">
        <f t="shared" si="12"/>
        <v>-8.790921948553299E-25</v>
      </c>
      <c r="O23">
        <f t="shared" si="13"/>
        <v>-2.1370954745350445E-8</v>
      </c>
      <c r="P23">
        <f t="shared" si="14"/>
        <v>5.3917655291126355E-24</v>
      </c>
      <c r="R23">
        <f t="shared" si="4"/>
        <v>-3.0223094041736247E-8</v>
      </c>
      <c r="T23">
        <f t="shared" si="5"/>
        <v>0</v>
      </c>
      <c r="U23">
        <f t="shared" si="15"/>
        <v>34.642847138359357</v>
      </c>
      <c r="V23">
        <f t="shared" si="16"/>
        <v>9.1343541345563295E-16</v>
      </c>
      <c r="Z23">
        <f t="shared" ref="Z23" si="17">(D23-D23)^2</f>
        <v>0</v>
      </c>
    </row>
    <row r="24" spans="2:26" x14ac:dyDescent="0.25">
      <c r="B24">
        <f>190-360</f>
        <v>-170</v>
      </c>
      <c r="C24">
        <f t="shared" si="1"/>
        <v>-2.9670597283903604</v>
      </c>
      <c r="D24">
        <f>D22</f>
        <v>-79.686498150000006</v>
      </c>
      <c r="E24">
        <f t="shared" si="0"/>
        <v>-1.9620191666831488E-3</v>
      </c>
      <c r="F24">
        <f t="shared" si="3"/>
        <v>3.8495192104320378E-6</v>
      </c>
      <c r="G24">
        <f t="shared" si="6"/>
        <v>-1.2049285295955221</v>
      </c>
      <c r="H24">
        <f t="shared" si="7"/>
        <v>1.6781382803034066</v>
      </c>
      <c r="I24">
        <f t="shared" si="8"/>
        <v>-1.6012609098944788</v>
      </c>
      <c r="J24">
        <f t="shared" si="9"/>
        <v>1.4757300370155246</v>
      </c>
      <c r="K24">
        <f t="shared" si="10"/>
        <v>-1.3053598537172839</v>
      </c>
      <c r="M24">
        <f t="shared" si="11"/>
        <v>0</v>
      </c>
      <c r="N24">
        <f t="shared" si="12"/>
        <v>2.3853570994439438E-17</v>
      </c>
      <c r="O24">
        <f t="shared" si="13"/>
        <v>0.57254863701404224</v>
      </c>
      <c r="P24">
        <f t="shared" si="14"/>
        <v>-1.4189035979182627E-16</v>
      </c>
      <c r="R24">
        <f t="shared" si="4"/>
        <v>0.80970604758348863</v>
      </c>
      <c r="T24">
        <f t="shared" si="5"/>
        <v>0.73453613497817116</v>
      </c>
      <c r="U24">
        <f t="shared" si="15"/>
        <v>26.535699259690446</v>
      </c>
      <c r="V24">
        <f t="shared" si="16"/>
        <v>5.6505157610910661E-3</v>
      </c>
      <c r="Z24">
        <f>(D24-D22)^2</f>
        <v>0</v>
      </c>
    </row>
    <row r="25" spans="2:26" x14ac:dyDescent="0.25">
      <c r="B25">
        <f>200-360</f>
        <v>-160</v>
      </c>
      <c r="C25">
        <f t="shared" si="1"/>
        <v>-2.7925268031909272</v>
      </c>
      <c r="D25">
        <f>D21</f>
        <v>-79.685715590000001</v>
      </c>
      <c r="E25">
        <f t="shared" si="0"/>
        <v>-1.1794591666784981E-3</v>
      </c>
      <c r="F25">
        <f t="shared" si="3"/>
        <v>1.3911239258619373E-6</v>
      </c>
      <c r="G25">
        <f t="shared" si="6"/>
        <v>-0.72433747006987814</v>
      </c>
      <c r="H25">
        <f t="shared" si="7"/>
        <v>0.96259093208134472</v>
      </c>
      <c r="I25">
        <f t="shared" si="8"/>
        <v>-0.78471131751670065</v>
      </c>
      <c r="J25">
        <f t="shared" si="9"/>
        <v>0.51218393695391795</v>
      </c>
      <c r="K25">
        <f t="shared" si="10"/>
        <v>-0.17787961456464324</v>
      </c>
      <c r="M25">
        <f t="shared" si="11"/>
        <v>0</v>
      </c>
      <c r="N25">
        <f t="shared" si="12"/>
        <v>9.2537193805859175E-17</v>
      </c>
      <c r="O25">
        <f t="shared" si="13"/>
        <v>2.1367806615272569</v>
      </c>
      <c r="P25">
        <f t="shared" si="14"/>
        <v>-5.0116937653744497E-16</v>
      </c>
      <c r="R25">
        <f t="shared" si="4"/>
        <v>3.0218641913484001</v>
      </c>
      <c r="T25">
        <f t="shared" si="5"/>
        <v>2.7891474149903814</v>
      </c>
      <c r="U25">
        <f t="shared" si="15"/>
        <v>9.5893653497287801</v>
      </c>
      <c r="V25">
        <f t="shared" si="16"/>
        <v>5.4157097998468087E-2</v>
      </c>
      <c r="Z25">
        <f>(D25-D21)^2</f>
        <v>0</v>
      </c>
    </row>
    <row r="26" spans="2:26" x14ac:dyDescent="0.25">
      <c r="B26">
        <f>210-360</f>
        <v>-150</v>
      </c>
      <c r="C26">
        <f t="shared" si="1"/>
        <v>-2.6179938779914944</v>
      </c>
      <c r="D26">
        <f>D20</f>
        <v>-79.684599059999996</v>
      </c>
      <c r="E26">
        <f t="shared" si="0"/>
        <v>-6.2929166674052794E-5</v>
      </c>
      <c r="F26">
        <f t="shared" si="3"/>
        <v>3.9600800182907172E-9</v>
      </c>
      <c r="G26">
        <f t="shared" si="6"/>
        <v>-3.8646487025619944E-2</v>
      </c>
      <c r="H26">
        <f t="shared" si="7"/>
        <v>4.7332086781929621E-2</v>
      </c>
      <c r="I26">
        <f t="shared" si="8"/>
        <v>-2.7327193044853797E-2</v>
      </c>
      <c r="J26">
        <f t="shared" si="9"/>
        <v>-1.6739934167946105E-17</v>
      </c>
      <c r="K26">
        <f t="shared" si="10"/>
        <v>2.7327193044853784E-2</v>
      </c>
      <c r="M26">
        <f t="shared" si="11"/>
        <v>0</v>
      </c>
      <c r="N26">
        <f t="shared" si="12"/>
        <v>1.977666089817948E-16</v>
      </c>
      <c r="O26">
        <f t="shared" si="13"/>
        <v>4.2735613444254632</v>
      </c>
      <c r="P26">
        <f t="shared" si="14"/>
        <v>-9.0972639996831456E-16</v>
      </c>
      <c r="R26">
        <f t="shared" si="4"/>
        <v>6.0437284129198865</v>
      </c>
      <c r="T26">
        <f t="shared" si="5"/>
        <v>5.7205969300020527</v>
      </c>
      <c r="U26">
        <f t="shared" si="15"/>
        <v>2.7297822576102488E-2</v>
      </c>
      <c r="V26">
        <f t="shared" si="16"/>
        <v>0.1044139552526783</v>
      </c>
      <c r="Z26">
        <f>(D26-D20)^2</f>
        <v>0</v>
      </c>
    </row>
    <row r="27" spans="2:26" x14ac:dyDescent="0.25">
      <c r="B27">
        <f>220-360</f>
        <v>-140</v>
      </c>
      <c r="C27">
        <f t="shared" si="1"/>
        <v>-2.4434609527920612</v>
      </c>
      <c r="D27">
        <f>D19</f>
        <v>-79.683420209999994</v>
      </c>
      <c r="E27">
        <f t="shared" si="0"/>
        <v>1.1159208333282322E-3</v>
      </c>
      <c r="F27">
        <f t="shared" si="3"/>
        <v>1.2452793062559762E-6</v>
      </c>
      <c r="G27">
        <f t="shared" si="6"/>
        <v>0.68531687746980097</v>
      </c>
      <c r="H27">
        <f t="shared" si="7"/>
        <v>-0.74243834132159248</v>
      </c>
      <c r="I27">
        <f t="shared" si="8"/>
        <v>0.16829710881478066</v>
      </c>
      <c r="J27">
        <f t="shared" si="9"/>
        <v>0.48459221132048713</v>
      </c>
      <c r="K27">
        <f t="shared" si="10"/>
        <v>-0.9107354501363738</v>
      </c>
      <c r="M27">
        <f t="shared" si="11"/>
        <v>0</v>
      </c>
      <c r="N27">
        <f t="shared" si="12"/>
        <v>3.2684959603126243E-16</v>
      </c>
      <c r="O27">
        <f t="shared" si="13"/>
        <v>6.4103420273236722</v>
      </c>
      <c r="P27">
        <f t="shared" si="14"/>
        <v>-1.1763930582155931E-15</v>
      </c>
      <c r="R27">
        <f t="shared" si="4"/>
        <v>9.0655926344913773</v>
      </c>
      <c r="T27">
        <f t="shared" si="5"/>
        <v>8.815667605008052</v>
      </c>
      <c r="U27">
        <f t="shared" si="15"/>
        <v>8.5840218891688345</v>
      </c>
      <c r="V27">
        <f t="shared" si="16"/>
        <v>6.2462520362241016E-2</v>
      </c>
      <c r="Z27">
        <f>(D27-D19)^2</f>
        <v>0</v>
      </c>
    </row>
    <row r="28" spans="2:26" x14ac:dyDescent="0.25">
      <c r="B28">
        <f>230-360</f>
        <v>-130</v>
      </c>
      <c r="C28">
        <f t="shared" si="1"/>
        <v>-2.2689280275926285</v>
      </c>
      <c r="D28">
        <f>D18</f>
        <v>-79.682510960000002</v>
      </c>
      <c r="E28">
        <f t="shared" si="0"/>
        <v>2.0251708333205443E-3</v>
      </c>
      <c r="F28">
        <f t="shared" si="3"/>
        <v>4.1013169041322273E-6</v>
      </c>
      <c r="G28">
        <f t="shared" si="6"/>
        <v>1.2437116598090467</v>
      </c>
      <c r="H28">
        <f t="shared" si="7"/>
        <v>-1.1305823479820769</v>
      </c>
      <c r="I28">
        <f t="shared" si="8"/>
        <v>-0.30542524695711815</v>
      </c>
      <c r="J28">
        <f t="shared" si="9"/>
        <v>1.5232294768410508</v>
      </c>
      <c r="K28">
        <f t="shared" si="10"/>
        <v>-1.6528008218883556</v>
      </c>
      <c r="M28">
        <f t="shared" si="11"/>
        <v>0</v>
      </c>
      <c r="N28">
        <f t="shared" si="12"/>
        <v>4.6421684165410155E-16</v>
      </c>
      <c r="O28">
        <f t="shared" si="13"/>
        <v>7.9745740518368802</v>
      </c>
      <c r="P28">
        <f t="shared" si="14"/>
        <v>-1.1763930582155931E-15</v>
      </c>
      <c r="R28">
        <f t="shared" si="4"/>
        <v>11.277750778256282</v>
      </c>
      <c r="T28">
        <f t="shared" si="5"/>
        <v>11.202903479987867</v>
      </c>
      <c r="U28">
        <f t="shared" si="15"/>
        <v>28.271403774738705</v>
      </c>
      <c r="V28">
        <f t="shared" si="16"/>
        <v>5.6021180580810067E-3</v>
      </c>
      <c r="Z28">
        <f>(D28-D18)^2</f>
        <v>0</v>
      </c>
    </row>
    <row r="29" spans="2:26" x14ac:dyDescent="0.25">
      <c r="B29">
        <f>240-360</f>
        <v>-120</v>
      </c>
      <c r="C29">
        <f t="shared" si="1"/>
        <v>-2.0943951023931953</v>
      </c>
      <c r="D29">
        <f>D17</f>
        <v>-79.682167710000002</v>
      </c>
      <c r="E29">
        <f t="shared" si="0"/>
        <v>2.3684208333207835E-3</v>
      </c>
      <c r="F29">
        <f t="shared" si="3"/>
        <v>5.6094172437079146E-6</v>
      </c>
      <c r="G29">
        <f t="shared" si="6"/>
        <v>1.4545106799241967</v>
      </c>
      <c r="H29">
        <f t="shared" si="7"/>
        <v>-1.028494365082655</v>
      </c>
      <c r="I29">
        <f t="shared" si="8"/>
        <v>-1.0284943650826563</v>
      </c>
      <c r="J29">
        <f t="shared" si="9"/>
        <v>2.0569887301653109</v>
      </c>
      <c r="K29">
        <f t="shared" si="10"/>
        <v>-1.0284943650826539</v>
      </c>
      <c r="M29">
        <f t="shared" si="11"/>
        <v>0</v>
      </c>
      <c r="N29">
        <f t="shared" si="12"/>
        <v>5.9329982870356906E-16</v>
      </c>
      <c r="O29">
        <f t="shared" si="13"/>
        <v>8.5471227102218776</v>
      </c>
      <c r="P29">
        <f t="shared" si="14"/>
        <v>-9.0972639996831417E-16</v>
      </c>
      <c r="R29">
        <f t="shared" si="4"/>
        <v>12.087456856062863</v>
      </c>
      <c r="T29">
        <f t="shared" si="5"/>
        <v>12.104106354988495</v>
      </c>
      <c r="U29">
        <f t="shared" si="15"/>
        <v>38.667116817543892</v>
      </c>
      <c r="V29">
        <f t="shared" si="16"/>
        <v>2.7720581447463778E-4</v>
      </c>
      <c r="Z29">
        <f>(D29-D17)^2</f>
        <v>0</v>
      </c>
    </row>
    <row r="30" spans="2:26" x14ac:dyDescent="0.25">
      <c r="B30">
        <f>250-360</f>
        <v>-110</v>
      </c>
      <c r="C30">
        <f t="shared" si="1"/>
        <v>-1.9198621771937625</v>
      </c>
      <c r="D30">
        <f>D16</f>
        <v>-79.682510960000002</v>
      </c>
      <c r="E30">
        <f t="shared" si="0"/>
        <v>2.0251708333205443E-3</v>
      </c>
      <c r="F30">
        <f t="shared" si="3"/>
        <v>4.1013169041322273E-6</v>
      </c>
      <c r="G30">
        <f t="shared" si="6"/>
        <v>1.2437116598090467</v>
      </c>
      <c r="H30">
        <f t="shared" si="7"/>
        <v>-0.60157030233807651</v>
      </c>
      <c r="I30">
        <f t="shared" si="8"/>
        <v>-1.3473755749312373</v>
      </c>
      <c r="J30">
        <f t="shared" si="9"/>
        <v>1.523229476841051</v>
      </c>
      <c r="K30">
        <f t="shared" si="10"/>
        <v>0.30542524695711831</v>
      </c>
      <c r="M30">
        <f t="shared" si="11"/>
        <v>0</v>
      </c>
      <c r="N30">
        <f t="shared" si="12"/>
        <v>6.985292438795047E-16</v>
      </c>
      <c r="O30">
        <f t="shared" si="13"/>
        <v>7.9745740518368802</v>
      </c>
      <c r="P30">
        <f t="shared" si="14"/>
        <v>-5.0116937653744448E-16</v>
      </c>
      <c r="R30">
        <f t="shared" si="4"/>
        <v>11.277750778256282</v>
      </c>
      <c r="T30">
        <f t="shared" si="5"/>
        <v>11.202903479987867</v>
      </c>
      <c r="U30">
        <f t="shared" si="15"/>
        <v>28.271403774738705</v>
      </c>
      <c r="V30">
        <f t="shared" si="16"/>
        <v>5.6021180580810067E-3</v>
      </c>
      <c r="Z30">
        <f>(D30-D16)^2</f>
        <v>0</v>
      </c>
    </row>
    <row r="31" spans="2:26" x14ac:dyDescent="0.25">
      <c r="B31">
        <f>260-360</f>
        <v>-100</v>
      </c>
      <c r="C31">
        <f t="shared" si="1"/>
        <v>-1.7453292519943295</v>
      </c>
      <c r="D31">
        <f>D15</f>
        <v>-79.683420209999994</v>
      </c>
      <c r="E31">
        <f t="shared" si="0"/>
        <v>1.1159208333282322E-3</v>
      </c>
      <c r="F31">
        <f t="shared" si="3"/>
        <v>1.2452793062559762E-6</v>
      </c>
      <c r="G31">
        <f t="shared" si="6"/>
        <v>0.68531687746980097</v>
      </c>
      <c r="H31">
        <f t="shared" si="7"/>
        <v>-0.16829710881478097</v>
      </c>
      <c r="I31">
        <f t="shared" si="8"/>
        <v>-0.91073545013637358</v>
      </c>
      <c r="J31">
        <f t="shared" si="9"/>
        <v>0.48459221132048669</v>
      </c>
      <c r="K31">
        <f t="shared" si="10"/>
        <v>0.74243834132159259</v>
      </c>
      <c r="M31">
        <f t="shared" si="11"/>
        <v>0</v>
      </c>
      <c r="N31">
        <f t="shared" si="12"/>
        <v>7.6721286669092431E-16</v>
      </c>
      <c r="O31">
        <f t="shared" si="13"/>
        <v>6.4103420273236704</v>
      </c>
      <c r="P31">
        <f t="shared" si="14"/>
        <v>-1.4189035979182635E-16</v>
      </c>
      <c r="R31">
        <f t="shared" si="4"/>
        <v>9.0655926344913773</v>
      </c>
      <c r="T31">
        <f t="shared" si="5"/>
        <v>8.815667605008052</v>
      </c>
      <c r="U31">
        <f t="shared" si="15"/>
        <v>8.5840218891688345</v>
      </c>
      <c r="V31">
        <f t="shared" si="16"/>
        <v>6.2462520362241016E-2</v>
      </c>
      <c r="Z31">
        <f>(D31-D15)^2</f>
        <v>0</v>
      </c>
    </row>
    <row r="32" spans="2:26" x14ac:dyDescent="0.25">
      <c r="B32">
        <f>270-360</f>
        <v>-90</v>
      </c>
      <c r="C32">
        <f t="shared" si="1"/>
        <v>-1.5707963267948966</v>
      </c>
      <c r="D32">
        <f>D14</f>
        <v>-79.684599059999996</v>
      </c>
      <c r="E32">
        <f t="shared" si="0"/>
        <v>-6.2929166674052794E-5</v>
      </c>
      <c r="F32">
        <f t="shared" si="3"/>
        <v>3.9600800182907172E-9</v>
      </c>
      <c r="G32">
        <f t="shared" si="6"/>
        <v>-3.8646487025619944E-2</v>
      </c>
      <c r="H32">
        <f t="shared" si="7"/>
        <v>-3.3479868335892212E-18</v>
      </c>
      <c r="I32">
        <f t="shared" si="8"/>
        <v>5.4654386089707581E-2</v>
      </c>
      <c r="J32">
        <f t="shared" si="9"/>
        <v>1.0043960500767662E-17</v>
      </c>
      <c r="K32">
        <f t="shared" si="10"/>
        <v>-5.4654386089707581E-2</v>
      </c>
      <c r="M32">
        <f t="shared" si="11"/>
        <v>0</v>
      </c>
      <c r="N32">
        <f t="shared" si="12"/>
        <v>7.9106643856445597E-16</v>
      </c>
      <c r="O32">
        <f t="shared" si="13"/>
        <v>4.2735613444254605</v>
      </c>
      <c r="P32">
        <f t="shared" si="14"/>
        <v>5.3917655291126355E-24</v>
      </c>
      <c r="R32">
        <f t="shared" si="4"/>
        <v>6.0437284129198856</v>
      </c>
      <c r="T32">
        <f t="shared" si="5"/>
        <v>5.7205969300020527</v>
      </c>
      <c r="U32">
        <f t="shared" si="15"/>
        <v>2.7297822576102488E-2</v>
      </c>
      <c r="V32">
        <f t="shared" si="16"/>
        <v>0.10441395525267773</v>
      </c>
      <c r="Z32">
        <f>(D32-D14)^2</f>
        <v>0</v>
      </c>
    </row>
    <row r="33" spans="2:26" x14ac:dyDescent="0.25">
      <c r="B33">
        <f>280-360</f>
        <v>-80</v>
      </c>
      <c r="C33">
        <f t="shared" si="1"/>
        <v>-1.3962634015954636</v>
      </c>
      <c r="D33">
        <f>D13</f>
        <v>-79.685715590000001</v>
      </c>
      <c r="E33">
        <f t="shared" si="0"/>
        <v>-1.1794591666784981E-3</v>
      </c>
      <c r="F33">
        <f t="shared" si="3"/>
        <v>1.3911239258619373E-6</v>
      </c>
      <c r="G33">
        <f t="shared" si="6"/>
        <v>-0.72433747006987814</v>
      </c>
      <c r="H33">
        <f t="shared" si="7"/>
        <v>-0.17787961456464396</v>
      </c>
      <c r="I33">
        <f t="shared" si="8"/>
        <v>0.96259093208134472</v>
      </c>
      <c r="J33">
        <f t="shared" si="9"/>
        <v>0.51218393695391928</v>
      </c>
      <c r="K33">
        <f t="shared" si="10"/>
        <v>-0.78471131751670065</v>
      </c>
      <c r="M33">
        <f t="shared" si="11"/>
        <v>0</v>
      </c>
      <c r="N33">
        <f t="shared" si="12"/>
        <v>7.6721286669092431E-16</v>
      </c>
      <c r="O33">
        <f t="shared" si="13"/>
        <v>2.1367806615272515</v>
      </c>
      <c r="P33">
        <f t="shared" si="14"/>
        <v>-1.4189035979182654E-16</v>
      </c>
      <c r="R33">
        <f t="shared" si="4"/>
        <v>3.0218641913483943</v>
      </c>
      <c r="T33">
        <f t="shared" si="5"/>
        <v>2.7891474149903814</v>
      </c>
      <c r="U33">
        <f t="shared" si="15"/>
        <v>9.5893653497287801</v>
      </c>
      <c r="V33">
        <f t="shared" si="16"/>
        <v>5.4157097998465395E-2</v>
      </c>
      <c r="Z33">
        <f>(D33-D13)^2</f>
        <v>0</v>
      </c>
    </row>
    <row r="34" spans="2:26" x14ac:dyDescent="0.25">
      <c r="B34">
        <f>290-360</f>
        <v>-70</v>
      </c>
      <c r="C34">
        <f t="shared" si="1"/>
        <v>-1.2217304763960306</v>
      </c>
      <c r="D34">
        <f>D12</f>
        <v>-79.686498150000006</v>
      </c>
      <c r="E34">
        <f t="shared" si="0"/>
        <v>-1.9620191666831488E-3</v>
      </c>
      <c r="F34">
        <f t="shared" si="3"/>
        <v>3.8495192104320378E-6</v>
      </c>
      <c r="G34">
        <f t="shared" si="6"/>
        <v>-1.2049285295955221</v>
      </c>
      <c r="H34">
        <f t="shared" si="7"/>
        <v>-0.58281130849560592</v>
      </c>
      <c r="I34">
        <f t="shared" si="8"/>
        <v>1.3053598537172832</v>
      </c>
      <c r="J34">
        <f t="shared" si="9"/>
        <v>1.4757300370155246</v>
      </c>
      <c r="K34">
        <f t="shared" si="10"/>
        <v>-0.2959010561771947</v>
      </c>
      <c r="M34">
        <f t="shared" si="11"/>
        <v>0</v>
      </c>
      <c r="N34">
        <f t="shared" si="12"/>
        <v>6.985292438795046E-16</v>
      </c>
      <c r="O34">
        <f t="shared" si="13"/>
        <v>0.57254863701404224</v>
      </c>
      <c r="P34">
        <f t="shared" si="14"/>
        <v>-5.0116937653744477E-16</v>
      </c>
      <c r="R34">
        <f t="shared" si="4"/>
        <v>0.80970604758348896</v>
      </c>
      <c r="T34">
        <f t="shared" si="5"/>
        <v>0.73453613497817116</v>
      </c>
      <c r="U34">
        <f t="shared" si="15"/>
        <v>26.535699259690446</v>
      </c>
      <c r="V34">
        <f t="shared" si="16"/>
        <v>5.6505157610911164E-3</v>
      </c>
      <c r="Z34">
        <f>(D34-D12)^2</f>
        <v>0</v>
      </c>
    </row>
    <row r="35" spans="2:26" x14ac:dyDescent="0.25">
      <c r="B35">
        <f>300-360</f>
        <v>-60</v>
      </c>
      <c r="C35">
        <f t="shared" si="1"/>
        <v>-1.0471975511965976</v>
      </c>
      <c r="D35">
        <f>D11</f>
        <v>-79.686777919999997</v>
      </c>
      <c r="E35">
        <f t="shared" si="0"/>
        <v>-2.2417891666748346E-3</v>
      </c>
      <c r="F35">
        <f t="shared" si="3"/>
        <v>5.0256186678206494E-6</v>
      </c>
      <c r="G35">
        <f t="shared" si="6"/>
        <v>-1.376742781178397</v>
      </c>
      <c r="H35">
        <f t="shared" si="7"/>
        <v>-0.97350415652087186</v>
      </c>
      <c r="I35">
        <f t="shared" si="8"/>
        <v>0.9735041565208713</v>
      </c>
      <c r="J35">
        <f t="shared" si="9"/>
        <v>1.9470083130417435</v>
      </c>
      <c r="K35">
        <f t="shared" si="10"/>
        <v>0.97350415652087263</v>
      </c>
      <c r="M35">
        <f t="shared" si="11"/>
        <v>0</v>
      </c>
      <c r="N35">
        <f t="shared" si="12"/>
        <v>5.9329982870356886E-16</v>
      </c>
      <c r="O35">
        <f t="shared" si="13"/>
        <v>-2.1370954745350445E-8</v>
      </c>
      <c r="P35">
        <f t="shared" si="14"/>
        <v>-9.0972639996831496E-16</v>
      </c>
      <c r="R35">
        <f t="shared" si="4"/>
        <v>-3.0223094489231006E-8</v>
      </c>
      <c r="T35">
        <f t="shared" si="5"/>
        <v>0</v>
      </c>
      <c r="U35">
        <f t="shared" si="15"/>
        <v>34.642847138359357</v>
      </c>
      <c r="V35">
        <f t="shared" si="16"/>
        <v>9.134354405049855E-16</v>
      </c>
      <c r="Z35">
        <f>(D35-D11)^2</f>
        <v>0</v>
      </c>
    </row>
    <row r="36" spans="2:26" x14ac:dyDescent="0.25">
      <c r="B36">
        <f>310-360</f>
        <v>-50</v>
      </c>
      <c r="C36">
        <f t="shared" si="1"/>
        <v>-0.87266462599716477</v>
      </c>
      <c r="D36">
        <f>D22</f>
        <v>-79.686498150000006</v>
      </c>
      <c r="E36">
        <f t="shared" si="0"/>
        <v>-1.9620191666831488E-3</v>
      </c>
      <c r="F36">
        <f t="shared" si="3"/>
        <v>3.8495192104320378E-6</v>
      </c>
      <c r="G36">
        <f t="shared" si="6"/>
        <v>-1.2049285295955221</v>
      </c>
      <c r="H36">
        <f t="shared" si="7"/>
        <v>-1.0953269718078009</v>
      </c>
      <c r="I36">
        <f t="shared" si="8"/>
        <v>0.29590105617719525</v>
      </c>
      <c r="J36">
        <f t="shared" si="9"/>
        <v>1.4757300370155244</v>
      </c>
      <c r="K36">
        <f t="shared" si="10"/>
        <v>1.6012609098944788</v>
      </c>
      <c r="M36">
        <f t="shared" si="11"/>
        <v>0</v>
      </c>
      <c r="N36">
        <f t="shared" si="12"/>
        <v>4.6421684165410155E-16</v>
      </c>
      <c r="O36">
        <f t="shared" si="13"/>
        <v>0.57254863701404279</v>
      </c>
      <c r="P36">
        <f t="shared" si="14"/>
        <v>-1.1763930582155931E-15</v>
      </c>
      <c r="R36">
        <f t="shared" si="4"/>
        <v>0.80970604758348852</v>
      </c>
      <c r="T36">
        <f t="shared" si="5"/>
        <v>0.73453613497817116</v>
      </c>
      <c r="U36">
        <f t="shared" si="15"/>
        <v>26.535699259690446</v>
      </c>
      <c r="V36">
        <f t="shared" si="16"/>
        <v>5.6505157610910496E-3</v>
      </c>
      <c r="Z36">
        <f>(D36-D10)^2</f>
        <v>0</v>
      </c>
    </row>
    <row r="37" spans="2:26" x14ac:dyDescent="0.25">
      <c r="B37">
        <f>320-360</f>
        <v>-40</v>
      </c>
      <c r="C37">
        <f t="shared" si="1"/>
        <v>-0.69813170079773179</v>
      </c>
      <c r="D37">
        <f>D21</f>
        <v>-79.685715590000001</v>
      </c>
      <c r="E37">
        <f t="shared" si="0"/>
        <v>-1.1794591666784981E-3</v>
      </c>
      <c r="F37">
        <f t="shared" si="3"/>
        <v>1.3911239258619373E-6</v>
      </c>
      <c r="G37">
        <f t="shared" si="6"/>
        <v>-0.72433747006987814</v>
      </c>
      <c r="H37">
        <f t="shared" si="7"/>
        <v>-0.78471131751670087</v>
      </c>
      <c r="I37">
        <f t="shared" si="8"/>
        <v>-0.17787961456464396</v>
      </c>
      <c r="J37">
        <f t="shared" si="9"/>
        <v>0.51218393695391851</v>
      </c>
      <c r="K37">
        <f t="shared" si="10"/>
        <v>0.96259093208134472</v>
      </c>
      <c r="M37">
        <f t="shared" si="11"/>
        <v>0</v>
      </c>
      <c r="N37">
        <f t="shared" si="12"/>
        <v>3.2684959603126223E-16</v>
      </c>
      <c r="O37">
        <f t="shared" si="13"/>
        <v>2.1367806615272542</v>
      </c>
      <c r="P37">
        <f t="shared" si="14"/>
        <v>-1.1763930582155929E-15</v>
      </c>
      <c r="R37">
        <f t="shared" si="4"/>
        <v>3.0218641913483957</v>
      </c>
      <c r="T37">
        <f t="shared" si="5"/>
        <v>2.7891474149903814</v>
      </c>
      <c r="U37">
        <f t="shared" si="15"/>
        <v>9.5893653497287801</v>
      </c>
      <c r="V37">
        <f t="shared" si="16"/>
        <v>5.4157097998466019E-2</v>
      </c>
      <c r="Z37">
        <f>(D37-D9)^2</f>
        <v>0</v>
      </c>
    </row>
    <row r="38" spans="2:26" x14ac:dyDescent="0.25">
      <c r="B38">
        <f>330-360</f>
        <v>-30</v>
      </c>
      <c r="C38">
        <f t="shared" si="1"/>
        <v>-0.52359877559829882</v>
      </c>
      <c r="D38">
        <f>D20</f>
        <v>-79.684599059999996</v>
      </c>
      <c r="E38">
        <f t="shared" si="0"/>
        <v>-6.2929166674052794E-5</v>
      </c>
      <c r="F38">
        <f t="shared" si="3"/>
        <v>3.9600800182907172E-9</v>
      </c>
      <c r="G38">
        <f t="shared" si="6"/>
        <v>-3.8646487025619944E-2</v>
      </c>
      <c r="H38">
        <f t="shared" si="7"/>
        <v>-4.7332086781929621E-2</v>
      </c>
      <c r="I38">
        <f t="shared" si="8"/>
        <v>-2.7327193044853797E-2</v>
      </c>
      <c r="J38">
        <f t="shared" si="9"/>
        <v>-3.3479868335892212E-18</v>
      </c>
      <c r="K38">
        <f t="shared" si="10"/>
        <v>2.732719304485378E-2</v>
      </c>
      <c r="M38">
        <f t="shared" si="11"/>
        <v>0</v>
      </c>
      <c r="N38">
        <f t="shared" si="12"/>
        <v>1.977666089817948E-16</v>
      </c>
      <c r="O38">
        <f t="shared" si="13"/>
        <v>4.2735613444254623</v>
      </c>
      <c r="P38">
        <f t="shared" si="14"/>
        <v>-9.0972639996831456E-16</v>
      </c>
      <c r="R38">
        <f t="shared" si="4"/>
        <v>6.0437284129198856</v>
      </c>
      <c r="T38">
        <f t="shared" si="5"/>
        <v>5.7205969300020527</v>
      </c>
      <c r="U38">
        <f t="shared" si="15"/>
        <v>2.7297822576102488E-2</v>
      </c>
      <c r="V38">
        <f t="shared" si="16"/>
        <v>0.10441395525267773</v>
      </c>
      <c r="Z38">
        <f>(D38-D8)^2</f>
        <v>0</v>
      </c>
    </row>
    <row r="39" spans="2:26" x14ac:dyDescent="0.25">
      <c r="B39">
        <f>340-360</f>
        <v>-20</v>
      </c>
      <c r="C39">
        <f t="shared" si="1"/>
        <v>-0.3490658503988659</v>
      </c>
      <c r="D39">
        <f>D19</f>
        <v>-79.683420209999994</v>
      </c>
      <c r="E39">
        <f t="shared" si="0"/>
        <v>1.1159208333282322E-3</v>
      </c>
      <c r="F39">
        <f t="shared" si="3"/>
        <v>1.2452793062559762E-6</v>
      </c>
      <c r="G39">
        <f t="shared" si="6"/>
        <v>0.68531687746980097</v>
      </c>
      <c r="H39">
        <f t="shared" si="7"/>
        <v>0.91073545013637358</v>
      </c>
      <c r="I39">
        <f t="shared" si="8"/>
        <v>0.74243834132159248</v>
      </c>
      <c r="J39">
        <f t="shared" si="9"/>
        <v>0.48459221132048669</v>
      </c>
      <c r="K39">
        <f t="shared" si="10"/>
        <v>0.16829710881478108</v>
      </c>
      <c r="M39">
        <f t="shared" si="11"/>
        <v>0</v>
      </c>
      <c r="N39">
        <f t="shared" si="12"/>
        <v>9.2537193805859089E-17</v>
      </c>
      <c r="O39">
        <f t="shared" si="13"/>
        <v>6.4103420273236704</v>
      </c>
      <c r="P39">
        <f t="shared" si="14"/>
        <v>-5.0116937653744448E-16</v>
      </c>
      <c r="R39">
        <f t="shared" si="4"/>
        <v>9.0655926344913755</v>
      </c>
      <c r="T39">
        <f t="shared" si="5"/>
        <v>8.815667605008052</v>
      </c>
      <c r="U39">
        <f t="shared" si="15"/>
        <v>8.5840218891688345</v>
      </c>
      <c r="V39">
        <f t="shared" si="16"/>
        <v>6.2462520362240127E-2</v>
      </c>
      <c r="Z39">
        <f>(D39-D7)^2</f>
        <v>0</v>
      </c>
    </row>
    <row r="40" spans="2:26" x14ac:dyDescent="0.25">
      <c r="B40">
        <f>350-360</f>
        <v>-10</v>
      </c>
      <c r="C40">
        <f t="shared" si="1"/>
        <v>-0.17453292519943295</v>
      </c>
      <c r="D40">
        <f>D18</f>
        <v>-79.682510960000002</v>
      </c>
      <c r="E40">
        <f t="shared" si="0"/>
        <v>2.0251708333205443E-3</v>
      </c>
      <c r="F40">
        <f t="shared" si="3"/>
        <v>4.1013169041322273E-6</v>
      </c>
      <c r="G40">
        <f t="shared" si="6"/>
        <v>1.2437116598090467</v>
      </c>
      <c r="H40">
        <f t="shared" si="7"/>
        <v>1.7321526503201534</v>
      </c>
      <c r="I40">
        <f t="shared" si="8"/>
        <v>1.6528008218883556</v>
      </c>
      <c r="J40">
        <f t="shared" si="9"/>
        <v>1.5232294768410508</v>
      </c>
      <c r="K40">
        <f t="shared" si="10"/>
        <v>1.3473755749312373</v>
      </c>
      <c r="M40">
        <f t="shared" si="11"/>
        <v>0</v>
      </c>
      <c r="N40">
        <f t="shared" si="12"/>
        <v>2.3853570994439438E-17</v>
      </c>
      <c r="O40">
        <f t="shared" si="13"/>
        <v>7.9745740518368802</v>
      </c>
      <c r="P40">
        <f t="shared" si="14"/>
        <v>-1.4189035979182642E-16</v>
      </c>
      <c r="R40">
        <f t="shared" si="4"/>
        <v>11.277750778256282</v>
      </c>
      <c r="T40">
        <f t="shared" si="5"/>
        <v>11.202903479987867</v>
      </c>
      <c r="U40">
        <f t="shared" si="15"/>
        <v>28.271403774738705</v>
      </c>
      <c r="V40">
        <f t="shared" si="16"/>
        <v>5.6021180580810067E-3</v>
      </c>
      <c r="Z40">
        <f>(D40-D6)^2</f>
        <v>0</v>
      </c>
    </row>
    <row r="41" spans="2:26" x14ac:dyDescent="0.25">
      <c r="B41">
        <f>-180</f>
        <v>-180</v>
      </c>
      <c r="C41">
        <f t="shared" si="1"/>
        <v>-3.1415926535897931</v>
      </c>
      <c r="M41">
        <f t="shared" si="11"/>
        <v>0</v>
      </c>
      <c r="N41">
        <f t="shared" si="12"/>
        <v>-8.790921948553299E-25</v>
      </c>
      <c r="O41">
        <f t="shared" si="13"/>
        <v>-2.1370954745350445E-8</v>
      </c>
      <c r="P41">
        <f t="shared" si="14"/>
        <v>5.3917655291126355E-24</v>
      </c>
      <c r="R41">
        <f t="shared" si="4"/>
        <v>-3.0223094041736247E-8</v>
      </c>
      <c r="T41">
        <f>T23</f>
        <v>0</v>
      </c>
    </row>
    <row r="42" spans="2:26" x14ac:dyDescent="0.25">
      <c r="B42" t="s">
        <v>4</v>
      </c>
      <c r="D42">
        <f>AVERAGE(D5:D40)</f>
        <v>-79.684536130833322</v>
      </c>
      <c r="F42">
        <f>SQRT(AVERAGE(F5:F40))</f>
        <v>1.6283282522505892E-3</v>
      </c>
      <c r="G42" t="s">
        <v>10</v>
      </c>
      <c r="H42" s="2">
        <f>AVERAGE(H5:H40)</f>
        <v>0</v>
      </c>
      <c r="I42" s="2">
        <f t="shared" ref="I42:K42" si="18">AVERAGE(I5:I40)</f>
        <v>-9.2518585385429716E-17</v>
      </c>
      <c r="J42" s="2">
        <f t="shared" si="18"/>
        <v>0.99962236395575133</v>
      </c>
      <c r="K42" s="2">
        <f t="shared" si="18"/>
        <v>1.4186183092432555E-16</v>
      </c>
    </row>
    <row r="43" spans="2:26" x14ac:dyDescent="0.25">
      <c r="B43" t="s">
        <v>5</v>
      </c>
      <c r="D43">
        <f>MIN(D4:D40)</f>
        <v>-79.686777919999997</v>
      </c>
      <c r="F43" s="5">
        <f>F42*$A$1</f>
        <v>4.2751758262839221</v>
      </c>
      <c r="G43" s="2">
        <f>SUM(H43:K43)</f>
        <v>0.99924487052048461</v>
      </c>
      <c r="H43">
        <f t="shared" ref="H43:K43" si="19">H42^2</f>
        <v>0</v>
      </c>
      <c r="I43">
        <f t="shared" si="19"/>
        <v>8.5596886417210493E-33</v>
      </c>
      <c r="J43">
        <f t="shared" si="19"/>
        <v>0.99924487052048461</v>
      </c>
      <c r="K43">
        <f t="shared" si="19"/>
        <v>2.0124779073201928E-32</v>
      </c>
    </row>
    <row r="44" spans="2:26" x14ac:dyDescent="0.25">
      <c r="B44" t="s">
        <v>6</v>
      </c>
      <c r="D44">
        <f>MAX(D4:D40)</f>
        <v>-79.682167710000002</v>
      </c>
    </row>
    <row r="45" spans="2:26" x14ac:dyDescent="0.25">
      <c r="B45" t="s">
        <v>25</v>
      </c>
      <c r="D45" s="1">
        <f>D44-D43</f>
        <v>4.6102099999956181E-3</v>
      </c>
      <c r="E45" s="4">
        <f>D45*$A$1</f>
        <v>12.104106354988495</v>
      </c>
      <c r="G45" t="s">
        <v>21</v>
      </c>
      <c r="H45">
        <f>H42*$F$42</f>
        <v>0</v>
      </c>
      <c r="I45">
        <f t="shared" ref="I45:K45" si="20">I42*$F$42</f>
        <v>-1.5065062644135367E-19</v>
      </c>
      <c r="J45">
        <f t="shared" si="20"/>
        <v>1.627713336810671E-3</v>
      </c>
      <c r="K45">
        <f t="shared" si="20"/>
        <v>2.309976272100756E-19</v>
      </c>
    </row>
    <row r="46" spans="2:26" x14ac:dyDescent="0.25">
      <c r="H46">
        <f>$A$1*H45</f>
        <v>0</v>
      </c>
      <c r="I46">
        <f t="shared" ref="I46:K46" si="21">$A$1*I45</f>
        <v>-3.9553321972177409E-16</v>
      </c>
      <c r="J46">
        <f t="shared" si="21"/>
        <v>4.2735613657964162</v>
      </c>
      <c r="K46">
        <f t="shared" si="21"/>
        <v>6.064842702400535E-16</v>
      </c>
      <c r="L46" t="s">
        <v>17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81385-44A6-4D98-B967-17C2CCD4231E}">
  <dimension ref="A1:AA46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4" max="14" width="12.7109375" bestFit="1" customWidth="1"/>
    <col min="16" max="16" width="12" bestFit="1" customWidth="1"/>
    <col min="18" max="18" width="12" bestFit="1" customWidth="1"/>
  </cols>
  <sheetData>
    <row r="1" spans="1:27" x14ac:dyDescent="0.25">
      <c r="A1" s="3">
        <v>2625.5</v>
      </c>
      <c r="B1" t="s">
        <v>14</v>
      </c>
      <c r="R1" t="s">
        <v>15</v>
      </c>
      <c r="T1" t="s">
        <v>18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16</v>
      </c>
      <c r="T2" t="s">
        <v>17</v>
      </c>
      <c r="U2" s="1" t="s">
        <v>22</v>
      </c>
      <c r="V2" s="1" t="s">
        <v>23</v>
      </c>
      <c r="X2" s="1" t="s">
        <v>24</v>
      </c>
      <c r="AA2" s="1" t="s">
        <v>19</v>
      </c>
    </row>
    <row r="3" spans="1:27" x14ac:dyDescent="0.25">
      <c r="F3">
        <f>SUM(F5:F40)</f>
        <v>1.0441400774353042E-4</v>
      </c>
      <c r="U3">
        <f>SUM(U5:U40)</f>
        <v>719.75188498159321</v>
      </c>
      <c r="V3">
        <f>SUM(V5:V40)</f>
        <v>5.6950540831506045E-2</v>
      </c>
      <c r="X3" s="6">
        <f>1-V3/U3</f>
        <v>0.99992087475973335</v>
      </c>
      <c r="AA3" s="1" t="s">
        <v>20</v>
      </c>
    </row>
    <row r="4" spans="1:27" x14ac:dyDescent="0.25">
      <c r="A4" t="s">
        <v>2</v>
      </c>
      <c r="B4">
        <v>179.99808999999999</v>
      </c>
      <c r="C4">
        <f>B4*PI()/180</f>
        <v>3.1415593178010801</v>
      </c>
      <c r="D4">
        <v>-79.686777919999997</v>
      </c>
      <c r="E4">
        <f t="shared" ref="E4:E22" si="0">D4-$D$42</f>
        <v>-2.3962591666730759E-3</v>
      </c>
      <c r="Z4">
        <f>SUM(Z5:Z40)</f>
        <v>0</v>
      </c>
      <c r="AA4" s="4">
        <f>0.5*SQRT(Z4/F3)</f>
        <v>0</v>
      </c>
    </row>
    <row r="5" spans="1:27" x14ac:dyDescent="0.25">
      <c r="B5">
        <v>0</v>
      </c>
      <c r="C5">
        <f t="shared" ref="C5:C41" si="1">B5*PI()/180</f>
        <v>0</v>
      </c>
      <c r="D5">
        <f t="shared" ref="D5:D11" si="2">D17</f>
        <v>-79.681960189999998</v>
      </c>
      <c r="E5">
        <f t="shared" si="0"/>
        <v>2.4214708333261115E-3</v>
      </c>
      <c r="F5">
        <f t="shared" ref="F5:F40" si="3">E5^2</f>
        <v>5.8635209966490528E-6</v>
      </c>
      <c r="G5">
        <f>E5/$F$42</f>
        <v>1.4218412505799094</v>
      </c>
      <c r="H5">
        <f>COS(C5)*SQRT(2)*G5</f>
        <v>2.0107871801116302</v>
      </c>
      <c r="I5">
        <f>SQRT(2)*COS(2*C5)*G5</f>
        <v>2.0107871801116302</v>
      </c>
      <c r="J5">
        <f>COS(3*C5)*SQRT(2)*G5</f>
        <v>2.0107871801116302</v>
      </c>
      <c r="K5">
        <f>COS(4*C5)*SQRT(2)*G5</f>
        <v>2.0107871801116302</v>
      </c>
      <c r="M5">
        <f>H$46*(COS($C5)-COS($C$4))</f>
        <v>0</v>
      </c>
      <c r="N5">
        <f>I$46*(COS(2*$C5)-COS(2*$C$4))</f>
        <v>0</v>
      </c>
      <c r="O5">
        <f>J$46*(COS(3*$C5)-COS(3*$C$4))</f>
        <v>8.942605834529374</v>
      </c>
      <c r="P5">
        <f>K$46*(COS(4*$C5)-COS(4*$C$4))</f>
        <v>4.1681012247413374E-24</v>
      </c>
      <c r="R5">
        <f t="shared" ref="R5:R41" si="4">SUM(M5:P5)*SQRT(2)</f>
        <v>12.646754454148212</v>
      </c>
      <c r="T5">
        <f t="shared" ref="T5:T40" si="5">(D5-$D$43)*$A$1</f>
        <v>12.648950114997866</v>
      </c>
      <c r="U5">
        <f>(E5*$A$1)^2</f>
        <v>40.418717576031334</v>
      </c>
      <c r="V5">
        <f>(R5-T5)^2</f>
        <v>4.8209265667055275E-6</v>
      </c>
      <c r="Z5">
        <f>(D5-D5)^2</f>
        <v>0</v>
      </c>
    </row>
    <row r="6" spans="1:27" x14ac:dyDescent="0.25">
      <c r="B6">
        <v>10</v>
      </c>
      <c r="C6">
        <f t="shared" si="1"/>
        <v>0.17453292519943295</v>
      </c>
      <c r="D6">
        <f t="shared" si="2"/>
        <v>-79.682289460000007</v>
      </c>
      <c r="E6">
        <f t="shared" si="0"/>
        <v>2.0922008333172926E-3</v>
      </c>
      <c r="F6">
        <f t="shared" si="3"/>
        <v>4.3773043269335737E-6</v>
      </c>
      <c r="G6">
        <f t="shared" ref="G6:G40" si="6">E6/$F$42</f>
        <v>1.2285002191094159</v>
      </c>
      <c r="H6">
        <f t="shared" ref="H6:H40" si="7">COS(C6)*SQRT(2)*G6</f>
        <v>1.7109672436262104</v>
      </c>
      <c r="I6">
        <f t="shared" ref="I6:I40" si="8">SQRT(2)*COS(2*C6)*G6</f>
        <v>1.6325859421031843</v>
      </c>
      <c r="J6">
        <f t="shared" ref="J6:J40" si="9">COS(3*C6)*SQRT(2)*G6</f>
        <v>1.5045993428577007</v>
      </c>
      <c r="K6">
        <f t="shared" ref="K6:K40" si="10">COS(4*C6)*SQRT(2)*G6</f>
        <v>1.3308962539434896</v>
      </c>
      <c r="M6">
        <f t="shared" ref="M6:M41" si="11">H$46*(COS($C6)-COS($C$4))</f>
        <v>0</v>
      </c>
      <c r="N6">
        <f t="shared" ref="N6:N41" si="12">I$46*(COS(2*$C6)-COS(2*$C$4))</f>
        <v>0</v>
      </c>
      <c r="O6">
        <f t="shared" ref="O6:O41" si="13">J$46*(COS(3*$C6)-COS(3*$C$4))</f>
        <v>8.3435648301335537</v>
      </c>
      <c r="P6">
        <f t="shared" ref="P6:P41" si="14">K$46*(COS(4*$C6)-COS(4*$C$4))</f>
        <v>-1.0968826059552967E-16</v>
      </c>
      <c r="R6">
        <f t="shared" si="4"/>
        <v>11.799582541314042</v>
      </c>
      <c r="T6">
        <f t="shared" si="5"/>
        <v>11.784451729974712</v>
      </c>
      <c r="U6">
        <f t="shared" ref="U6:U40" si="15">(E6*$A$1)^2</f>
        <v>30.173854145960938</v>
      </c>
      <c r="V6">
        <f t="shared" ref="V6:V40" si="16">(R6-T6)^2</f>
        <v>2.2894145178637134E-4</v>
      </c>
      <c r="Z6">
        <f>(D6-D40)^2</f>
        <v>0</v>
      </c>
    </row>
    <row r="7" spans="1:27" x14ac:dyDescent="0.25">
      <c r="B7">
        <v>20</v>
      </c>
      <c r="C7">
        <f t="shared" si="1"/>
        <v>0.3490658503988659</v>
      </c>
      <c r="D7">
        <f t="shared" si="2"/>
        <v>-79.683184179999998</v>
      </c>
      <c r="E7">
        <f t="shared" si="0"/>
        <v>1.1974808333263809E-3</v>
      </c>
      <c r="F7">
        <f t="shared" si="3"/>
        <v>1.4339603461840436E-6</v>
      </c>
      <c r="G7">
        <f t="shared" si="6"/>
        <v>0.70313778806228233</v>
      </c>
      <c r="H7">
        <f t="shared" si="7"/>
        <v>0.93441812243565425</v>
      </c>
      <c r="I7">
        <f t="shared" si="8"/>
        <v>0.76174463266811676</v>
      </c>
      <c r="J7">
        <f t="shared" si="9"/>
        <v>0.49719349804734941</v>
      </c>
      <c r="K7">
        <f t="shared" si="10"/>
        <v>0.17267348976753746</v>
      </c>
      <c r="M7">
        <f t="shared" si="11"/>
        <v>0</v>
      </c>
      <c r="N7">
        <f t="shared" si="12"/>
        <v>0</v>
      </c>
      <c r="O7">
        <f t="shared" si="13"/>
        <v>6.7069543703070789</v>
      </c>
      <c r="P7">
        <f t="shared" si="14"/>
        <v>-3.8742869675424576E-16</v>
      </c>
      <c r="R7">
        <f t="shared" si="4"/>
        <v>9.4850658327057733</v>
      </c>
      <c r="T7">
        <f t="shared" si="5"/>
        <v>9.4353643699985739</v>
      </c>
      <c r="U7">
        <f t="shared" si="15"/>
        <v>9.8846475148232447</v>
      </c>
      <c r="V7">
        <f t="shared" si="16"/>
        <v>2.4702353952351366E-3</v>
      </c>
      <c r="Z7">
        <f>(D7-D39)^2</f>
        <v>0</v>
      </c>
    </row>
    <row r="8" spans="1:27" x14ac:dyDescent="0.25">
      <c r="B8">
        <v>30</v>
      </c>
      <c r="C8">
        <f t="shared" si="1"/>
        <v>0.52359877559829882</v>
      </c>
      <c r="D8">
        <f t="shared" si="2"/>
        <v>-79.684394479999995</v>
      </c>
      <c r="E8">
        <f t="shared" si="0"/>
        <v>-1.2819166670396953E-5</v>
      </c>
      <c r="F8">
        <f t="shared" si="3"/>
        <v>1.643310341234161E-10</v>
      </c>
      <c r="G8">
        <f t="shared" si="6"/>
        <v>-7.5271689087385357E-3</v>
      </c>
      <c r="H8">
        <f t="shared" si="7"/>
        <v>-9.2188615170757469E-3</v>
      </c>
      <c r="I8">
        <f t="shared" si="8"/>
        <v>-5.3225121785055651E-3</v>
      </c>
      <c r="J8">
        <f t="shared" si="9"/>
        <v>-6.5208675717284046E-19</v>
      </c>
      <c r="K8">
        <f t="shared" si="10"/>
        <v>5.3225121785055616E-3</v>
      </c>
      <c r="M8">
        <f t="shared" si="11"/>
        <v>0</v>
      </c>
      <c r="N8">
        <f t="shared" si="12"/>
        <v>0</v>
      </c>
      <c r="O8">
        <f t="shared" si="13"/>
        <v>4.4713029060847838</v>
      </c>
      <c r="P8">
        <f t="shared" si="14"/>
        <v>-7.0326346748826636E-16</v>
      </c>
      <c r="R8">
        <f t="shared" si="4"/>
        <v>6.3233772112633337</v>
      </c>
      <c r="T8">
        <f t="shared" si="5"/>
        <v>6.2577217200070336</v>
      </c>
      <c r="U8">
        <f t="shared" si="15"/>
        <v>1.1327749420539967E-3</v>
      </c>
      <c r="V8">
        <f t="shared" si="16"/>
        <v>4.3106435321060991E-3</v>
      </c>
      <c r="Z8">
        <f>(D8-D38)^2</f>
        <v>0</v>
      </c>
    </row>
    <row r="9" spans="1:27" x14ac:dyDescent="0.25">
      <c r="B9">
        <v>40</v>
      </c>
      <c r="C9">
        <f t="shared" si="1"/>
        <v>0.69813170079773179</v>
      </c>
      <c r="D9">
        <f t="shared" si="2"/>
        <v>-79.685591759999994</v>
      </c>
      <c r="E9">
        <f t="shared" si="0"/>
        <v>-1.2100991666699201E-3</v>
      </c>
      <c r="F9">
        <f t="shared" si="3"/>
        <v>1.464339993175235E-6</v>
      </c>
      <c r="G9">
        <f t="shared" si="6"/>
        <v>-0.71054703149172638</v>
      </c>
      <c r="H9">
        <f t="shared" si="7"/>
        <v>-0.76977143980369145</v>
      </c>
      <c r="I9">
        <f t="shared" si="8"/>
        <v>-0.17449301922708343</v>
      </c>
      <c r="J9">
        <f t="shared" si="9"/>
        <v>0.50243262431977087</v>
      </c>
      <c r="K9">
        <f t="shared" si="10"/>
        <v>0.94426445903077472</v>
      </c>
      <c r="M9">
        <f t="shared" si="11"/>
        <v>0</v>
      </c>
      <c r="N9">
        <f t="shared" si="12"/>
        <v>0</v>
      </c>
      <c r="O9">
        <f t="shared" si="13"/>
        <v>2.2356514418624882</v>
      </c>
      <c r="P9">
        <f t="shared" si="14"/>
        <v>-9.0940997345865624E-16</v>
      </c>
      <c r="R9">
        <f t="shared" si="4"/>
        <v>3.1616885898208946</v>
      </c>
      <c r="T9">
        <f t="shared" si="5"/>
        <v>3.1142630800082856</v>
      </c>
      <c r="U9">
        <f t="shared" si="15"/>
        <v>10.094062024040188</v>
      </c>
      <c r="V9">
        <f t="shared" si="16"/>
        <v>2.249178980985879E-3</v>
      </c>
      <c r="Z9">
        <f>(D9-D37)^2</f>
        <v>0</v>
      </c>
    </row>
    <row r="10" spans="1:27" x14ac:dyDescent="0.25">
      <c r="B10">
        <v>50</v>
      </c>
      <c r="C10">
        <f t="shared" si="1"/>
        <v>0.87266462599716477</v>
      </c>
      <c r="D10">
        <f t="shared" si="2"/>
        <v>-79.686461030000004</v>
      </c>
      <c r="E10">
        <f t="shared" si="0"/>
        <v>-2.0793691666796121E-3</v>
      </c>
      <c r="F10">
        <f t="shared" si="3"/>
        <v>4.3237761313378644E-6</v>
      </c>
      <c r="G10">
        <f t="shared" si="6"/>
        <v>-1.2209657104595293</v>
      </c>
      <c r="H10">
        <f t="shared" si="7"/>
        <v>-1.1099053939470822</v>
      </c>
      <c r="I10">
        <f t="shared" si="8"/>
        <v>0.2998393966174846</v>
      </c>
      <c r="J10">
        <f t="shared" si="9"/>
        <v>1.4953714920302965</v>
      </c>
      <c r="K10">
        <f t="shared" si="10"/>
        <v>1.6225731372936116</v>
      </c>
      <c r="M10">
        <f t="shared" si="11"/>
        <v>0</v>
      </c>
      <c r="N10">
        <f t="shared" si="12"/>
        <v>0</v>
      </c>
      <c r="O10">
        <f t="shared" si="13"/>
        <v>0.59904098203601264</v>
      </c>
      <c r="P10">
        <f t="shared" si="14"/>
        <v>-9.0940997345865644E-16</v>
      </c>
      <c r="R10">
        <f t="shared" si="4"/>
        <v>0.84717188121262543</v>
      </c>
      <c r="T10">
        <f t="shared" si="5"/>
        <v>0.83199469498283918</v>
      </c>
      <c r="U10">
        <f t="shared" si="15"/>
        <v>29.804870898288769</v>
      </c>
      <c r="V10">
        <f t="shared" si="16"/>
        <v>2.303469818536135E-4</v>
      </c>
      <c r="Z10">
        <f>(D10-D36)^2</f>
        <v>0</v>
      </c>
    </row>
    <row r="11" spans="1:27" x14ac:dyDescent="0.25">
      <c r="B11">
        <v>60</v>
      </c>
      <c r="C11">
        <f t="shared" si="1"/>
        <v>1.0471975511965976</v>
      </c>
      <c r="D11">
        <f t="shared" si="2"/>
        <v>-79.686777919999997</v>
      </c>
      <c r="E11">
        <f t="shared" si="0"/>
        <v>-2.3962591666730759E-3</v>
      </c>
      <c r="F11">
        <f t="shared" si="3"/>
        <v>5.7420579938647444E-6</v>
      </c>
      <c r="G11">
        <f t="shared" si="6"/>
        <v>-1.4070374432617281</v>
      </c>
      <c r="H11">
        <f t="shared" si="7"/>
        <v>-0.99492571751375025</v>
      </c>
      <c r="I11">
        <f t="shared" si="8"/>
        <v>0.99492571751374959</v>
      </c>
      <c r="J11">
        <f t="shared" si="9"/>
        <v>1.9898514350275003</v>
      </c>
      <c r="K11">
        <f t="shared" si="10"/>
        <v>0.99492571751375103</v>
      </c>
      <c r="M11">
        <f t="shared" si="11"/>
        <v>0</v>
      </c>
      <c r="N11">
        <f t="shared" si="12"/>
        <v>0</v>
      </c>
      <c r="O11">
        <f t="shared" si="13"/>
        <v>-2.2359808215538414E-8</v>
      </c>
      <c r="P11">
        <f t="shared" si="14"/>
        <v>-7.0326346748826676E-16</v>
      </c>
      <c r="R11">
        <f t="shared" si="4"/>
        <v>-3.1621545025040512E-8</v>
      </c>
      <c r="T11">
        <f t="shared" si="5"/>
        <v>0</v>
      </c>
      <c r="U11">
        <f t="shared" si="15"/>
        <v>39.581442701722644</v>
      </c>
      <c r="V11">
        <f t="shared" si="16"/>
        <v>9.9992210977066423E-16</v>
      </c>
      <c r="Z11">
        <f>(D11-D35)^2</f>
        <v>0</v>
      </c>
    </row>
    <row r="12" spans="1:27" x14ac:dyDescent="0.25">
      <c r="B12">
        <v>70</v>
      </c>
      <c r="C12">
        <f t="shared" si="1"/>
        <v>1.2217304763960306</v>
      </c>
      <c r="D12">
        <f>D22</f>
        <v>-79.686461030000004</v>
      </c>
      <c r="E12">
        <f t="shared" si="0"/>
        <v>-2.0793691666796121E-3</v>
      </c>
      <c r="F12">
        <f t="shared" si="3"/>
        <v>4.3237761313378644E-6</v>
      </c>
      <c r="G12">
        <f t="shared" si="6"/>
        <v>-1.2209657104595293</v>
      </c>
      <c r="H12">
        <f t="shared" si="7"/>
        <v>-0.59056832489480282</v>
      </c>
      <c r="I12">
        <f t="shared" si="8"/>
        <v>1.3227337406761268</v>
      </c>
      <c r="J12">
        <f t="shared" si="9"/>
        <v>1.4953714920302967</v>
      </c>
      <c r="K12">
        <f t="shared" si="10"/>
        <v>-0.29983939661748404</v>
      </c>
      <c r="M12">
        <f t="shared" si="11"/>
        <v>0</v>
      </c>
      <c r="N12">
        <f t="shared" si="12"/>
        <v>0</v>
      </c>
      <c r="O12">
        <f t="shared" si="13"/>
        <v>0.59904098203601208</v>
      </c>
      <c r="P12">
        <f t="shared" si="14"/>
        <v>-3.8742869675424596E-16</v>
      </c>
      <c r="R12">
        <f t="shared" si="4"/>
        <v>0.84717188121262543</v>
      </c>
      <c r="T12">
        <f t="shared" si="5"/>
        <v>0.83199469498283918</v>
      </c>
      <c r="U12">
        <f t="shared" si="15"/>
        <v>29.804870898288769</v>
      </c>
      <c r="V12">
        <f t="shared" si="16"/>
        <v>2.303469818536135E-4</v>
      </c>
      <c r="Z12">
        <f>(D12-D34)^2</f>
        <v>0</v>
      </c>
    </row>
    <row r="13" spans="1:27" x14ac:dyDescent="0.25">
      <c r="B13">
        <v>80</v>
      </c>
      <c r="C13">
        <f t="shared" si="1"/>
        <v>1.3962634015954636</v>
      </c>
      <c r="D13">
        <f>D21</f>
        <v>-79.685591759999994</v>
      </c>
      <c r="E13">
        <f t="shared" si="0"/>
        <v>-1.2100991666699201E-3</v>
      </c>
      <c r="F13">
        <f t="shared" si="3"/>
        <v>1.464339993175235E-6</v>
      </c>
      <c r="G13">
        <f t="shared" si="6"/>
        <v>-0.71054703149172638</v>
      </c>
      <c r="H13">
        <f t="shared" si="7"/>
        <v>-0.17449301922708343</v>
      </c>
      <c r="I13">
        <f t="shared" si="8"/>
        <v>0.94426445903077472</v>
      </c>
      <c r="J13">
        <f t="shared" si="9"/>
        <v>0.50243262431977154</v>
      </c>
      <c r="K13">
        <f t="shared" si="10"/>
        <v>-0.76977143980369123</v>
      </c>
      <c r="M13">
        <f t="shared" si="11"/>
        <v>0</v>
      </c>
      <c r="N13">
        <f t="shared" si="12"/>
        <v>0</v>
      </c>
      <c r="O13">
        <f t="shared" si="13"/>
        <v>2.2356514418624855</v>
      </c>
      <c r="P13">
        <f t="shared" si="14"/>
        <v>-1.0968826059552977E-16</v>
      </c>
      <c r="R13">
        <f t="shared" si="4"/>
        <v>3.1616885898208924</v>
      </c>
      <c r="T13">
        <f t="shared" si="5"/>
        <v>3.1142630800082856</v>
      </c>
      <c r="U13">
        <f t="shared" si="15"/>
        <v>10.094062024040188</v>
      </c>
      <c r="V13">
        <f t="shared" si="16"/>
        <v>2.2491789809856682E-3</v>
      </c>
      <c r="Z13">
        <f>(D13-D33)^2</f>
        <v>0</v>
      </c>
    </row>
    <row r="14" spans="1:27" x14ac:dyDescent="0.25">
      <c r="B14">
        <v>90</v>
      </c>
      <c r="C14">
        <f t="shared" si="1"/>
        <v>1.5707963267948966</v>
      </c>
      <c r="D14">
        <f>D20</f>
        <v>-79.684394479999995</v>
      </c>
      <c r="E14">
        <f t="shared" si="0"/>
        <v>-1.2819166670396953E-5</v>
      </c>
      <c r="F14">
        <f t="shared" si="3"/>
        <v>1.643310341234161E-10</v>
      </c>
      <c r="G14">
        <f t="shared" si="6"/>
        <v>-7.5271689087385357E-3</v>
      </c>
      <c r="H14">
        <f t="shared" si="7"/>
        <v>-6.5208675717284046E-19</v>
      </c>
      <c r="I14">
        <f t="shared" si="8"/>
        <v>1.0645024357011128E-2</v>
      </c>
      <c r="J14">
        <f t="shared" si="9"/>
        <v>1.9562602715185211E-18</v>
      </c>
      <c r="K14">
        <f t="shared" si="10"/>
        <v>-1.0645024357011128E-2</v>
      </c>
      <c r="M14">
        <f t="shared" si="11"/>
        <v>0</v>
      </c>
      <c r="N14">
        <f t="shared" si="12"/>
        <v>0</v>
      </c>
      <c r="O14">
        <f t="shared" si="13"/>
        <v>4.471302906084782</v>
      </c>
      <c r="P14">
        <f t="shared" si="14"/>
        <v>4.1681012247413374E-24</v>
      </c>
      <c r="R14">
        <f t="shared" si="4"/>
        <v>6.323377211263332</v>
      </c>
      <c r="T14">
        <f t="shared" si="5"/>
        <v>6.2577217200070336</v>
      </c>
      <c r="U14">
        <f t="shared" si="15"/>
        <v>1.1327749420539967E-3</v>
      </c>
      <c r="V14">
        <f t="shared" si="16"/>
        <v>4.3106435321058657E-3</v>
      </c>
      <c r="Z14">
        <f>(D14-D32)^2</f>
        <v>0</v>
      </c>
    </row>
    <row r="15" spans="1:27" x14ac:dyDescent="0.25">
      <c r="B15">
        <v>100</v>
      </c>
      <c r="C15">
        <f t="shared" si="1"/>
        <v>1.7453292519943295</v>
      </c>
      <c r="D15">
        <f>D19</f>
        <v>-79.683184179999998</v>
      </c>
      <c r="E15">
        <f t="shared" si="0"/>
        <v>1.1974808333263809E-3</v>
      </c>
      <c r="F15">
        <f t="shared" si="3"/>
        <v>1.4339603461840436E-6</v>
      </c>
      <c r="G15">
        <f t="shared" si="6"/>
        <v>0.70313778806228233</v>
      </c>
      <c r="H15">
        <f t="shared" si="7"/>
        <v>-0.17267348976753735</v>
      </c>
      <c r="I15">
        <f t="shared" si="8"/>
        <v>-0.93441812243565425</v>
      </c>
      <c r="J15">
        <f t="shared" si="9"/>
        <v>0.49719349804734941</v>
      </c>
      <c r="K15">
        <f t="shared" si="10"/>
        <v>0.76174463266811687</v>
      </c>
      <c r="M15">
        <f t="shared" si="11"/>
        <v>0</v>
      </c>
      <c r="N15">
        <f t="shared" si="12"/>
        <v>0</v>
      </c>
      <c r="O15">
        <f t="shared" si="13"/>
        <v>6.7069543703070789</v>
      </c>
      <c r="P15">
        <f t="shared" si="14"/>
        <v>-1.0968826059552962E-16</v>
      </c>
      <c r="R15">
        <f t="shared" si="4"/>
        <v>9.4850658327057733</v>
      </c>
      <c r="T15">
        <f t="shared" si="5"/>
        <v>9.4353643699985739</v>
      </c>
      <c r="U15">
        <f t="shared" si="15"/>
        <v>9.8846475148232447</v>
      </c>
      <c r="V15">
        <f t="shared" si="16"/>
        <v>2.4702353952351366E-3</v>
      </c>
      <c r="Z15">
        <f>(D15-D31)^2</f>
        <v>0</v>
      </c>
    </row>
    <row r="16" spans="1:27" x14ac:dyDescent="0.25">
      <c r="B16">
        <v>110</v>
      </c>
      <c r="C16">
        <f t="shared" si="1"/>
        <v>1.9198621771937625</v>
      </c>
      <c r="D16">
        <f>D18</f>
        <v>-79.682289460000007</v>
      </c>
      <c r="E16">
        <f t="shared" si="0"/>
        <v>2.0922008333172926E-3</v>
      </c>
      <c r="F16">
        <f t="shared" si="3"/>
        <v>4.3773043269335737E-6</v>
      </c>
      <c r="G16">
        <f t="shared" si="6"/>
        <v>1.2285002191094159</v>
      </c>
      <c r="H16">
        <f t="shared" si="7"/>
        <v>-0.59421268780700465</v>
      </c>
      <c r="I16">
        <f t="shared" si="8"/>
        <v>-1.3308962539434896</v>
      </c>
      <c r="J16">
        <f t="shared" si="9"/>
        <v>1.5045993428577009</v>
      </c>
      <c r="K16">
        <f t="shared" si="10"/>
        <v>0.30168968815969444</v>
      </c>
      <c r="M16">
        <f t="shared" si="11"/>
        <v>0</v>
      </c>
      <c r="N16">
        <f t="shared" si="12"/>
        <v>0</v>
      </c>
      <c r="O16">
        <f t="shared" si="13"/>
        <v>8.3435648301335537</v>
      </c>
      <c r="P16">
        <f t="shared" si="14"/>
        <v>-3.8742869675424576E-16</v>
      </c>
      <c r="R16">
        <f t="shared" si="4"/>
        <v>11.799582541314042</v>
      </c>
      <c r="T16">
        <f t="shared" si="5"/>
        <v>11.784451729974712</v>
      </c>
      <c r="U16">
        <f t="shared" si="15"/>
        <v>30.173854145960938</v>
      </c>
      <c r="V16">
        <f t="shared" si="16"/>
        <v>2.2894145178637134E-4</v>
      </c>
      <c r="Z16">
        <f>(D16-D30)^2</f>
        <v>0</v>
      </c>
    </row>
    <row r="17" spans="2:26" x14ac:dyDescent="0.25">
      <c r="B17">
        <v>120</v>
      </c>
      <c r="C17">
        <f t="shared" si="1"/>
        <v>2.0943951023931953</v>
      </c>
      <c r="D17">
        <v>-79.681960189999998</v>
      </c>
      <c r="E17">
        <f t="shared" si="0"/>
        <v>2.4214708333261115E-3</v>
      </c>
      <c r="F17">
        <f t="shared" si="3"/>
        <v>5.8635209966490528E-6</v>
      </c>
      <c r="G17">
        <f t="shared" si="6"/>
        <v>1.4218412505799094</v>
      </c>
      <c r="H17">
        <f t="shared" si="7"/>
        <v>-1.0053935900558146</v>
      </c>
      <c r="I17">
        <f t="shared" si="8"/>
        <v>-1.0053935900558162</v>
      </c>
      <c r="J17">
        <f t="shared" si="9"/>
        <v>2.0107871801116302</v>
      </c>
      <c r="K17">
        <f t="shared" si="10"/>
        <v>-1.0053935900558135</v>
      </c>
      <c r="M17">
        <f t="shared" si="11"/>
        <v>0</v>
      </c>
      <c r="N17">
        <f t="shared" si="12"/>
        <v>0</v>
      </c>
      <c r="O17">
        <f t="shared" si="13"/>
        <v>8.942605834529374</v>
      </c>
      <c r="P17">
        <f t="shared" si="14"/>
        <v>-7.0326346748826617E-16</v>
      </c>
      <c r="R17">
        <f t="shared" si="4"/>
        <v>12.646754454148212</v>
      </c>
      <c r="T17">
        <f t="shared" si="5"/>
        <v>12.648950114997866</v>
      </c>
      <c r="U17">
        <f t="shared" si="15"/>
        <v>40.418717576031334</v>
      </c>
      <c r="V17">
        <f t="shared" si="16"/>
        <v>4.8209265667055275E-6</v>
      </c>
      <c r="Z17">
        <f>(D17-D29)^2</f>
        <v>0</v>
      </c>
    </row>
    <row r="18" spans="2:26" x14ac:dyDescent="0.25">
      <c r="B18">
        <v>130</v>
      </c>
      <c r="C18">
        <f t="shared" si="1"/>
        <v>2.2689280275926285</v>
      </c>
      <c r="D18">
        <v>-79.682289460000007</v>
      </c>
      <c r="E18">
        <f t="shared" si="0"/>
        <v>2.0922008333172926E-3</v>
      </c>
      <c r="F18">
        <f t="shared" si="3"/>
        <v>4.3773043269335737E-6</v>
      </c>
      <c r="G18">
        <f t="shared" si="6"/>
        <v>1.2285002191094159</v>
      </c>
      <c r="H18">
        <f t="shared" si="7"/>
        <v>-1.116754555819206</v>
      </c>
      <c r="I18">
        <f t="shared" si="8"/>
        <v>-0.30168968815969427</v>
      </c>
      <c r="J18">
        <f t="shared" si="9"/>
        <v>1.5045993428577007</v>
      </c>
      <c r="K18">
        <f t="shared" si="10"/>
        <v>-1.6325859421031843</v>
      </c>
      <c r="M18">
        <f t="shared" si="11"/>
        <v>0</v>
      </c>
      <c r="N18">
        <f t="shared" si="12"/>
        <v>0</v>
      </c>
      <c r="O18">
        <f t="shared" si="13"/>
        <v>8.3435648301335537</v>
      </c>
      <c r="P18">
        <f t="shared" si="14"/>
        <v>-9.0940997345865644E-16</v>
      </c>
      <c r="R18">
        <f t="shared" si="4"/>
        <v>11.799582541314038</v>
      </c>
      <c r="T18">
        <f t="shared" si="5"/>
        <v>11.784451729974712</v>
      </c>
      <c r="U18">
        <f t="shared" si="15"/>
        <v>30.173854145960938</v>
      </c>
      <c r="V18">
        <f t="shared" si="16"/>
        <v>2.2894145178626384E-4</v>
      </c>
      <c r="Z18">
        <f>(D18-D28)^2</f>
        <v>0</v>
      </c>
    </row>
    <row r="19" spans="2:26" x14ac:dyDescent="0.25">
      <c r="B19">
        <v>140</v>
      </c>
      <c r="C19">
        <f t="shared" si="1"/>
        <v>2.4434609527920612</v>
      </c>
      <c r="D19">
        <v>-79.683184179999998</v>
      </c>
      <c r="E19">
        <f t="shared" si="0"/>
        <v>1.1974808333263809E-3</v>
      </c>
      <c r="F19">
        <f t="shared" si="3"/>
        <v>1.4339603461840436E-6</v>
      </c>
      <c r="G19">
        <f t="shared" si="6"/>
        <v>0.70313778806228233</v>
      </c>
      <c r="H19">
        <f t="shared" si="7"/>
        <v>-0.76174463266811676</v>
      </c>
      <c r="I19">
        <f t="shared" si="8"/>
        <v>0.17267348976753702</v>
      </c>
      <c r="J19">
        <f t="shared" si="9"/>
        <v>0.49719349804734986</v>
      </c>
      <c r="K19">
        <f t="shared" si="10"/>
        <v>-0.93441812243565447</v>
      </c>
      <c r="M19">
        <f t="shared" si="11"/>
        <v>0</v>
      </c>
      <c r="N19">
        <f t="shared" si="12"/>
        <v>0</v>
      </c>
      <c r="O19">
        <f t="shared" si="13"/>
        <v>6.7069543703070806</v>
      </c>
      <c r="P19">
        <f t="shared" si="14"/>
        <v>-9.0940997345865644E-16</v>
      </c>
      <c r="R19">
        <f t="shared" si="4"/>
        <v>9.4850658327057751</v>
      </c>
      <c r="T19">
        <f t="shared" si="5"/>
        <v>9.4353643699985739</v>
      </c>
      <c r="U19">
        <f t="shared" si="15"/>
        <v>9.8846475148232447</v>
      </c>
      <c r="V19">
        <f t="shared" si="16"/>
        <v>2.4702353952353131E-3</v>
      </c>
      <c r="Z19">
        <f>(D19-D27)^2</f>
        <v>0</v>
      </c>
    </row>
    <row r="20" spans="2:26" x14ac:dyDescent="0.25">
      <c r="B20">
        <v>150</v>
      </c>
      <c r="C20">
        <f t="shared" si="1"/>
        <v>2.6179938779914944</v>
      </c>
      <c r="D20">
        <v>-79.684394479999995</v>
      </c>
      <c r="E20">
        <f t="shared" si="0"/>
        <v>-1.2819166670396953E-5</v>
      </c>
      <c r="F20">
        <f t="shared" si="3"/>
        <v>1.643310341234161E-10</v>
      </c>
      <c r="G20">
        <f t="shared" si="6"/>
        <v>-7.5271689087385357E-3</v>
      </c>
      <c r="H20">
        <f t="shared" si="7"/>
        <v>9.2188615170757469E-3</v>
      </c>
      <c r="I20">
        <f t="shared" si="8"/>
        <v>-5.3225121785055651E-3</v>
      </c>
      <c r="J20">
        <f t="shared" si="9"/>
        <v>-3.2604337858642022E-18</v>
      </c>
      <c r="K20">
        <f t="shared" si="10"/>
        <v>5.3225121785055625E-3</v>
      </c>
      <c r="M20">
        <f t="shared" si="11"/>
        <v>0</v>
      </c>
      <c r="N20">
        <f t="shared" si="12"/>
        <v>0</v>
      </c>
      <c r="O20">
        <f t="shared" si="13"/>
        <v>4.4713029060847846</v>
      </c>
      <c r="P20">
        <f t="shared" si="14"/>
        <v>-7.0326346748826646E-16</v>
      </c>
      <c r="R20">
        <f t="shared" si="4"/>
        <v>6.3233772112633346</v>
      </c>
      <c r="T20">
        <f t="shared" si="5"/>
        <v>6.2577217200070336</v>
      </c>
      <c r="U20">
        <f t="shared" si="15"/>
        <v>1.1327749420539967E-3</v>
      </c>
      <c r="V20">
        <f t="shared" si="16"/>
        <v>4.3106435321062161E-3</v>
      </c>
      <c r="Z20">
        <f>(D20-D26)^2</f>
        <v>0</v>
      </c>
    </row>
    <row r="21" spans="2:26" x14ac:dyDescent="0.25">
      <c r="B21">
        <v>160</v>
      </c>
      <c r="C21">
        <f t="shared" si="1"/>
        <v>2.7925268031909272</v>
      </c>
      <c r="D21">
        <v>-79.685591759999994</v>
      </c>
      <c r="E21">
        <f t="shared" si="0"/>
        <v>-1.2100991666699201E-3</v>
      </c>
      <c r="F21">
        <f t="shared" si="3"/>
        <v>1.464339993175235E-6</v>
      </c>
      <c r="G21">
        <f t="shared" si="6"/>
        <v>-0.71054703149172638</v>
      </c>
      <c r="H21">
        <f t="shared" si="7"/>
        <v>0.94426445903077472</v>
      </c>
      <c r="I21">
        <f t="shared" si="8"/>
        <v>-0.76977143980369123</v>
      </c>
      <c r="J21">
        <f t="shared" si="9"/>
        <v>0.50243262431977032</v>
      </c>
      <c r="K21">
        <f t="shared" si="10"/>
        <v>-0.17449301922708274</v>
      </c>
      <c r="M21">
        <f t="shared" si="11"/>
        <v>0</v>
      </c>
      <c r="N21">
        <f t="shared" si="12"/>
        <v>0</v>
      </c>
      <c r="O21">
        <f t="shared" si="13"/>
        <v>2.2356514418624909</v>
      </c>
      <c r="P21">
        <f t="shared" si="14"/>
        <v>-3.8742869675424611E-16</v>
      </c>
      <c r="R21">
        <f t="shared" si="4"/>
        <v>3.1616885898208991</v>
      </c>
      <c r="T21">
        <f t="shared" si="5"/>
        <v>3.1142630800082856</v>
      </c>
      <c r="U21">
        <f t="shared" si="15"/>
        <v>10.094062024040188</v>
      </c>
      <c r="V21">
        <f t="shared" si="16"/>
        <v>2.2491789809863001E-3</v>
      </c>
      <c r="Z21">
        <f>(D21-D25)^2</f>
        <v>0</v>
      </c>
    </row>
    <row r="22" spans="2:26" x14ac:dyDescent="0.25">
      <c r="B22">
        <v>170</v>
      </c>
      <c r="C22">
        <f t="shared" si="1"/>
        <v>2.9670597283903604</v>
      </c>
      <c r="D22">
        <v>-79.686461030000004</v>
      </c>
      <c r="E22">
        <f t="shared" si="0"/>
        <v>-2.0793691666796121E-3</v>
      </c>
      <c r="F22">
        <f t="shared" si="3"/>
        <v>4.3237761313378644E-6</v>
      </c>
      <c r="G22">
        <f t="shared" si="6"/>
        <v>-1.2209657104595293</v>
      </c>
      <c r="H22">
        <f t="shared" si="7"/>
        <v>1.7004737188418848</v>
      </c>
      <c r="I22">
        <f t="shared" si="8"/>
        <v>-1.6225731372936116</v>
      </c>
      <c r="J22">
        <f t="shared" si="9"/>
        <v>1.4953714920302967</v>
      </c>
      <c r="K22">
        <f t="shared" si="10"/>
        <v>-1.3227337406761273</v>
      </c>
      <c r="M22">
        <f t="shared" si="11"/>
        <v>0</v>
      </c>
      <c r="N22">
        <f t="shared" si="12"/>
        <v>0</v>
      </c>
      <c r="O22">
        <f t="shared" si="13"/>
        <v>0.59904098203601208</v>
      </c>
      <c r="P22">
        <f t="shared" si="14"/>
        <v>-1.0968826059552956E-16</v>
      </c>
      <c r="R22">
        <f t="shared" si="4"/>
        <v>0.84717188121262577</v>
      </c>
      <c r="T22">
        <f t="shared" si="5"/>
        <v>0.83199469498283918</v>
      </c>
      <c r="U22">
        <f t="shared" si="15"/>
        <v>29.804870898288769</v>
      </c>
      <c r="V22">
        <f t="shared" si="16"/>
        <v>2.3034698185362361E-4</v>
      </c>
      <c r="Z22">
        <f>(D22-D24)^2</f>
        <v>0</v>
      </c>
    </row>
    <row r="23" spans="2:26" x14ac:dyDescent="0.25">
      <c r="B23">
        <v>180</v>
      </c>
      <c r="C23">
        <f t="shared" si="1"/>
        <v>3.1415926535897931</v>
      </c>
      <c r="D23">
        <f>D4</f>
        <v>-79.686777919999997</v>
      </c>
      <c r="E23">
        <f t="shared" ref="E23:E40" si="17">D23-$D$42</f>
        <v>-2.3962591666730759E-3</v>
      </c>
      <c r="F23">
        <f t="shared" si="3"/>
        <v>5.7420579938647444E-6</v>
      </c>
      <c r="G23">
        <f t="shared" si="6"/>
        <v>-1.4070374432617281</v>
      </c>
      <c r="H23">
        <f t="shared" si="7"/>
        <v>1.9898514350275003</v>
      </c>
      <c r="I23">
        <f t="shared" si="8"/>
        <v>-1.9898514350275003</v>
      </c>
      <c r="J23">
        <f t="shared" si="9"/>
        <v>1.9898514350275003</v>
      </c>
      <c r="K23">
        <f t="shared" si="10"/>
        <v>-1.9898514350275003</v>
      </c>
      <c r="M23">
        <f t="shared" si="11"/>
        <v>0</v>
      </c>
      <c r="N23">
        <f t="shared" si="12"/>
        <v>0</v>
      </c>
      <c r="O23">
        <f t="shared" si="13"/>
        <v>-2.2359808215538414E-8</v>
      </c>
      <c r="P23">
        <f t="shared" si="14"/>
        <v>4.1681012247413374E-24</v>
      </c>
      <c r="R23">
        <f t="shared" si="4"/>
        <v>-3.1621544030475773E-8</v>
      </c>
      <c r="T23">
        <f t="shared" si="5"/>
        <v>0</v>
      </c>
      <c r="U23">
        <f t="shared" si="15"/>
        <v>39.581442701722644</v>
      </c>
      <c r="V23">
        <f t="shared" si="16"/>
        <v>9.99922046871318E-16</v>
      </c>
      <c r="Z23">
        <f t="shared" ref="Z23" si="18">(D23-D23)^2</f>
        <v>0</v>
      </c>
    </row>
    <row r="24" spans="2:26" x14ac:dyDescent="0.25">
      <c r="B24">
        <f>190-360</f>
        <v>-170</v>
      </c>
      <c r="C24">
        <f t="shared" si="1"/>
        <v>-2.9670597283903604</v>
      </c>
      <c r="D24">
        <f>D22</f>
        <v>-79.686461030000004</v>
      </c>
      <c r="E24">
        <f t="shared" si="17"/>
        <v>-2.0793691666796121E-3</v>
      </c>
      <c r="F24">
        <f t="shared" si="3"/>
        <v>4.3237761313378644E-6</v>
      </c>
      <c r="G24">
        <f t="shared" si="6"/>
        <v>-1.2209657104595293</v>
      </c>
      <c r="H24">
        <f t="shared" si="7"/>
        <v>1.7004737188418848</v>
      </c>
      <c r="I24">
        <f t="shared" si="8"/>
        <v>-1.6225731372936116</v>
      </c>
      <c r="J24">
        <f t="shared" si="9"/>
        <v>1.4953714920302967</v>
      </c>
      <c r="K24">
        <f t="shared" si="10"/>
        <v>-1.3227337406761273</v>
      </c>
      <c r="M24">
        <f t="shared" si="11"/>
        <v>0</v>
      </c>
      <c r="N24">
        <f t="shared" si="12"/>
        <v>0</v>
      </c>
      <c r="O24">
        <f t="shared" si="13"/>
        <v>0.59904098203601208</v>
      </c>
      <c r="P24">
        <f t="shared" si="14"/>
        <v>-1.0968826059552956E-16</v>
      </c>
      <c r="R24">
        <f t="shared" si="4"/>
        <v>0.84717188121262577</v>
      </c>
      <c r="T24">
        <f t="shared" si="5"/>
        <v>0.83199469498283918</v>
      </c>
      <c r="U24">
        <f t="shared" si="15"/>
        <v>29.804870898288769</v>
      </c>
      <c r="V24">
        <f t="shared" si="16"/>
        <v>2.3034698185362361E-4</v>
      </c>
      <c r="Z24">
        <f>(D24-D22)^2</f>
        <v>0</v>
      </c>
    </row>
    <row r="25" spans="2:26" x14ac:dyDescent="0.25">
      <c r="B25">
        <f>200-360</f>
        <v>-160</v>
      </c>
      <c r="C25">
        <f t="shared" si="1"/>
        <v>-2.7925268031909272</v>
      </c>
      <c r="D25">
        <f>D21</f>
        <v>-79.685591759999994</v>
      </c>
      <c r="E25">
        <f t="shared" si="17"/>
        <v>-1.2100991666699201E-3</v>
      </c>
      <c r="F25">
        <f t="shared" si="3"/>
        <v>1.464339993175235E-6</v>
      </c>
      <c r="G25">
        <f t="shared" si="6"/>
        <v>-0.71054703149172638</v>
      </c>
      <c r="H25">
        <f t="shared" si="7"/>
        <v>0.94426445903077472</v>
      </c>
      <c r="I25">
        <f t="shared" si="8"/>
        <v>-0.76977143980369123</v>
      </c>
      <c r="J25">
        <f t="shared" si="9"/>
        <v>0.50243262431977032</v>
      </c>
      <c r="K25">
        <f t="shared" si="10"/>
        <v>-0.17449301922708274</v>
      </c>
      <c r="M25">
        <f t="shared" si="11"/>
        <v>0</v>
      </c>
      <c r="N25">
        <f t="shared" si="12"/>
        <v>0</v>
      </c>
      <c r="O25">
        <f t="shared" si="13"/>
        <v>2.2356514418624909</v>
      </c>
      <c r="P25">
        <f t="shared" si="14"/>
        <v>-3.8742869675424611E-16</v>
      </c>
      <c r="R25">
        <f t="shared" si="4"/>
        <v>3.1616885898208991</v>
      </c>
      <c r="T25">
        <f t="shared" si="5"/>
        <v>3.1142630800082856</v>
      </c>
      <c r="U25">
        <f t="shared" si="15"/>
        <v>10.094062024040188</v>
      </c>
      <c r="V25">
        <f t="shared" si="16"/>
        <v>2.2491789809863001E-3</v>
      </c>
      <c r="Z25">
        <f>(D25-D21)^2</f>
        <v>0</v>
      </c>
    </row>
    <row r="26" spans="2:26" x14ac:dyDescent="0.25">
      <c r="B26">
        <f>210-360</f>
        <v>-150</v>
      </c>
      <c r="C26">
        <f t="shared" si="1"/>
        <v>-2.6179938779914944</v>
      </c>
      <c r="D26">
        <f>D20</f>
        <v>-79.684394479999995</v>
      </c>
      <c r="E26">
        <f t="shared" si="17"/>
        <v>-1.2819166670396953E-5</v>
      </c>
      <c r="F26">
        <f t="shared" si="3"/>
        <v>1.643310341234161E-10</v>
      </c>
      <c r="G26">
        <f t="shared" si="6"/>
        <v>-7.5271689087385357E-3</v>
      </c>
      <c r="H26">
        <f t="shared" si="7"/>
        <v>9.2188615170757469E-3</v>
      </c>
      <c r="I26">
        <f t="shared" si="8"/>
        <v>-5.3225121785055651E-3</v>
      </c>
      <c r="J26">
        <f t="shared" si="9"/>
        <v>-3.2604337858642022E-18</v>
      </c>
      <c r="K26">
        <f t="shared" si="10"/>
        <v>5.3225121785055625E-3</v>
      </c>
      <c r="M26">
        <f t="shared" si="11"/>
        <v>0</v>
      </c>
      <c r="N26">
        <f t="shared" si="12"/>
        <v>0</v>
      </c>
      <c r="O26">
        <f t="shared" si="13"/>
        <v>4.4713029060847846</v>
      </c>
      <c r="P26">
        <f t="shared" si="14"/>
        <v>-7.0326346748826646E-16</v>
      </c>
      <c r="R26">
        <f t="shared" si="4"/>
        <v>6.3233772112633346</v>
      </c>
      <c r="T26">
        <f t="shared" si="5"/>
        <v>6.2577217200070336</v>
      </c>
      <c r="U26">
        <f t="shared" si="15"/>
        <v>1.1327749420539967E-3</v>
      </c>
      <c r="V26">
        <f t="shared" si="16"/>
        <v>4.3106435321062161E-3</v>
      </c>
      <c r="Z26">
        <f>(D26-D20)^2</f>
        <v>0</v>
      </c>
    </row>
    <row r="27" spans="2:26" x14ac:dyDescent="0.25">
      <c r="B27">
        <f>220-360</f>
        <v>-140</v>
      </c>
      <c r="C27">
        <f t="shared" si="1"/>
        <v>-2.4434609527920612</v>
      </c>
      <c r="D27">
        <f>D19</f>
        <v>-79.683184179999998</v>
      </c>
      <c r="E27">
        <f t="shared" si="17"/>
        <v>1.1974808333263809E-3</v>
      </c>
      <c r="F27">
        <f t="shared" si="3"/>
        <v>1.4339603461840436E-6</v>
      </c>
      <c r="G27">
        <f t="shared" si="6"/>
        <v>0.70313778806228233</v>
      </c>
      <c r="H27">
        <f t="shared" si="7"/>
        <v>-0.76174463266811676</v>
      </c>
      <c r="I27">
        <f t="shared" si="8"/>
        <v>0.17267348976753702</v>
      </c>
      <c r="J27">
        <f t="shared" si="9"/>
        <v>0.49719349804734986</v>
      </c>
      <c r="K27">
        <f t="shared" si="10"/>
        <v>-0.93441812243565447</v>
      </c>
      <c r="M27">
        <f t="shared" si="11"/>
        <v>0</v>
      </c>
      <c r="N27">
        <f t="shared" si="12"/>
        <v>0</v>
      </c>
      <c r="O27">
        <f t="shared" si="13"/>
        <v>6.7069543703070806</v>
      </c>
      <c r="P27">
        <f t="shared" si="14"/>
        <v>-9.0940997345865644E-16</v>
      </c>
      <c r="R27">
        <f t="shared" si="4"/>
        <v>9.4850658327057751</v>
      </c>
      <c r="T27">
        <f t="shared" si="5"/>
        <v>9.4353643699985739</v>
      </c>
      <c r="U27">
        <f t="shared" si="15"/>
        <v>9.8846475148232447</v>
      </c>
      <c r="V27">
        <f t="shared" si="16"/>
        <v>2.4702353952353131E-3</v>
      </c>
      <c r="Z27">
        <f>(D27-D19)^2</f>
        <v>0</v>
      </c>
    </row>
    <row r="28" spans="2:26" x14ac:dyDescent="0.25">
      <c r="B28">
        <f>230-360</f>
        <v>-130</v>
      </c>
      <c r="C28">
        <f t="shared" si="1"/>
        <v>-2.2689280275926285</v>
      </c>
      <c r="D28">
        <f>D18</f>
        <v>-79.682289460000007</v>
      </c>
      <c r="E28">
        <f t="shared" si="17"/>
        <v>2.0922008333172926E-3</v>
      </c>
      <c r="F28">
        <f t="shared" si="3"/>
        <v>4.3773043269335737E-6</v>
      </c>
      <c r="G28">
        <f t="shared" si="6"/>
        <v>1.2285002191094159</v>
      </c>
      <c r="H28">
        <f t="shared" si="7"/>
        <v>-1.116754555819206</v>
      </c>
      <c r="I28">
        <f t="shared" si="8"/>
        <v>-0.30168968815969427</v>
      </c>
      <c r="J28">
        <f t="shared" si="9"/>
        <v>1.5045993428577007</v>
      </c>
      <c r="K28">
        <f t="shared" si="10"/>
        <v>-1.6325859421031843</v>
      </c>
      <c r="M28">
        <f t="shared" si="11"/>
        <v>0</v>
      </c>
      <c r="N28">
        <f t="shared" si="12"/>
        <v>0</v>
      </c>
      <c r="O28">
        <f t="shared" si="13"/>
        <v>8.3435648301335537</v>
      </c>
      <c r="P28">
        <f t="shared" si="14"/>
        <v>-9.0940997345865644E-16</v>
      </c>
      <c r="R28">
        <f t="shared" si="4"/>
        <v>11.799582541314038</v>
      </c>
      <c r="T28">
        <f t="shared" si="5"/>
        <v>11.784451729974712</v>
      </c>
      <c r="U28">
        <f t="shared" si="15"/>
        <v>30.173854145960938</v>
      </c>
      <c r="V28">
        <f t="shared" si="16"/>
        <v>2.2894145178626384E-4</v>
      </c>
      <c r="Z28">
        <f>(D28-D18)^2</f>
        <v>0</v>
      </c>
    </row>
    <row r="29" spans="2:26" x14ac:dyDescent="0.25">
      <c r="B29">
        <f>240-360</f>
        <v>-120</v>
      </c>
      <c r="C29">
        <f t="shared" si="1"/>
        <v>-2.0943951023931953</v>
      </c>
      <c r="D29">
        <f>D17</f>
        <v>-79.681960189999998</v>
      </c>
      <c r="E29">
        <f t="shared" si="17"/>
        <v>2.4214708333261115E-3</v>
      </c>
      <c r="F29">
        <f t="shared" si="3"/>
        <v>5.8635209966490528E-6</v>
      </c>
      <c r="G29">
        <f t="shared" si="6"/>
        <v>1.4218412505799094</v>
      </c>
      <c r="H29">
        <f t="shared" si="7"/>
        <v>-1.0053935900558146</v>
      </c>
      <c r="I29">
        <f t="shared" si="8"/>
        <v>-1.0053935900558162</v>
      </c>
      <c r="J29">
        <f t="shared" si="9"/>
        <v>2.0107871801116302</v>
      </c>
      <c r="K29">
        <f t="shared" si="10"/>
        <v>-1.0053935900558135</v>
      </c>
      <c r="M29">
        <f t="shared" si="11"/>
        <v>0</v>
      </c>
      <c r="N29">
        <f t="shared" si="12"/>
        <v>0</v>
      </c>
      <c r="O29">
        <f t="shared" si="13"/>
        <v>8.942605834529374</v>
      </c>
      <c r="P29">
        <f t="shared" si="14"/>
        <v>-7.0326346748826617E-16</v>
      </c>
      <c r="R29">
        <f t="shared" si="4"/>
        <v>12.646754454148212</v>
      </c>
      <c r="T29">
        <f t="shared" si="5"/>
        <v>12.648950114997866</v>
      </c>
      <c r="U29">
        <f t="shared" si="15"/>
        <v>40.418717576031334</v>
      </c>
      <c r="V29">
        <f t="shared" si="16"/>
        <v>4.8209265667055275E-6</v>
      </c>
      <c r="Z29">
        <f>(D29-D17)^2</f>
        <v>0</v>
      </c>
    </row>
    <row r="30" spans="2:26" x14ac:dyDescent="0.25">
      <c r="B30">
        <f>250-360</f>
        <v>-110</v>
      </c>
      <c r="C30">
        <f t="shared" si="1"/>
        <v>-1.9198621771937625</v>
      </c>
      <c r="D30">
        <f>D16</f>
        <v>-79.682289460000007</v>
      </c>
      <c r="E30">
        <f t="shared" si="17"/>
        <v>2.0922008333172926E-3</v>
      </c>
      <c r="F30">
        <f t="shared" si="3"/>
        <v>4.3773043269335737E-6</v>
      </c>
      <c r="G30">
        <f t="shared" si="6"/>
        <v>1.2285002191094159</v>
      </c>
      <c r="H30">
        <f t="shared" si="7"/>
        <v>-0.59421268780700465</v>
      </c>
      <c r="I30">
        <f t="shared" si="8"/>
        <v>-1.3308962539434896</v>
      </c>
      <c r="J30">
        <f t="shared" si="9"/>
        <v>1.5045993428577009</v>
      </c>
      <c r="K30">
        <f t="shared" si="10"/>
        <v>0.30168968815969444</v>
      </c>
      <c r="M30">
        <f t="shared" si="11"/>
        <v>0</v>
      </c>
      <c r="N30">
        <f t="shared" si="12"/>
        <v>0</v>
      </c>
      <c r="O30">
        <f t="shared" si="13"/>
        <v>8.3435648301335537</v>
      </c>
      <c r="P30">
        <f t="shared" si="14"/>
        <v>-3.8742869675424576E-16</v>
      </c>
      <c r="R30">
        <f t="shared" si="4"/>
        <v>11.799582541314042</v>
      </c>
      <c r="T30">
        <f t="shared" si="5"/>
        <v>11.784451729974712</v>
      </c>
      <c r="U30">
        <f t="shared" si="15"/>
        <v>30.173854145960938</v>
      </c>
      <c r="V30">
        <f t="shared" si="16"/>
        <v>2.2894145178637134E-4</v>
      </c>
      <c r="Z30">
        <f>(D30-D16)^2</f>
        <v>0</v>
      </c>
    </row>
    <row r="31" spans="2:26" x14ac:dyDescent="0.25">
      <c r="B31">
        <f>260-360</f>
        <v>-100</v>
      </c>
      <c r="C31">
        <f t="shared" si="1"/>
        <v>-1.7453292519943295</v>
      </c>
      <c r="D31">
        <f>D15</f>
        <v>-79.683184179999998</v>
      </c>
      <c r="E31">
        <f t="shared" si="17"/>
        <v>1.1974808333263809E-3</v>
      </c>
      <c r="F31">
        <f t="shared" si="3"/>
        <v>1.4339603461840436E-6</v>
      </c>
      <c r="G31">
        <f t="shared" si="6"/>
        <v>0.70313778806228233</v>
      </c>
      <c r="H31">
        <f t="shared" si="7"/>
        <v>-0.17267348976753735</v>
      </c>
      <c r="I31">
        <f t="shared" si="8"/>
        <v>-0.93441812243565425</v>
      </c>
      <c r="J31">
        <f t="shared" si="9"/>
        <v>0.49719349804734941</v>
      </c>
      <c r="K31">
        <f t="shared" si="10"/>
        <v>0.76174463266811687</v>
      </c>
      <c r="M31">
        <f t="shared" si="11"/>
        <v>0</v>
      </c>
      <c r="N31">
        <f t="shared" si="12"/>
        <v>0</v>
      </c>
      <c r="O31">
        <f t="shared" si="13"/>
        <v>6.7069543703070789</v>
      </c>
      <c r="P31">
        <f t="shared" si="14"/>
        <v>-1.0968826059552962E-16</v>
      </c>
      <c r="R31">
        <f t="shared" si="4"/>
        <v>9.4850658327057733</v>
      </c>
      <c r="T31">
        <f t="shared" si="5"/>
        <v>9.4353643699985739</v>
      </c>
      <c r="U31">
        <f t="shared" si="15"/>
        <v>9.8846475148232447</v>
      </c>
      <c r="V31">
        <f t="shared" si="16"/>
        <v>2.4702353952351366E-3</v>
      </c>
      <c r="Z31">
        <f>(D31-D15)^2</f>
        <v>0</v>
      </c>
    </row>
    <row r="32" spans="2:26" x14ac:dyDescent="0.25">
      <c r="B32">
        <f>270-360</f>
        <v>-90</v>
      </c>
      <c r="C32">
        <f t="shared" si="1"/>
        <v>-1.5707963267948966</v>
      </c>
      <c r="D32">
        <f>D14</f>
        <v>-79.684394479999995</v>
      </c>
      <c r="E32">
        <f t="shared" si="17"/>
        <v>-1.2819166670396953E-5</v>
      </c>
      <c r="F32">
        <f t="shared" si="3"/>
        <v>1.643310341234161E-10</v>
      </c>
      <c r="G32">
        <f t="shared" si="6"/>
        <v>-7.5271689087385357E-3</v>
      </c>
      <c r="H32">
        <f t="shared" si="7"/>
        <v>-6.5208675717284046E-19</v>
      </c>
      <c r="I32">
        <f t="shared" si="8"/>
        <v>1.0645024357011128E-2</v>
      </c>
      <c r="J32">
        <f t="shared" si="9"/>
        <v>1.9562602715185211E-18</v>
      </c>
      <c r="K32">
        <f t="shared" si="10"/>
        <v>-1.0645024357011128E-2</v>
      </c>
      <c r="M32">
        <f t="shared" si="11"/>
        <v>0</v>
      </c>
      <c r="N32">
        <f t="shared" si="12"/>
        <v>0</v>
      </c>
      <c r="O32">
        <f t="shared" si="13"/>
        <v>4.471302906084782</v>
      </c>
      <c r="P32">
        <f t="shared" si="14"/>
        <v>4.1681012247413374E-24</v>
      </c>
      <c r="R32">
        <f t="shared" si="4"/>
        <v>6.323377211263332</v>
      </c>
      <c r="T32">
        <f t="shared" si="5"/>
        <v>6.2577217200070336</v>
      </c>
      <c r="U32">
        <f t="shared" si="15"/>
        <v>1.1327749420539967E-3</v>
      </c>
      <c r="V32">
        <f t="shared" si="16"/>
        <v>4.3106435321058657E-3</v>
      </c>
      <c r="Z32">
        <f>(D32-D14)^2</f>
        <v>0</v>
      </c>
    </row>
    <row r="33" spans="2:26" x14ac:dyDescent="0.25">
      <c r="B33">
        <f>280-360</f>
        <v>-80</v>
      </c>
      <c r="C33">
        <f t="shared" si="1"/>
        <v>-1.3962634015954636</v>
      </c>
      <c r="D33">
        <f>D13</f>
        <v>-79.685591759999994</v>
      </c>
      <c r="E33">
        <f t="shared" si="17"/>
        <v>-1.2100991666699201E-3</v>
      </c>
      <c r="F33">
        <f t="shared" si="3"/>
        <v>1.464339993175235E-6</v>
      </c>
      <c r="G33">
        <f t="shared" si="6"/>
        <v>-0.71054703149172638</v>
      </c>
      <c r="H33">
        <f t="shared" si="7"/>
        <v>-0.17449301922708343</v>
      </c>
      <c r="I33">
        <f t="shared" si="8"/>
        <v>0.94426445903077472</v>
      </c>
      <c r="J33">
        <f t="shared" si="9"/>
        <v>0.50243262431977154</v>
      </c>
      <c r="K33">
        <f t="shared" si="10"/>
        <v>-0.76977143980369123</v>
      </c>
      <c r="M33">
        <f t="shared" si="11"/>
        <v>0</v>
      </c>
      <c r="N33">
        <f t="shared" si="12"/>
        <v>0</v>
      </c>
      <c r="O33">
        <f t="shared" si="13"/>
        <v>2.2356514418624855</v>
      </c>
      <c r="P33">
        <f t="shared" si="14"/>
        <v>-1.0968826059552977E-16</v>
      </c>
      <c r="R33">
        <f t="shared" si="4"/>
        <v>3.1616885898208924</v>
      </c>
      <c r="T33">
        <f t="shared" si="5"/>
        <v>3.1142630800082856</v>
      </c>
      <c r="U33">
        <f t="shared" si="15"/>
        <v>10.094062024040188</v>
      </c>
      <c r="V33">
        <f t="shared" si="16"/>
        <v>2.2491789809856682E-3</v>
      </c>
      <c r="Z33">
        <f>(D33-D13)^2</f>
        <v>0</v>
      </c>
    </row>
    <row r="34" spans="2:26" x14ac:dyDescent="0.25">
      <c r="B34">
        <f>290-360</f>
        <v>-70</v>
      </c>
      <c r="C34">
        <f t="shared" si="1"/>
        <v>-1.2217304763960306</v>
      </c>
      <c r="D34">
        <f>D12</f>
        <v>-79.686461030000004</v>
      </c>
      <c r="E34">
        <f t="shared" si="17"/>
        <v>-2.0793691666796121E-3</v>
      </c>
      <c r="F34">
        <f t="shared" si="3"/>
        <v>4.3237761313378644E-6</v>
      </c>
      <c r="G34">
        <f t="shared" si="6"/>
        <v>-1.2209657104595293</v>
      </c>
      <c r="H34">
        <f t="shared" si="7"/>
        <v>-0.59056832489480282</v>
      </c>
      <c r="I34">
        <f t="shared" si="8"/>
        <v>1.3227337406761268</v>
      </c>
      <c r="J34">
        <f t="shared" si="9"/>
        <v>1.4953714920302967</v>
      </c>
      <c r="K34">
        <f t="shared" si="10"/>
        <v>-0.29983939661748404</v>
      </c>
      <c r="M34">
        <f t="shared" si="11"/>
        <v>0</v>
      </c>
      <c r="N34">
        <f t="shared" si="12"/>
        <v>0</v>
      </c>
      <c r="O34">
        <f t="shared" si="13"/>
        <v>0.59904098203601208</v>
      </c>
      <c r="P34">
        <f t="shared" si="14"/>
        <v>-3.8742869675424596E-16</v>
      </c>
      <c r="R34">
        <f t="shared" si="4"/>
        <v>0.84717188121262543</v>
      </c>
      <c r="T34">
        <f t="shared" si="5"/>
        <v>0.83199469498283918</v>
      </c>
      <c r="U34">
        <f t="shared" si="15"/>
        <v>29.804870898288769</v>
      </c>
      <c r="V34">
        <f t="shared" si="16"/>
        <v>2.303469818536135E-4</v>
      </c>
      <c r="Z34">
        <f>(D34-D12)^2</f>
        <v>0</v>
      </c>
    </row>
    <row r="35" spans="2:26" x14ac:dyDescent="0.25">
      <c r="B35">
        <f>300-360</f>
        <v>-60</v>
      </c>
      <c r="C35">
        <f t="shared" si="1"/>
        <v>-1.0471975511965976</v>
      </c>
      <c r="D35">
        <f>D11</f>
        <v>-79.686777919999997</v>
      </c>
      <c r="E35">
        <f t="shared" si="17"/>
        <v>-2.3962591666730759E-3</v>
      </c>
      <c r="F35">
        <f t="shared" si="3"/>
        <v>5.7420579938647444E-6</v>
      </c>
      <c r="G35">
        <f t="shared" si="6"/>
        <v>-1.4070374432617281</v>
      </c>
      <c r="H35">
        <f t="shared" si="7"/>
        <v>-0.99492571751375025</v>
      </c>
      <c r="I35">
        <f t="shared" si="8"/>
        <v>0.99492571751374959</v>
      </c>
      <c r="J35">
        <f t="shared" si="9"/>
        <v>1.9898514350275003</v>
      </c>
      <c r="K35">
        <f t="shared" si="10"/>
        <v>0.99492571751375103</v>
      </c>
      <c r="M35">
        <f t="shared" si="11"/>
        <v>0</v>
      </c>
      <c r="N35">
        <f t="shared" si="12"/>
        <v>0</v>
      </c>
      <c r="O35">
        <f t="shared" si="13"/>
        <v>-2.2359808215538414E-8</v>
      </c>
      <c r="P35">
        <f t="shared" si="14"/>
        <v>-7.0326346748826676E-16</v>
      </c>
      <c r="R35">
        <f t="shared" si="4"/>
        <v>-3.1621545025040512E-8</v>
      </c>
      <c r="T35">
        <f t="shared" si="5"/>
        <v>0</v>
      </c>
      <c r="U35">
        <f t="shared" si="15"/>
        <v>39.581442701722644</v>
      </c>
      <c r="V35">
        <f t="shared" si="16"/>
        <v>9.9992210977066423E-16</v>
      </c>
      <c r="Z35">
        <f>(D35-D11)^2</f>
        <v>0</v>
      </c>
    </row>
    <row r="36" spans="2:26" x14ac:dyDescent="0.25">
      <c r="B36">
        <f>310-360</f>
        <v>-50</v>
      </c>
      <c r="C36">
        <f t="shared" si="1"/>
        <v>-0.87266462599716477</v>
      </c>
      <c r="D36">
        <f>D22</f>
        <v>-79.686461030000004</v>
      </c>
      <c r="E36">
        <f t="shared" si="17"/>
        <v>-2.0793691666796121E-3</v>
      </c>
      <c r="F36">
        <f t="shared" si="3"/>
        <v>4.3237761313378644E-6</v>
      </c>
      <c r="G36">
        <f t="shared" si="6"/>
        <v>-1.2209657104595293</v>
      </c>
      <c r="H36">
        <f t="shared" si="7"/>
        <v>-1.1099053939470822</v>
      </c>
      <c r="I36">
        <f t="shared" si="8"/>
        <v>0.2998393966174846</v>
      </c>
      <c r="J36">
        <f t="shared" si="9"/>
        <v>1.4953714920302965</v>
      </c>
      <c r="K36">
        <f t="shared" si="10"/>
        <v>1.6225731372936116</v>
      </c>
      <c r="M36">
        <f t="shared" si="11"/>
        <v>0</v>
      </c>
      <c r="N36">
        <f t="shared" si="12"/>
        <v>0</v>
      </c>
      <c r="O36">
        <f t="shared" si="13"/>
        <v>0.59904098203601264</v>
      </c>
      <c r="P36">
        <f t="shared" si="14"/>
        <v>-9.0940997345865644E-16</v>
      </c>
      <c r="R36">
        <f t="shared" si="4"/>
        <v>0.84717188121262543</v>
      </c>
      <c r="T36">
        <f t="shared" si="5"/>
        <v>0.83199469498283918</v>
      </c>
      <c r="U36">
        <f t="shared" si="15"/>
        <v>29.804870898288769</v>
      </c>
      <c r="V36">
        <f t="shared" si="16"/>
        <v>2.303469818536135E-4</v>
      </c>
      <c r="Z36">
        <f>(D36-D10)^2</f>
        <v>0</v>
      </c>
    </row>
    <row r="37" spans="2:26" x14ac:dyDescent="0.25">
      <c r="B37">
        <f>320-360</f>
        <v>-40</v>
      </c>
      <c r="C37">
        <f t="shared" si="1"/>
        <v>-0.69813170079773179</v>
      </c>
      <c r="D37">
        <f>D21</f>
        <v>-79.685591759999994</v>
      </c>
      <c r="E37">
        <f t="shared" si="17"/>
        <v>-1.2100991666699201E-3</v>
      </c>
      <c r="F37">
        <f t="shared" si="3"/>
        <v>1.464339993175235E-6</v>
      </c>
      <c r="G37">
        <f t="shared" si="6"/>
        <v>-0.71054703149172638</v>
      </c>
      <c r="H37">
        <f t="shared" si="7"/>
        <v>-0.76977143980369145</v>
      </c>
      <c r="I37">
        <f t="shared" si="8"/>
        <v>-0.17449301922708343</v>
      </c>
      <c r="J37">
        <f t="shared" si="9"/>
        <v>0.50243262431977087</v>
      </c>
      <c r="K37">
        <f t="shared" si="10"/>
        <v>0.94426445903077472</v>
      </c>
      <c r="M37">
        <f t="shared" si="11"/>
        <v>0</v>
      </c>
      <c r="N37">
        <f t="shared" si="12"/>
        <v>0</v>
      </c>
      <c r="O37">
        <f t="shared" si="13"/>
        <v>2.2356514418624882</v>
      </c>
      <c r="P37">
        <f t="shared" si="14"/>
        <v>-9.0940997345865624E-16</v>
      </c>
      <c r="R37">
        <f t="shared" si="4"/>
        <v>3.1616885898208946</v>
      </c>
      <c r="T37">
        <f t="shared" si="5"/>
        <v>3.1142630800082856</v>
      </c>
      <c r="U37">
        <f t="shared" si="15"/>
        <v>10.094062024040188</v>
      </c>
      <c r="V37">
        <f t="shared" si="16"/>
        <v>2.249178980985879E-3</v>
      </c>
      <c r="Z37">
        <f>(D37-D9)^2</f>
        <v>0</v>
      </c>
    </row>
    <row r="38" spans="2:26" x14ac:dyDescent="0.25">
      <c r="B38">
        <f>330-360</f>
        <v>-30</v>
      </c>
      <c r="C38">
        <f t="shared" si="1"/>
        <v>-0.52359877559829882</v>
      </c>
      <c r="D38">
        <f>D20</f>
        <v>-79.684394479999995</v>
      </c>
      <c r="E38">
        <f t="shared" si="17"/>
        <v>-1.2819166670396953E-5</v>
      </c>
      <c r="F38">
        <f t="shared" si="3"/>
        <v>1.643310341234161E-10</v>
      </c>
      <c r="G38">
        <f t="shared" si="6"/>
        <v>-7.5271689087385357E-3</v>
      </c>
      <c r="H38">
        <f t="shared" si="7"/>
        <v>-9.2188615170757469E-3</v>
      </c>
      <c r="I38">
        <f t="shared" si="8"/>
        <v>-5.3225121785055651E-3</v>
      </c>
      <c r="J38">
        <f t="shared" si="9"/>
        <v>-6.5208675717284046E-19</v>
      </c>
      <c r="K38">
        <f t="shared" si="10"/>
        <v>5.3225121785055616E-3</v>
      </c>
      <c r="M38">
        <f t="shared" si="11"/>
        <v>0</v>
      </c>
      <c r="N38">
        <f t="shared" si="12"/>
        <v>0</v>
      </c>
      <c r="O38">
        <f t="shared" si="13"/>
        <v>4.4713029060847838</v>
      </c>
      <c r="P38">
        <f t="shared" si="14"/>
        <v>-7.0326346748826636E-16</v>
      </c>
      <c r="R38">
        <f t="shared" si="4"/>
        <v>6.3233772112633337</v>
      </c>
      <c r="T38">
        <f t="shared" si="5"/>
        <v>6.2577217200070336</v>
      </c>
      <c r="U38">
        <f t="shared" si="15"/>
        <v>1.1327749420539967E-3</v>
      </c>
      <c r="V38">
        <f t="shared" si="16"/>
        <v>4.3106435321060991E-3</v>
      </c>
      <c r="Z38">
        <f>(D38-D8)^2</f>
        <v>0</v>
      </c>
    </row>
    <row r="39" spans="2:26" x14ac:dyDescent="0.25">
      <c r="B39">
        <f>340-360</f>
        <v>-20</v>
      </c>
      <c r="C39">
        <f t="shared" si="1"/>
        <v>-0.3490658503988659</v>
      </c>
      <c r="D39">
        <f>D19</f>
        <v>-79.683184179999998</v>
      </c>
      <c r="E39">
        <f t="shared" si="17"/>
        <v>1.1974808333263809E-3</v>
      </c>
      <c r="F39">
        <f t="shared" si="3"/>
        <v>1.4339603461840436E-6</v>
      </c>
      <c r="G39">
        <f t="shared" si="6"/>
        <v>0.70313778806228233</v>
      </c>
      <c r="H39">
        <f t="shared" si="7"/>
        <v>0.93441812243565425</v>
      </c>
      <c r="I39">
        <f t="shared" si="8"/>
        <v>0.76174463266811676</v>
      </c>
      <c r="J39">
        <f t="shared" si="9"/>
        <v>0.49719349804734941</v>
      </c>
      <c r="K39">
        <f t="shared" si="10"/>
        <v>0.17267348976753746</v>
      </c>
      <c r="M39">
        <f t="shared" si="11"/>
        <v>0</v>
      </c>
      <c r="N39">
        <f t="shared" si="12"/>
        <v>0</v>
      </c>
      <c r="O39">
        <f t="shared" si="13"/>
        <v>6.7069543703070789</v>
      </c>
      <c r="P39">
        <f t="shared" si="14"/>
        <v>-3.8742869675424576E-16</v>
      </c>
      <c r="R39">
        <f t="shared" si="4"/>
        <v>9.4850658327057733</v>
      </c>
      <c r="T39">
        <f t="shared" si="5"/>
        <v>9.4353643699985739</v>
      </c>
      <c r="U39">
        <f t="shared" si="15"/>
        <v>9.8846475148232447</v>
      </c>
      <c r="V39">
        <f t="shared" si="16"/>
        <v>2.4702353952351366E-3</v>
      </c>
      <c r="Z39">
        <f>(D39-D7)^2</f>
        <v>0</v>
      </c>
    </row>
    <row r="40" spans="2:26" x14ac:dyDescent="0.25">
      <c r="B40">
        <f>350-360</f>
        <v>-10</v>
      </c>
      <c r="C40">
        <f t="shared" si="1"/>
        <v>-0.17453292519943295</v>
      </c>
      <c r="D40">
        <f>D18</f>
        <v>-79.682289460000007</v>
      </c>
      <c r="E40">
        <f t="shared" si="17"/>
        <v>2.0922008333172926E-3</v>
      </c>
      <c r="F40">
        <f t="shared" si="3"/>
        <v>4.3773043269335737E-6</v>
      </c>
      <c r="G40">
        <f t="shared" si="6"/>
        <v>1.2285002191094159</v>
      </c>
      <c r="H40">
        <f t="shared" si="7"/>
        <v>1.7109672436262104</v>
      </c>
      <c r="I40">
        <f t="shared" si="8"/>
        <v>1.6325859421031843</v>
      </c>
      <c r="J40">
        <f t="shared" si="9"/>
        <v>1.5045993428577007</v>
      </c>
      <c r="K40">
        <f t="shared" si="10"/>
        <v>1.3308962539434896</v>
      </c>
      <c r="M40">
        <f t="shared" si="11"/>
        <v>0</v>
      </c>
      <c r="N40">
        <f t="shared" si="12"/>
        <v>0</v>
      </c>
      <c r="O40">
        <f t="shared" si="13"/>
        <v>8.3435648301335537</v>
      </c>
      <c r="P40">
        <f t="shared" si="14"/>
        <v>-1.0968826059552967E-16</v>
      </c>
      <c r="R40">
        <f t="shared" si="4"/>
        <v>11.799582541314042</v>
      </c>
      <c r="T40">
        <f t="shared" si="5"/>
        <v>11.784451729974712</v>
      </c>
      <c r="U40">
        <f t="shared" si="15"/>
        <v>30.173854145960938</v>
      </c>
      <c r="V40">
        <f t="shared" si="16"/>
        <v>2.2894145178637134E-4</v>
      </c>
      <c r="Z40">
        <f>(D40-D6)^2</f>
        <v>0</v>
      </c>
    </row>
    <row r="41" spans="2:26" x14ac:dyDescent="0.25">
      <c r="B41">
        <f>-180</f>
        <v>-180</v>
      </c>
      <c r="C41">
        <f t="shared" si="1"/>
        <v>-3.1415926535897931</v>
      </c>
      <c r="M41">
        <f t="shared" si="11"/>
        <v>0</v>
      </c>
      <c r="N41">
        <f t="shared" si="12"/>
        <v>0</v>
      </c>
      <c r="O41">
        <f t="shared" si="13"/>
        <v>-2.2359808215538414E-8</v>
      </c>
      <c r="P41">
        <f t="shared" si="14"/>
        <v>4.1681012247413374E-24</v>
      </c>
      <c r="R41">
        <f t="shared" si="4"/>
        <v>-3.1621544030475773E-8</v>
      </c>
      <c r="T41">
        <f>T23</f>
        <v>0</v>
      </c>
    </row>
    <row r="42" spans="2:26" x14ac:dyDescent="0.25">
      <c r="B42" t="s">
        <v>4</v>
      </c>
      <c r="D42">
        <f>AVERAGE(D5:D40)</f>
        <v>-79.684381660833324</v>
      </c>
      <c r="F42">
        <f>SQRT(AVERAGE(F5:F40))</f>
        <v>1.7030528776250478E-3</v>
      </c>
      <c r="G42" t="s">
        <v>10</v>
      </c>
      <c r="H42" s="2">
        <f>AVERAGE(H5:H40)</f>
        <v>0</v>
      </c>
      <c r="I42" s="2">
        <f t="shared" ref="I42:K42" si="19">AVERAGE(I5:I40)</f>
        <v>0</v>
      </c>
      <c r="J42" s="2">
        <f t="shared" si="19"/>
        <v>0.99998604413744729</v>
      </c>
      <c r="K42" s="2">
        <f t="shared" si="19"/>
        <v>1.0485439677015367E-16</v>
      </c>
    </row>
    <row r="43" spans="2:26" x14ac:dyDescent="0.25">
      <c r="B43" t="s">
        <v>5</v>
      </c>
      <c r="D43">
        <f>MIN(D4:D40)</f>
        <v>-79.686777919999997</v>
      </c>
      <c r="F43" s="5">
        <f>F42*$A$1</f>
        <v>4.4713653302045628</v>
      </c>
      <c r="G43" s="2">
        <f>SUM(H43:K43)</f>
        <v>0.99997208846966068</v>
      </c>
      <c r="H43">
        <f t="shared" ref="H43:K43" si="20">H42^2</f>
        <v>0</v>
      </c>
      <c r="I43">
        <f t="shared" si="20"/>
        <v>0</v>
      </c>
      <c r="J43">
        <f t="shared" si="20"/>
        <v>0.99997208846966068</v>
      </c>
      <c r="K43">
        <f t="shared" si="20"/>
        <v>1.0994444522032813E-32</v>
      </c>
    </row>
    <row r="44" spans="2:26" x14ac:dyDescent="0.25">
      <c r="B44" t="s">
        <v>6</v>
      </c>
      <c r="D44">
        <f>MAX(D4:D40)</f>
        <v>-79.681960189999998</v>
      </c>
    </row>
    <row r="45" spans="2:26" x14ac:dyDescent="0.25">
      <c r="B45" t="s">
        <v>25</v>
      </c>
      <c r="D45" s="1">
        <f>D44-D43</f>
        <v>4.8177299999991874E-3</v>
      </c>
      <c r="E45" s="4">
        <f>D45*$A$1</f>
        <v>12.648950114997866</v>
      </c>
      <c r="G45" t="s">
        <v>21</v>
      </c>
      <c r="H45">
        <f>H42*$F$42</f>
        <v>0</v>
      </c>
      <c r="I45">
        <f t="shared" ref="I45:K45" si="21">I42*$F$42</f>
        <v>0</v>
      </c>
      <c r="J45">
        <f t="shared" si="21"/>
        <v>1.7030291100531675E-3</v>
      </c>
      <c r="K45">
        <f t="shared" si="21"/>
        <v>1.7857258215104873E-19</v>
      </c>
    </row>
    <row r="46" spans="2:26" x14ac:dyDescent="0.25">
      <c r="H46">
        <f>$A$1*H45</f>
        <v>0</v>
      </c>
      <c r="I46">
        <f t="shared" ref="I46:K46" si="22">$A$1*I45</f>
        <v>0</v>
      </c>
      <c r="J46">
        <f t="shared" si="22"/>
        <v>4.4713029284445911</v>
      </c>
      <c r="K46">
        <f t="shared" si="22"/>
        <v>4.6884231443757848E-16</v>
      </c>
      <c r="L46" t="s">
        <v>17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2025-01-20T21:38:45Z</dcterms:modified>
</cp:coreProperties>
</file>