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3B295501-C963-44FD-824B-04A891DA818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n10_inclination_relax" sheetId="6" r:id="rId2"/>
    <sheet name="p10_inclination_relax" sheetId="5" r:id="rId3"/>
    <sheet name="opt_angle_no_relax" sheetId="1" r:id="rId4"/>
    <sheet name="opt_angle_relax" sheetId="2" r:id="rId5"/>
    <sheet name="predict_norms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2" l="1"/>
  <c r="U22" i="2"/>
  <c r="V21" i="2"/>
  <c r="U21" i="2"/>
  <c r="V20" i="2"/>
  <c r="U20" i="2"/>
  <c r="V19" i="2"/>
  <c r="U19" i="2"/>
  <c r="V18" i="2"/>
  <c r="U18" i="2"/>
  <c r="V17" i="2"/>
  <c r="U17" i="2"/>
  <c r="V16" i="2"/>
  <c r="U16" i="2"/>
  <c r="V15" i="2"/>
  <c r="U15" i="2"/>
  <c r="V14" i="2"/>
  <c r="U14" i="2"/>
  <c r="V13" i="2"/>
  <c r="U13" i="2"/>
  <c r="V12" i="2"/>
  <c r="U12" i="2"/>
  <c r="V11" i="2"/>
  <c r="U11" i="2"/>
  <c r="V10" i="2"/>
  <c r="U10" i="2"/>
  <c r="V9" i="2"/>
  <c r="U9" i="2"/>
  <c r="V8" i="2"/>
  <c r="U8" i="2"/>
  <c r="V7" i="2"/>
  <c r="U7" i="2"/>
  <c r="V6" i="2"/>
  <c r="U6" i="2"/>
  <c r="V5" i="2"/>
  <c r="V3" i="2" s="1"/>
  <c r="U5" i="2"/>
  <c r="U3" i="2" s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U3" i="1" s="1"/>
  <c r="V5" i="1"/>
  <c r="V3" i="1" s="1"/>
  <c r="X3" i="1" s="1"/>
  <c r="U5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V22" i="6"/>
  <c r="T22" i="6"/>
  <c r="K22" i="6"/>
  <c r="J22" i="6"/>
  <c r="I22" i="6"/>
  <c r="H22" i="6"/>
  <c r="V21" i="6"/>
  <c r="T21" i="6"/>
  <c r="K21" i="6"/>
  <c r="J21" i="6"/>
  <c r="I21" i="6"/>
  <c r="H21" i="6"/>
  <c r="V20" i="6"/>
  <c r="T20" i="6"/>
  <c r="K20" i="6"/>
  <c r="J20" i="6"/>
  <c r="I20" i="6"/>
  <c r="H20" i="6"/>
  <c r="V19" i="6"/>
  <c r="T19" i="6"/>
  <c r="K19" i="6"/>
  <c r="J19" i="6"/>
  <c r="I19" i="6"/>
  <c r="H19" i="6"/>
  <c r="V18" i="6"/>
  <c r="T18" i="6"/>
  <c r="K18" i="6"/>
  <c r="J18" i="6"/>
  <c r="I18" i="6"/>
  <c r="H18" i="6"/>
  <c r="V17" i="6"/>
  <c r="T17" i="6"/>
  <c r="K17" i="6"/>
  <c r="J17" i="6"/>
  <c r="I17" i="6"/>
  <c r="H17" i="6"/>
  <c r="V16" i="6"/>
  <c r="T16" i="6"/>
  <c r="K16" i="6"/>
  <c r="J16" i="6"/>
  <c r="I16" i="6"/>
  <c r="H16" i="6"/>
  <c r="V15" i="6"/>
  <c r="T15" i="6"/>
  <c r="K15" i="6"/>
  <c r="J15" i="6"/>
  <c r="I15" i="6"/>
  <c r="H15" i="6"/>
  <c r="V14" i="6"/>
  <c r="T14" i="6"/>
  <c r="T23" i="6" s="1"/>
  <c r="K14" i="6"/>
  <c r="J14" i="6"/>
  <c r="I14" i="6"/>
  <c r="H14" i="6"/>
  <c r="V13" i="6"/>
  <c r="T13" i="6"/>
  <c r="K13" i="6"/>
  <c r="J13" i="6"/>
  <c r="I13" i="6"/>
  <c r="H13" i="6"/>
  <c r="V12" i="6"/>
  <c r="T12" i="6"/>
  <c r="K12" i="6"/>
  <c r="J12" i="6"/>
  <c r="I12" i="6"/>
  <c r="H12" i="6"/>
  <c r="V11" i="6"/>
  <c r="T11" i="6"/>
  <c r="K11" i="6"/>
  <c r="J11" i="6"/>
  <c r="I11" i="6"/>
  <c r="H11" i="6"/>
  <c r="V10" i="6"/>
  <c r="T10" i="6"/>
  <c r="K10" i="6"/>
  <c r="J10" i="6"/>
  <c r="I10" i="6"/>
  <c r="H10" i="6"/>
  <c r="V9" i="6"/>
  <c r="V4" i="6" s="1"/>
  <c r="W4" i="6" s="1"/>
  <c r="T9" i="6"/>
  <c r="K9" i="6"/>
  <c r="J9" i="6"/>
  <c r="I9" i="6"/>
  <c r="H9" i="6"/>
  <c r="V8" i="6"/>
  <c r="T8" i="6"/>
  <c r="K8" i="6"/>
  <c r="J8" i="6"/>
  <c r="I8" i="6"/>
  <c r="H8" i="6"/>
  <c r="V7" i="6"/>
  <c r="T7" i="6"/>
  <c r="K7" i="6"/>
  <c r="J7" i="6"/>
  <c r="I7" i="6"/>
  <c r="H7" i="6"/>
  <c r="V6" i="6"/>
  <c r="T6" i="6"/>
  <c r="K6" i="6"/>
  <c r="J6" i="6"/>
  <c r="I6" i="6"/>
  <c r="H6" i="6"/>
  <c r="V5" i="6"/>
  <c r="T5" i="6"/>
  <c r="K5" i="6"/>
  <c r="K24" i="6" s="1"/>
  <c r="J5" i="6"/>
  <c r="J24" i="6" s="1"/>
  <c r="I5" i="6"/>
  <c r="I24" i="6" s="1"/>
  <c r="H5" i="6"/>
  <c r="H24" i="6" s="1"/>
  <c r="V22" i="5"/>
  <c r="T22" i="5"/>
  <c r="K22" i="5"/>
  <c r="J22" i="5"/>
  <c r="I22" i="5"/>
  <c r="H22" i="5"/>
  <c r="V21" i="5"/>
  <c r="T21" i="5"/>
  <c r="K21" i="5"/>
  <c r="J21" i="5"/>
  <c r="I21" i="5"/>
  <c r="H21" i="5"/>
  <c r="V20" i="5"/>
  <c r="T20" i="5"/>
  <c r="K20" i="5"/>
  <c r="J20" i="5"/>
  <c r="I20" i="5"/>
  <c r="H20" i="5"/>
  <c r="V19" i="5"/>
  <c r="T19" i="5"/>
  <c r="K19" i="5"/>
  <c r="J19" i="5"/>
  <c r="I19" i="5"/>
  <c r="H19" i="5"/>
  <c r="V18" i="5"/>
  <c r="T18" i="5"/>
  <c r="K18" i="5"/>
  <c r="J18" i="5"/>
  <c r="I18" i="5"/>
  <c r="H18" i="5"/>
  <c r="V17" i="5"/>
  <c r="T17" i="5"/>
  <c r="K17" i="5"/>
  <c r="J17" i="5"/>
  <c r="I17" i="5"/>
  <c r="H17" i="5"/>
  <c r="V16" i="5"/>
  <c r="T16" i="5"/>
  <c r="K16" i="5"/>
  <c r="J16" i="5"/>
  <c r="I16" i="5"/>
  <c r="H16" i="5"/>
  <c r="V15" i="5"/>
  <c r="T15" i="5"/>
  <c r="K15" i="5"/>
  <c r="J15" i="5"/>
  <c r="I15" i="5"/>
  <c r="H15" i="5"/>
  <c r="V14" i="5"/>
  <c r="T14" i="5"/>
  <c r="T23" i="5" s="1"/>
  <c r="K14" i="5"/>
  <c r="J14" i="5"/>
  <c r="I14" i="5"/>
  <c r="H14" i="5"/>
  <c r="V13" i="5"/>
  <c r="T13" i="5"/>
  <c r="K13" i="5"/>
  <c r="J13" i="5"/>
  <c r="I13" i="5"/>
  <c r="H13" i="5"/>
  <c r="V12" i="5"/>
  <c r="T12" i="5"/>
  <c r="K12" i="5"/>
  <c r="J12" i="5"/>
  <c r="I12" i="5"/>
  <c r="H12" i="5"/>
  <c r="V11" i="5"/>
  <c r="T11" i="5"/>
  <c r="K11" i="5"/>
  <c r="J11" i="5"/>
  <c r="I11" i="5"/>
  <c r="H11" i="5"/>
  <c r="V10" i="5"/>
  <c r="T10" i="5"/>
  <c r="K10" i="5"/>
  <c r="J10" i="5"/>
  <c r="I10" i="5"/>
  <c r="H10" i="5"/>
  <c r="V9" i="5"/>
  <c r="T9" i="5"/>
  <c r="K9" i="5"/>
  <c r="J9" i="5"/>
  <c r="I9" i="5"/>
  <c r="H9" i="5"/>
  <c r="V8" i="5"/>
  <c r="V4" i="5" s="1"/>
  <c r="W4" i="5" s="1"/>
  <c r="T8" i="5"/>
  <c r="K8" i="5"/>
  <c r="J8" i="5"/>
  <c r="I8" i="5"/>
  <c r="H8" i="5"/>
  <c r="V7" i="5"/>
  <c r="T7" i="5"/>
  <c r="K7" i="5"/>
  <c r="J7" i="5"/>
  <c r="I7" i="5"/>
  <c r="H7" i="5"/>
  <c r="V6" i="5"/>
  <c r="T6" i="5"/>
  <c r="K6" i="5"/>
  <c r="J6" i="5"/>
  <c r="I6" i="5"/>
  <c r="H6" i="5"/>
  <c r="V5" i="5"/>
  <c r="T5" i="5"/>
  <c r="K5" i="5"/>
  <c r="K24" i="5" s="1"/>
  <c r="J5" i="5"/>
  <c r="J24" i="5" s="1"/>
  <c r="I5" i="5"/>
  <c r="I24" i="5" s="1"/>
  <c r="H5" i="5"/>
  <c r="H24" i="5" s="1"/>
  <c r="Z14" i="1"/>
  <c r="Z5" i="1"/>
  <c r="Z14" i="2"/>
  <c r="Z5" i="2"/>
  <c r="F3" i="6"/>
  <c r="F3" i="5"/>
  <c r="X3" i="2" l="1"/>
  <c r="H27" i="6"/>
  <c r="H28" i="6" s="1"/>
  <c r="H25" i="6"/>
  <c r="J27" i="6"/>
  <c r="J28" i="6" s="1"/>
  <c r="J25" i="6"/>
  <c r="I27" i="6"/>
  <c r="I28" i="6" s="1"/>
  <c r="I25" i="6"/>
  <c r="K27" i="6"/>
  <c r="K28" i="6" s="1"/>
  <c r="K25" i="6"/>
  <c r="H27" i="5"/>
  <c r="H28" i="5" s="1"/>
  <c r="H25" i="5"/>
  <c r="I25" i="5"/>
  <c r="I27" i="5"/>
  <c r="I28" i="5" s="1"/>
  <c r="K27" i="5"/>
  <c r="K28" i="5" s="1"/>
  <c r="K25" i="5"/>
  <c r="J27" i="5"/>
  <c r="J28" i="5" s="1"/>
  <c r="J25" i="5"/>
  <c r="O20" i="6" l="1"/>
  <c r="O8" i="6"/>
  <c r="O6" i="6"/>
  <c r="O21" i="6"/>
  <c r="O9" i="6"/>
  <c r="O22" i="6"/>
  <c r="O10" i="6"/>
  <c r="O17" i="6"/>
  <c r="O11" i="6"/>
  <c r="O5" i="6"/>
  <c r="O18" i="6"/>
  <c r="O12" i="6"/>
  <c r="O13" i="6"/>
  <c r="O14" i="6"/>
  <c r="O23" i="6"/>
  <c r="O15" i="6"/>
  <c r="O16" i="6"/>
  <c r="O19" i="6"/>
  <c r="O7" i="6"/>
  <c r="P21" i="6"/>
  <c r="P9" i="6"/>
  <c r="P18" i="6"/>
  <c r="P22" i="6"/>
  <c r="P10" i="6"/>
  <c r="P19" i="6"/>
  <c r="P11" i="6"/>
  <c r="P6" i="6"/>
  <c r="P12" i="6"/>
  <c r="P13" i="6"/>
  <c r="P14" i="6"/>
  <c r="P23" i="6"/>
  <c r="P15" i="6"/>
  <c r="P16" i="6"/>
  <c r="P17" i="6"/>
  <c r="P5" i="6"/>
  <c r="P20" i="6"/>
  <c r="P8" i="6"/>
  <c r="P7" i="6"/>
  <c r="M18" i="6"/>
  <c r="M6" i="6"/>
  <c r="M19" i="6"/>
  <c r="M7" i="6"/>
  <c r="M20" i="6"/>
  <c r="M8" i="6"/>
  <c r="M21" i="6"/>
  <c r="M9" i="6"/>
  <c r="R9" i="6" s="1"/>
  <c r="M15" i="6"/>
  <c r="M22" i="6"/>
  <c r="M10" i="6"/>
  <c r="R10" i="6" s="1"/>
  <c r="M11" i="6"/>
  <c r="R11" i="6" s="1"/>
  <c r="M12" i="6"/>
  <c r="M13" i="6"/>
  <c r="R13" i="6" s="1"/>
  <c r="M23" i="6"/>
  <c r="M14" i="6"/>
  <c r="M17" i="6"/>
  <c r="M5" i="6"/>
  <c r="M16" i="6"/>
  <c r="N19" i="6"/>
  <c r="N7" i="6"/>
  <c r="N17" i="6"/>
  <c r="N20" i="6"/>
  <c r="N8" i="6"/>
  <c r="N16" i="6"/>
  <c r="N5" i="6"/>
  <c r="N21" i="6"/>
  <c r="N9" i="6"/>
  <c r="N22" i="6"/>
  <c r="N10" i="6"/>
  <c r="N11" i="6"/>
  <c r="N12" i="6"/>
  <c r="N13" i="6"/>
  <c r="N14" i="6"/>
  <c r="N23" i="6"/>
  <c r="N15" i="6"/>
  <c r="N18" i="6"/>
  <c r="N6" i="6"/>
  <c r="O12" i="5"/>
  <c r="O13" i="5"/>
  <c r="O6" i="5"/>
  <c r="O14" i="5"/>
  <c r="O23" i="5"/>
  <c r="O15" i="5"/>
  <c r="O16" i="5"/>
  <c r="O17" i="5"/>
  <c r="O5" i="5"/>
  <c r="O18" i="5"/>
  <c r="O19" i="5"/>
  <c r="O7" i="5"/>
  <c r="O20" i="5"/>
  <c r="O8" i="5"/>
  <c r="O21" i="5"/>
  <c r="O9" i="5"/>
  <c r="O22" i="5"/>
  <c r="O10" i="5"/>
  <c r="O11" i="5"/>
  <c r="M9" i="5"/>
  <c r="M21" i="5"/>
  <c r="M22" i="5"/>
  <c r="M10" i="5"/>
  <c r="M11" i="5"/>
  <c r="M16" i="5"/>
  <c r="M12" i="5"/>
  <c r="M13" i="5"/>
  <c r="M14" i="5"/>
  <c r="M23" i="5"/>
  <c r="M15" i="5"/>
  <c r="M17" i="5"/>
  <c r="M5" i="5"/>
  <c r="M18" i="5"/>
  <c r="M6" i="5"/>
  <c r="M19" i="5"/>
  <c r="M7" i="5"/>
  <c r="R7" i="5" s="1"/>
  <c r="M20" i="5"/>
  <c r="M8" i="5"/>
  <c r="P13" i="5"/>
  <c r="P14" i="5"/>
  <c r="P5" i="5"/>
  <c r="P18" i="5"/>
  <c r="P6" i="5"/>
  <c r="P19" i="5"/>
  <c r="P23" i="5"/>
  <c r="P15" i="5"/>
  <c r="P16" i="5"/>
  <c r="P17" i="5"/>
  <c r="P7" i="5"/>
  <c r="P20" i="5"/>
  <c r="P8" i="5"/>
  <c r="P21" i="5"/>
  <c r="P9" i="5"/>
  <c r="P22" i="5"/>
  <c r="P10" i="5"/>
  <c r="P11" i="5"/>
  <c r="P12" i="5"/>
  <c r="N10" i="5"/>
  <c r="N22" i="5"/>
  <c r="N11" i="5"/>
  <c r="N12" i="5"/>
  <c r="N16" i="5"/>
  <c r="N13" i="5"/>
  <c r="N14" i="5"/>
  <c r="N23" i="5"/>
  <c r="N15" i="5"/>
  <c r="N17" i="5"/>
  <c r="N5" i="5"/>
  <c r="N18" i="5"/>
  <c r="N6" i="5"/>
  <c r="N19" i="5"/>
  <c r="N7" i="5"/>
  <c r="N20" i="5"/>
  <c r="N8" i="5"/>
  <c r="N21" i="5"/>
  <c r="N9" i="5"/>
  <c r="R12" i="6" l="1"/>
  <c r="R22" i="6"/>
  <c r="R15" i="6"/>
  <c r="R16" i="6"/>
  <c r="R5" i="6"/>
  <c r="R8" i="6"/>
  <c r="R6" i="6"/>
  <c r="R21" i="6"/>
  <c r="R17" i="6"/>
  <c r="R20" i="6"/>
  <c r="R14" i="6"/>
  <c r="R23" i="6" s="1"/>
  <c r="R7" i="6"/>
  <c r="R19" i="6"/>
  <c r="R18" i="6"/>
  <c r="R11" i="5"/>
  <c r="R19" i="5"/>
  <c r="R10" i="5"/>
  <c r="R6" i="5"/>
  <c r="R22" i="5"/>
  <c r="R18" i="5"/>
  <c r="R21" i="5"/>
  <c r="R5" i="5"/>
  <c r="R9" i="5"/>
  <c r="R17" i="5"/>
  <c r="R15" i="5"/>
  <c r="R14" i="5"/>
  <c r="R23" i="5" s="1"/>
  <c r="R13" i="5"/>
  <c r="R8" i="5"/>
  <c r="R12" i="5"/>
  <c r="R20" i="5"/>
  <c r="R16" i="5"/>
  <c r="D11" i="3" l="1"/>
  <c r="E11" i="3" s="1"/>
  <c r="G11" i="3" s="1"/>
  <c r="O11" i="3" s="1"/>
  <c r="W11" i="3" s="1"/>
  <c r="B11" i="3"/>
  <c r="C11" i="3" s="1"/>
  <c r="F11" i="3" s="1"/>
  <c r="D10" i="3"/>
  <c r="E10" i="3" s="1"/>
  <c r="G10" i="3" s="1"/>
  <c r="B10" i="3"/>
  <c r="C10" i="3" s="1"/>
  <c r="F10" i="3" s="1"/>
  <c r="D9" i="3"/>
  <c r="E9" i="3" s="1"/>
  <c r="G9" i="3" s="1"/>
  <c r="B9" i="3"/>
  <c r="C9" i="3" s="1"/>
  <c r="F9" i="3" s="1"/>
  <c r="H9" i="3" s="1"/>
  <c r="P9" i="3" s="1"/>
  <c r="O10" i="3" l="1"/>
  <c r="W10" i="3" s="1"/>
  <c r="L10" i="3"/>
  <c r="T10" i="3" s="1"/>
  <c r="M10" i="3"/>
  <c r="U10" i="3" s="1"/>
  <c r="N10" i="3"/>
  <c r="V10" i="3" s="1"/>
  <c r="N11" i="3"/>
  <c r="V11" i="3" s="1"/>
  <c r="M11" i="3"/>
  <c r="U11" i="3" s="1"/>
  <c r="L11" i="3"/>
  <c r="T11" i="3" s="1"/>
  <c r="K11" i="3"/>
  <c r="S11" i="3" s="1"/>
  <c r="H11" i="3"/>
  <c r="P11" i="3" s="1"/>
  <c r="O9" i="3"/>
  <c r="W9" i="3" s="1"/>
  <c r="N9" i="3"/>
  <c r="V9" i="3" s="1"/>
  <c r="L9" i="3"/>
  <c r="T9" i="3" s="1"/>
  <c r="F3" i="3" s="1"/>
  <c r="J11" i="3"/>
  <c r="R11" i="3" s="1"/>
  <c r="I11" i="3"/>
  <c r="Q11" i="3" s="1"/>
  <c r="I9" i="3"/>
  <c r="Q9" i="3" s="1"/>
  <c r="K9" i="3"/>
  <c r="S9" i="3" s="1"/>
  <c r="J9" i="3"/>
  <c r="R9" i="3" s="1"/>
  <c r="M9" i="3"/>
  <c r="U9" i="3" s="1"/>
  <c r="K10" i="3"/>
  <c r="S10" i="3" s="1"/>
  <c r="J10" i="3"/>
  <c r="R10" i="3" s="1"/>
  <c r="H4" i="3" s="1"/>
  <c r="I10" i="3"/>
  <c r="Q10" i="3" s="1"/>
  <c r="G4" i="3" s="1"/>
  <c r="H10" i="3"/>
  <c r="P10" i="3" s="1"/>
  <c r="F4" i="3" s="1"/>
  <c r="I5" i="3" l="1"/>
  <c r="F5" i="3"/>
  <c r="H3" i="3"/>
  <c r="I4" i="3"/>
  <c r="G3" i="3"/>
  <c r="I3" i="3"/>
  <c r="G5" i="3"/>
  <c r="H5" i="3"/>
  <c r="E4" i="3"/>
  <c r="E5" i="3"/>
  <c r="C4" i="3"/>
  <c r="C5" i="3"/>
  <c r="E3" i="3"/>
  <c r="C3" i="3"/>
  <c r="B23" i="2"/>
  <c r="C23" i="2" s="1"/>
  <c r="B22" i="2"/>
  <c r="C22" i="2" s="1"/>
  <c r="B21" i="2"/>
  <c r="C21" i="2" s="1"/>
  <c r="B20" i="2"/>
  <c r="C20" i="2" s="1"/>
  <c r="B19" i="2"/>
  <c r="C19" i="2" s="1"/>
  <c r="B18" i="2"/>
  <c r="B17" i="2"/>
  <c r="C17" i="2" s="1"/>
  <c r="B16" i="2"/>
  <c r="C16" i="2" s="1"/>
  <c r="B15" i="2"/>
  <c r="C15" i="2" s="1"/>
  <c r="B23" i="1"/>
  <c r="C23" i="1" s="1"/>
  <c r="B22" i="1"/>
  <c r="C22" i="1" s="1"/>
  <c r="B21" i="1"/>
  <c r="C21" i="1" s="1"/>
  <c r="B20" i="1"/>
  <c r="B19" i="1"/>
  <c r="C19" i="1" s="1"/>
  <c r="B18" i="1"/>
  <c r="B17" i="1"/>
  <c r="B16" i="1"/>
  <c r="B15" i="1"/>
  <c r="C15" i="1" s="1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C14" i="6"/>
  <c r="C13" i="6"/>
  <c r="C12" i="6"/>
  <c r="C11" i="6"/>
  <c r="C10" i="6"/>
  <c r="C9" i="6"/>
  <c r="C8" i="6"/>
  <c r="C7" i="6"/>
  <c r="C6" i="6"/>
  <c r="C5" i="6"/>
  <c r="C4" i="6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C14" i="5"/>
  <c r="C13" i="5"/>
  <c r="C12" i="5"/>
  <c r="C11" i="5"/>
  <c r="C10" i="5"/>
  <c r="C9" i="5"/>
  <c r="C8" i="5"/>
  <c r="C7" i="5"/>
  <c r="C6" i="5"/>
  <c r="C5" i="5"/>
  <c r="C4" i="5"/>
  <c r="D22" i="2"/>
  <c r="D21" i="2"/>
  <c r="D20" i="2"/>
  <c r="D19" i="2"/>
  <c r="D18" i="2"/>
  <c r="C18" i="2"/>
  <c r="D17" i="2"/>
  <c r="D16" i="2"/>
  <c r="D15" i="2"/>
  <c r="C14" i="2"/>
  <c r="C13" i="2"/>
  <c r="C12" i="2"/>
  <c r="C11" i="2"/>
  <c r="C10" i="2"/>
  <c r="C9" i="2"/>
  <c r="C8" i="2"/>
  <c r="C7" i="2"/>
  <c r="C6" i="2"/>
  <c r="C5" i="2"/>
  <c r="C4" i="2"/>
  <c r="C5" i="1"/>
  <c r="C6" i="1"/>
  <c r="C7" i="1"/>
  <c r="C8" i="1"/>
  <c r="C9" i="1"/>
  <c r="C10" i="1"/>
  <c r="C11" i="1"/>
  <c r="C12" i="1"/>
  <c r="C13" i="1"/>
  <c r="C14" i="1"/>
  <c r="C16" i="1"/>
  <c r="C17" i="1"/>
  <c r="C18" i="1"/>
  <c r="C20" i="1"/>
  <c r="C4" i="1"/>
  <c r="D22" i="1"/>
  <c r="D21" i="1"/>
  <c r="D20" i="1"/>
  <c r="D19" i="1"/>
  <c r="D18" i="1"/>
  <c r="D17" i="1"/>
  <c r="D16" i="1"/>
  <c r="D15" i="1"/>
  <c r="Z11" i="2" l="1"/>
  <c r="Z17" i="2"/>
  <c r="Z16" i="2"/>
  <c r="Z12" i="2"/>
  <c r="Z18" i="2"/>
  <c r="Z10" i="2"/>
  <c r="Z9" i="2"/>
  <c r="Z19" i="2"/>
  <c r="Z20" i="2"/>
  <c r="Z8" i="2"/>
  <c r="Z7" i="2"/>
  <c r="Z21" i="2"/>
  <c r="Z22" i="2"/>
  <c r="Z6" i="2"/>
  <c r="D24" i="2"/>
  <c r="E13" i="2" s="1"/>
  <c r="F13" i="2" s="1"/>
  <c r="Z13" i="2"/>
  <c r="Z15" i="2"/>
  <c r="Z11" i="1"/>
  <c r="Z17" i="1"/>
  <c r="Z18" i="1"/>
  <c r="Z10" i="1"/>
  <c r="Z19" i="1"/>
  <c r="Z9" i="1"/>
  <c r="Z12" i="1"/>
  <c r="Z16" i="1"/>
  <c r="Z8" i="1"/>
  <c r="Z20" i="1"/>
  <c r="Z15" i="1"/>
  <c r="Z13" i="1"/>
  <c r="Z7" i="1"/>
  <c r="Z21" i="1"/>
  <c r="Z6" i="1"/>
  <c r="Z22" i="1"/>
  <c r="D26" i="1"/>
  <c r="D25" i="1"/>
  <c r="D26" i="6"/>
  <c r="D25" i="6"/>
  <c r="D24" i="6"/>
  <c r="E20" i="6" s="1"/>
  <c r="D26" i="5"/>
  <c r="D25" i="5"/>
  <c r="D24" i="5"/>
  <c r="E20" i="5" s="1"/>
  <c r="D25" i="2"/>
  <c r="T17" i="2" s="1"/>
  <c r="D26" i="2"/>
  <c r="E9" i="2"/>
  <c r="E15" i="2"/>
  <c r="E10" i="2"/>
  <c r="E12" i="2"/>
  <c r="D24" i="1"/>
  <c r="E17" i="1" s="1"/>
  <c r="T20" i="2" l="1"/>
  <c r="E18" i="2"/>
  <c r="F18" i="2" s="1"/>
  <c r="E14" i="2"/>
  <c r="F14" i="2" s="1"/>
  <c r="E7" i="2"/>
  <c r="F7" i="2" s="1"/>
  <c r="E6" i="2"/>
  <c r="F6" i="2" s="1"/>
  <c r="T22" i="2"/>
  <c r="E21" i="2"/>
  <c r="Z4" i="2"/>
  <c r="E17" i="2"/>
  <c r="F17" i="2" s="1"/>
  <c r="F21" i="2"/>
  <c r="T11" i="2"/>
  <c r="T7" i="2"/>
  <c r="T8" i="2"/>
  <c r="T14" i="2"/>
  <c r="T23" i="2" s="1"/>
  <c r="T10" i="2"/>
  <c r="T6" i="2"/>
  <c r="T5" i="2"/>
  <c r="T9" i="2"/>
  <c r="T13" i="2"/>
  <c r="T12" i="2"/>
  <c r="F10" i="2"/>
  <c r="E11" i="2"/>
  <c r="T15" i="2"/>
  <c r="F15" i="2"/>
  <c r="F12" i="2"/>
  <c r="T21" i="2"/>
  <c r="E5" i="2"/>
  <c r="E4" i="2"/>
  <c r="T19" i="2"/>
  <c r="T16" i="2"/>
  <c r="E20" i="2"/>
  <c r="T18" i="2"/>
  <c r="E8" i="2"/>
  <c r="F8" i="2" s="1"/>
  <c r="E16" i="2"/>
  <c r="F9" i="2"/>
  <c r="E22" i="2"/>
  <c r="E19" i="2"/>
  <c r="F17" i="1"/>
  <c r="T23" i="1"/>
  <c r="Z4" i="1"/>
  <c r="D27" i="1"/>
  <c r="D28" i="1" s="1"/>
  <c r="D27" i="5"/>
  <c r="D28" i="5" s="1"/>
  <c r="E22" i="6"/>
  <c r="F22" i="6" s="1"/>
  <c r="D27" i="6"/>
  <c r="D28" i="6" s="1"/>
  <c r="F20" i="6"/>
  <c r="E14" i="6"/>
  <c r="E11" i="6"/>
  <c r="E8" i="6"/>
  <c r="E5" i="6"/>
  <c r="E4" i="6"/>
  <c r="E19" i="6"/>
  <c r="E15" i="6"/>
  <c r="E12" i="6"/>
  <c r="E9" i="6"/>
  <c r="E6" i="6"/>
  <c r="E13" i="6"/>
  <c r="E10" i="6"/>
  <c r="E7" i="6"/>
  <c r="E16" i="6"/>
  <c r="E21" i="6"/>
  <c r="E17" i="6"/>
  <c r="E18" i="6"/>
  <c r="F20" i="5"/>
  <c r="E16" i="5"/>
  <c r="E17" i="5"/>
  <c r="E19" i="5"/>
  <c r="E15" i="5"/>
  <c r="E22" i="5"/>
  <c r="E4" i="5"/>
  <c r="E9" i="5"/>
  <c r="E12" i="5"/>
  <c r="E6" i="5"/>
  <c r="E7" i="5"/>
  <c r="E13" i="5"/>
  <c r="E10" i="5"/>
  <c r="E14" i="5"/>
  <c r="E11" i="5"/>
  <c r="E8" i="5"/>
  <c r="E5" i="5"/>
  <c r="E18" i="5"/>
  <c r="E21" i="5"/>
  <c r="D27" i="2"/>
  <c r="D28" i="2" s="1"/>
  <c r="F5" i="2"/>
  <c r="E9" i="1"/>
  <c r="E10" i="1"/>
  <c r="E11" i="1"/>
  <c r="E4" i="1"/>
  <c r="E12" i="1"/>
  <c r="E13" i="1"/>
  <c r="E14" i="1"/>
  <c r="E5" i="1"/>
  <c r="E6" i="1"/>
  <c r="E7" i="1"/>
  <c r="E8" i="1"/>
  <c r="E22" i="1"/>
  <c r="E20" i="1"/>
  <c r="E18" i="1"/>
  <c r="E16" i="1"/>
  <c r="E15" i="1"/>
  <c r="E21" i="1"/>
  <c r="E19" i="1"/>
  <c r="F20" i="2" l="1"/>
  <c r="F11" i="2"/>
  <c r="F19" i="2"/>
  <c r="F22" i="2"/>
  <c r="F16" i="2"/>
  <c r="F5" i="1"/>
  <c r="F11" i="1"/>
  <c r="F14" i="1"/>
  <c r="F19" i="1"/>
  <c r="F12" i="1"/>
  <c r="F20" i="1"/>
  <c r="F9" i="1"/>
  <c r="F24" i="1" s="1"/>
  <c r="G6" i="1" s="1"/>
  <c r="F13" i="1"/>
  <c r="F21" i="1"/>
  <c r="F10" i="1"/>
  <c r="F22" i="1"/>
  <c r="F16" i="1"/>
  <c r="F8" i="1"/>
  <c r="F7" i="1"/>
  <c r="F15" i="1"/>
  <c r="F18" i="1"/>
  <c r="F6" i="1"/>
  <c r="F10" i="6"/>
  <c r="F13" i="6"/>
  <c r="F12" i="6"/>
  <c r="F5" i="6"/>
  <c r="F6" i="6"/>
  <c r="F9" i="6"/>
  <c r="F15" i="6"/>
  <c r="F21" i="6"/>
  <c r="F8" i="6"/>
  <c r="F19" i="6"/>
  <c r="F18" i="6"/>
  <c r="F17" i="6"/>
  <c r="F16" i="6"/>
  <c r="F11" i="6"/>
  <c r="F7" i="6"/>
  <c r="F14" i="6"/>
  <c r="F10" i="5"/>
  <c r="F16" i="5"/>
  <c r="F12" i="5"/>
  <c r="F18" i="5"/>
  <c r="F17" i="5"/>
  <c r="F7" i="5"/>
  <c r="F5" i="5"/>
  <c r="F22" i="5"/>
  <c r="F13" i="5"/>
  <c r="F8" i="5"/>
  <c r="F15" i="5"/>
  <c r="F14" i="5"/>
  <c r="F6" i="5"/>
  <c r="F9" i="5"/>
  <c r="F21" i="5"/>
  <c r="F11" i="5"/>
  <c r="F19" i="5"/>
  <c r="F3" i="2" l="1"/>
  <c r="AA4" i="2" s="1"/>
  <c r="F24" i="2"/>
  <c r="K6" i="1"/>
  <c r="J6" i="1"/>
  <c r="I6" i="1"/>
  <c r="H6" i="1"/>
  <c r="G22" i="1"/>
  <c r="F25" i="1"/>
  <c r="G17" i="1"/>
  <c r="G12" i="1"/>
  <c r="G10" i="1"/>
  <c r="G14" i="1"/>
  <c r="G19" i="1"/>
  <c r="G5" i="1"/>
  <c r="G18" i="1"/>
  <c r="G15" i="1"/>
  <c r="G21" i="1"/>
  <c r="G7" i="1"/>
  <c r="G13" i="1"/>
  <c r="G11" i="1"/>
  <c r="G8" i="1"/>
  <c r="G9" i="1"/>
  <c r="G16" i="1"/>
  <c r="G20" i="1"/>
  <c r="F3" i="1"/>
  <c r="AA4" i="1" s="1"/>
  <c r="F25" i="2"/>
  <c r="F24" i="6"/>
  <c r="F24" i="5"/>
  <c r="G15" i="2" l="1"/>
  <c r="G18" i="2"/>
  <c r="G9" i="2"/>
  <c r="G12" i="2"/>
  <c r="G21" i="2"/>
  <c r="G10" i="2"/>
  <c r="G7" i="2"/>
  <c r="G17" i="2"/>
  <c r="G14" i="2"/>
  <c r="G13" i="2"/>
  <c r="G6" i="2"/>
  <c r="G8" i="2"/>
  <c r="G20" i="2"/>
  <c r="G11" i="2"/>
  <c r="G16" i="2"/>
  <c r="G5" i="2"/>
  <c r="G22" i="2"/>
  <c r="G19" i="2"/>
  <c r="K20" i="1"/>
  <c r="I20" i="1"/>
  <c r="J20" i="1"/>
  <c r="H20" i="1"/>
  <c r="H16" i="1"/>
  <c r="J16" i="1"/>
  <c r="K16" i="1"/>
  <c r="I16" i="1"/>
  <c r="H12" i="1"/>
  <c r="K12" i="1"/>
  <c r="I12" i="1"/>
  <c r="J12" i="1"/>
  <c r="K17" i="1"/>
  <c r="H17" i="1"/>
  <c r="J17" i="1"/>
  <c r="I17" i="1"/>
  <c r="K22" i="1"/>
  <c r="H22" i="1"/>
  <c r="I22" i="1"/>
  <c r="J22" i="1"/>
  <c r="H5" i="1"/>
  <c r="I5" i="1"/>
  <c r="J5" i="1"/>
  <c r="K5" i="1"/>
  <c r="H19" i="1"/>
  <c r="K19" i="1"/>
  <c r="J19" i="1"/>
  <c r="I19" i="1"/>
  <c r="K14" i="1"/>
  <c r="J14" i="1"/>
  <c r="I14" i="1"/>
  <c r="H14" i="1"/>
  <c r="I10" i="1"/>
  <c r="K10" i="1"/>
  <c r="H10" i="1"/>
  <c r="J10" i="1"/>
  <c r="K9" i="1"/>
  <c r="J9" i="1"/>
  <c r="H9" i="1"/>
  <c r="I9" i="1"/>
  <c r="H8" i="1"/>
  <c r="I8" i="1"/>
  <c r="J8" i="1"/>
  <c r="K8" i="1"/>
  <c r="K11" i="1"/>
  <c r="I11" i="1"/>
  <c r="J11" i="1"/>
  <c r="H11" i="1"/>
  <c r="I13" i="1"/>
  <c r="K13" i="1"/>
  <c r="J13" i="1"/>
  <c r="H13" i="1"/>
  <c r="H7" i="1"/>
  <c r="K7" i="1"/>
  <c r="J7" i="1"/>
  <c r="I7" i="1"/>
  <c r="I21" i="1"/>
  <c r="H21" i="1"/>
  <c r="J21" i="1"/>
  <c r="K21" i="1"/>
  <c r="H15" i="1"/>
  <c r="I15" i="1"/>
  <c r="K15" i="1"/>
  <c r="J15" i="1"/>
  <c r="I18" i="1"/>
  <c r="K18" i="1"/>
  <c r="J18" i="1"/>
  <c r="H18" i="1"/>
  <c r="F25" i="6"/>
  <c r="F30" i="6" s="1"/>
  <c r="G22" i="6"/>
  <c r="G20" i="6"/>
  <c r="G12" i="6"/>
  <c r="G8" i="6"/>
  <c r="G7" i="6"/>
  <c r="G14" i="6"/>
  <c r="G18" i="6"/>
  <c r="G17" i="6"/>
  <c r="G15" i="6"/>
  <c r="G19" i="6"/>
  <c r="G6" i="6"/>
  <c r="G9" i="6"/>
  <c r="G10" i="6"/>
  <c r="G13" i="6"/>
  <c r="G5" i="6"/>
  <c r="G16" i="6"/>
  <c r="G21" i="6"/>
  <c r="G11" i="6"/>
  <c r="F25" i="5"/>
  <c r="F32" i="5" s="1"/>
  <c r="G20" i="5"/>
  <c r="G19" i="5"/>
  <c r="G7" i="5"/>
  <c r="G6" i="5"/>
  <c r="G16" i="5"/>
  <c r="G22" i="5"/>
  <c r="G9" i="5"/>
  <c r="G8" i="5"/>
  <c r="G11" i="5"/>
  <c r="G10" i="5"/>
  <c r="G12" i="5"/>
  <c r="G13" i="5"/>
  <c r="G21" i="5"/>
  <c r="G15" i="5"/>
  <c r="G18" i="5"/>
  <c r="G17" i="5"/>
  <c r="G14" i="5"/>
  <c r="G5" i="5"/>
  <c r="K6" i="2" l="1"/>
  <c r="J6" i="2"/>
  <c r="I6" i="2"/>
  <c r="H6" i="2"/>
  <c r="K8" i="2"/>
  <c r="H8" i="2"/>
  <c r="I8" i="2"/>
  <c r="J8" i="2"/>
  <c r="K17" i="2"/>
  <c r="I17" i="2"/>
  <c r="H17" i="2"/>
  <c r="J17" i="2"/>
  <c r="K12" i="2"/>
  <c r="H12" i="2"/>
  <c r="J12" i="2"/>
  <c r="I12" i="2"/>
  <c r="K13" i="2"/>
  <c r="I13" i="2"/>
  <c r="H13" i="2"/>
  <c r="J13" i="2"/>
  <c r="K7" i="2"/>
  <c r="I7" i="2"/>
  <c r="H7" i="2"/>
  <c r="J7" i="2"/>
  <c r="K19" i="2"/>
  <c r="J19" i="2"/>
  <c r="I19" i="2"/>
  <c r="H19" i="2"/>
  <c r="K22" i="2"/>
  <c r="H22" i="2"/>
  <c r="I22" i="2"/>
  <c r="J22" i="2"/>
  <c r="K9" i="2"/>
  <c r="I9" i="2"/>
  <c r="J9" i="2"/>
  <c r="H9" i="2"/>
  <c r="K14" i="2"/>
  <c r="H14" i="2"/>
  <c r="J14" i="2"/>
  <c r="I14" i="2"/>
  <c r="K11" i="2"/>
  <c r="H11" i="2"/>
  <c r="I11" i="2"/>
  <c r="J11" i="2"/>
  <c r="K18" i="2"/>
  <c r="H18" i="2"/>
  <c r="I18" i="2"/>
  <c r="J18" i="2"/>
  <c r="K10" i="2"/>
  <c r="I10" i="2"/>
  <c r="J10" i="2"/>
  <c r="H10" i="2"/>
  <c r="K21" i="2"/>
  <c r="I21" i="2"/>
  <c r="H21" i="2"/>
  <c r="J21" i="2"/>
  <c r="K5" i="2"/>
  <c r="I5" i="2"/>
  <c r="J5" i="2"/>
  <c r="H5" i="2"/>
  <c r="K16" i="2"/>
  <c r="I16" i="2"/>
  <c r="H16" i="2"/>
  <c r="J16" i="2"/>
  <c r="K20" i="2"/>
  <c r="I20" i="2"/>
  <c r="J20" i="2"/>
  <c r="H20" i="2"/>
  <c r="K15" i="2"/>
  <c r="J15" i="2"/>
  <c r="I15" i="2"/>
  <c r="H15" i="2"/>
  <c r="K24" i="1"/>
  <c r="K25" i="1" s="1"/>
  <c r="H24" i="1"/>
  <c r="H27" i="1" s="1"/>
  <c r="H28" i="1" s="1"/>
  <c r="I24" i="1"/>
  <c r="I27" i="1" s="1"/>
  <c r="I28" i="1" s="1"/>
  <c r="H25" i="1"/>
  <c r="J24" i="1"/>
  <c r="H24" i="2" l="1"/>
  <c r="H27" i="2" s="1"/>
  <c r="H28" i="2" s="1"/>
  <c r="K24" i="2"/>
  <c r="J24" i="2"/>
  <c r="J25" i="2" s="1"/>
  <c r="I24" i="2"/>
  <c r="K25" i="2"/>
  <c r="K27" i="2"/>
  <c r="K28" i="2" s="1"/>
  <c r="I25" i="1"/>
  <c r="K27" i="1"/>
  <c r="K28" i="1" s="1"/>
  <c r="P5" i="1" s="1"/>
  <c r="N11" i="1"/>
  <c r="N22" i="1"/>
  <c r="N10" i="1"/>
  <c r="N20" i="1"/>
  <c r="N8" i="1"/>
  <c r="N18" i="1"/>
  <c r="N6" i="1"/>
  <c r="N21" i="1"/>
  <c r="N9" i="1"/>
  <c r="N19" i="1"/>
  <c r="N7" i="1"/>
  <c r="N13" i="1"/>
  <c r="N12" i="1"/>
  <c r="N17" i="1"/>
  <c r="N5" i="1"/>
  <c r="N16" i="1"/>
  <c r="N23" i="1"/>
  <c r="N15" i="1"/>
  <c r="N14" i="1"/>
  <c r="J27" i="1"/>
  <c r="J28" i="1" s="1"/>
  <c r="J25" i="1"/>
  <c r="G25" i="1" s="1"/>
  <c r="P12" i="1"/>
  <c r="P10" i="1"/>
  <c r="P6" i="1"/>
  <c r="P19" i="1"/>
  <c r="P7" i="1"/>
  <c r="M20" i="1"/>
  <c r="M19" i="1"/>
  <c r="M7" i="1"/>
  <c r="M6" i="1"/>
  <c r="M11" i="1"/>
  <c r="M18" i="1"/>
  <c r="M17" i="1"/>
  <c r="M5" i="1"/>
  <c r="M16" i="1"/>
  <c r="M10" i="1"/>
  <c r="M8" i="1"/>
  <c r="M15" i="1"/>
  <c r="M13" i="1"/>
  <c r="M12" i="1"/>
  <c r="M23" i="1"/>
  <c r="M21" i="1"/>
  <c r="M14" i="1"/>
  <c r="M22" i="1"/>
  <c r="M9" i="1"/>
  <c r="J27" i="2" l="1"/>
  <c r="J28" i="2" s="1"/>
  <c r="H25" i="2"/>
  <c r="I27" i="2"/>
  <c r="I28" i="2" s="1"/>
  <c r="I25" i="2"/>
  <c r="G25" i="2" s="1"/>
  <c r="M17" i="2"/>
  <c r="M16" i="2"/>
  <c r="M14" i="2"/>
  <c r="M21" i="2"/>
  <c r="M13" i="2"/>
  <c r="M10" i="2"/>
  <c r="M7" i="2"/>
  <c r="M22" i="2"/>
  <c r="M20" i="2"/>
  <c r="M15" i="2"/>
  <c r="M12" i="2"/>
  <c r="M11" i="2"/>
  <c r="M9" i="2"/>
  <c r="M8" i="2"/>
  <c r="M23" i="2"/>
  <c r="M18" i="2"/>
  <c r="M5" i="2"/>
  <c r="M19" i="2"/>
  <c r="M6" i="2"/>
  <c r="D15" i="3"/>
  <c r="L15" i="3" s="1"/>
  <c r="P17" i="2"/>
  <c r="P5" i="2"/>
  <c r="P23" i="2"/>
  <c r="P15" i="2"/>
  <c r="P14" i="2"/>
  <c r="P9" i="2"/>
  <c r="P7" i="2"/>
  <c r="P6" i="2"/>
  <c r="P16" i="2"/>
  <c r="P13" i="2"/>
  <c r="P12" i="2"/>
  <c r="P11" i="2"/>
  <c r="P22" i="2"/>
  <c r="P10" i="2"/>
  <c r="P21" i="2"/>
  <c r="P20" i="2"/>
  <c r="P19" i="2"/>
  <c r="P18" i="2"/>
  <c r="P8" i="2"/>
  <c r="G15" i="3"/>
  <c r="O15" i="3" s="1"/>
  <c r="O12" i="2"/>
  <c r="O6" i="2"/>
  <c r="O11" i="2"/>
  <c r="O22" i="2"/>
  <c r="O10" i="2"/>
  <c r="O21" i="2"/>
  <c r="O9" i="2"/>
  <c r="O5" i="2"/>
  <c r="O16" i="2"/>
  <c r="O15" i="2"/>
  <c r="O20" i="2"/>
  <c r="O8" i="2"/>
  <c r="O19" i="2"/>
  <c r="O7" i="2"/>
  <c r="O18" i="2"/>
  <c r="O13" i="2"/>
  <c r="O17" i="2"/>
  <c r="O23" i="2"/>
  <c r="O14" i="2"/>
  <c r="F15" i="3"/>
  <c r="N15" i="3" s="1"/>
  <c r="P20" i="1"/>
  <c r="P14" i="1"/>
  <c r="P9" i="1"/>
  <c r="P15" i="1"/>
  <c r="P21" i="1"/>
  <c r="P8" i="1"/>
  <c r="P11" i="1"/>
  <c r="P22" i="1"/>
  <c r="P18" i="1"/>
  <c r="P13" i="1"/>
  <c r="P17" i="1"/>
  <c r="P16" i="1"/>
  <c r="P23" i="1"/>
  <c r="O7" i="1"/>
  <c r="R7" i="1" s="1"/>
  <c r="O8" i="1"/>
  <c r="O19" i="1"/>
  <c r="R19" i="1" s="1"/>
  <c r="O6" i="1"/>
  <c r="R6" i="1" s="1"/>
  <c r="O11" i="1"/>
  <c r="O9" i="1"/>
  <c r="R9" i="1" s="1"/>
  <c r="O23" i="1"/>
  <c r="O22" i="1"/>
  <c r="R22" i="1" s="1"/>
  <c r="O13" i="1"/>
  <c r="R13" i="1" s="1"/>
  <c r="O21" i="1"/>
  <c r="R21" i="1" s="1"/>
  <c r="O5" i="1"/>
  <c r="R5" i="1" s="1"/>
  <c r="O17" i="1"/>
  <c r="O20" i="1"/>
  <c r="O18" i="1"/>
  <c r="O16" i="1"/>
  <c r="O15" i="1"/>
  <c r="R15" i="1" s="1"/>
  <c r="O12" i="1"/>
  <c r="O14" i="1"/>
  <c r="R14" i="1" s="1"/>
  <c r="R23" i="1" s="1"/>
  <c r="O10" i="1"/>
  <c r="R10" i="1"/>
  <c r="R12" i="1"/>
  <c r="R11" i="1"/>
  <c r="G25" i="6"/>
  <c r="G25" i="5"/>
  <c r="L17" i="3" l="1"/>
  <c r="L16" i="3"/>
  <c r="O17" i="3"/>
  <c r="O16" i="3"/>
  <c r="N16" i="3"/>
  <c r="N17" i="3"/>
  <c r="N18" i="2"/>
  <c r="R18" i="2" s="1"/>
  <c r="N6" i="2"/>
  <c r="R6" i="2" s="1"/>
  <c r="N17" i="2"/>
  <c r="R17" i="2" s="1"/>
  <c r="N5" i="2"/>
  <c r="R5" i="2" s="1"/>
  <c r="N16" i="2"/>
  <c r="R16" i="2" s="1"/>
  <c r="N23" i="2"/>
  <c r="N15" i="2"/>
  <c r="R15" i="2" s="1"/>
  <c r="N13" i="2"/>
  <c r="R13" i="2" s="1"/>
  <c r="N11" i="2"/>
  <c r="R11" i="2" s="1"/>
  <c r="N20" i="2"/>
  <c r="R20" i="2" s="1"/>
  <c r="N19" i="2"/>
  <c r="R19" i="2" s="1"/>
  <c r="N14" i="2"/>
  <c r="R14" i="2" s="1"/>
  <c r="R23" i="2" s="1"/>
  <c r="N12" i="2"/>
  <c r="R12" i="2" s="1"/>
  <c r="N22" i="2"/>
  <c r="R22" i="2" s="1"/>
  <c r="N10" i="2"/>
  <c r="R10" i="2" s="1"/>
  <c r="N21" i="2"/>
  <c r="R21" i="2" s="1"/>
  <c r="N8" i="2"/>
  <c r="R8" i="2" s="1"/>
  <c r="N9" i="2"/>
  <c r="R9" i="2" s="1"/>
  <c r="N7" i="2"/>
  <c r="R7" i="2" s="1"/>
  <c r="E15" i="3"/>
  <c r="M15" i="3" s="1"/>
  <c r="R17" i="1"/>
  <c r="R8" i="1"/>
  <c r="R16" i="1"/>
  <c r="R18" i="1"/>
  <c r="R20" i="1"/>
  <c r="M16" i="3" l="1"/>
  <c r="M17" i="3"/>
  <c r="U16" i="3"/>
  <c r="U17" i="3"/>
  <c r="U15" i="3"/>
  <c r="V15" i="3" s="1"/>
  <c r="V17" i="3" l="1"/>
  <c r="V16" i="3"/>
</calcChain>
</file>

<file path=xl/sharedStrings.xml><?xml version="1.0" encoding="utf-8"?>
<sst xmlns="http://schemas.openxmlformats.org/spreadsheetml/2006/main" count="168" uniqueCount="66">
  <si>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</si>
  <si>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</si>
  <si>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</si>
  <si>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</si>
  <si>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</si>
  <si>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</si>
  <si>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</si>
  <si>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</si>
  <si>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</si>
  <si>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</si>
  <si>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</si>
  <si>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</si>
  <si>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</si>
  <si>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</si>
  <si>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sum</t>
  </si>
  <si>
    <t>pred (kJ/mol)</t>
  </si>
  <si>
    <t>angle</t>
  </si>
  <si>
    <t>p10_inclination_relax</t>
  </si>
  <si>
    <t>n10_inclination_relax</t>
  </si>
  <si>
    <t>angle_1(constrained)</t>
  </si>
  <si>
    <t>equilibrium structure</t>
  </si>
  <si>
    <t>cos(theta_1/2)</t>
  </si>
  <si>
    <t>tanh_multiplier</t>
  </si>
  <si>
    <t>cos(theta_2/2)</t>
  </si>
  <si>
    <t>angle_2</t>
  </si>
  <si>
    <t>predicted modal results for the inclined angles</t>
  </si>
  <si>
    <t>pred_norm_ratio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</si>
  <si>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</si>
  <si>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</si>
  <si>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</si>
  <si>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</si>
  <si>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</si>
  <si>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</si>
  <si>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</si>
  <si>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</si>
  <si>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</si>
  <si>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</si>
  <si>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</si>
  <si>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</si>
  <si>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</si>
  <si>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</si>
  <si>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</si>
  <si>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</si>
  <si>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</si>
  <si>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</si>
  <si>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mode_1</t>
  </si>
  <si>
    <t>mode_2</t>
  </si>
  <si>
    <t>mode_3</t>
  </si>
  <si>
    <t>mode_4</t>
  </si>
  <si>
    <t>am10</t>
  </si>
  <si>
    <t>ap10</t>
  </si>
  <si>
    <t>kJ/mol</t>
  </si>
  <si>
    <t>coefficients</t>
  </si>
  <si>
    <t>predicted_norm</t>
  </si>
  <si>
    <t>mode_1_ratio</t>
  </si>
  <si>
    <t>mode_2_ratio</t>
  </si>
  <si>
    <t>mode_3_ratio</t>
  </si>
  <si>
    <t>mode_4_ratio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</si>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</sst>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FSSF</a:t>
            </a:r>
          </a:p>
        </c:rich>
      </c:tx>
      <c:layout>
        <c:manualLayout>
          <c:xMode val="edge"/>
          <c:yMode val="edge"/>
          <c:x val="0.51828036982798087"/>
          <c:y val="4.4398484356007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199.65316938131355</c:v>
                </c:pt>
                <c:pt idx="1">
                  <c:v>162.68867573464146</c:v>
                </c:pt>
                <c:pt idx="2">
                  <c:v>85.871652923514745</c:v>
                </c:pt>
                <c:pt idx="3">
                  <c:v>27.296915209429621</c:v>
                </c:pt>
                <c:pt idx="4">
                  <c:v>4.1203953499718375</c:v>
                </c:pt>
                <c:pt idx="5">
                  <c:v>4.4963948447368667E-2</c:v>
                </c:pt>
                <c:pt idx="6">
                  <c:v>16.431138175482165</c:v>
                </c:pt>
                <c:pt idx="7">
                  <c:v>71.264023322509118</c:v>
                </c:pt>
                <c:pt idx="8">
                  <c:v>146.97004927875176</c:v>
                </c:pt>
                <c:pt idx="9">
                  <c:v>183.85048440669928</c:v>
                </c:pt>
                <c:pt idx="10">
                  <c:v>146.97004927875176</c:v>
                </c:pt>
                <c:pt idx="11">
                  <c:v>71.264023322509118</c:v>
                </c:pt>
                <c:pt idx="12">
                  <c:v>16.431138175482165</c:v>
                </c:pt>
                <c:pt idx="13">
                  <c:v>4.4963948447368667E-2</c:v>
                </c:pt>
                <c:pt idx="14">
                  <c:v>4.1203953499718375</c:v>
                </c:pt>
                <c:pt idx="15">
                  <c:v>27.296915209429621</c:v>
                </c:pt>
                <c:pt idx="16">
                  <c:v>85.871652923514745</c:v>
                </c:pt>
                <c:pt idx="17">
                  <c:v>162.68867573464146</c:v>
                </c:pt>
                <c:pt idx="18">
                  <c:v>199.65316938131355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DB-439D-96CE-7B776455027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opt_angle_no_relax!$T$5:$T$23</c:f>
              <c:numCache>
                <c:formatCode>General</c:formatCode>
                <c:ptCount val="19"/>
                <c:pt idx="0">
                  <c:v>197.41546703474199</c:v>
                </c:pt>
                <c:pt idx="1">
                  <c:v>144.77413952478105</c:v>
                </c:pt>
                <c:pt idx="2">
                  <c:v>74.291489314853607</c:v>
                </c:pt>
                <c:pt idx="3">
                  <c:v>24.947395979910596</c:v>
                </c:pt>
                <c:pt idx="4">
                  <c:v>1.7794063697399451</c:v>
                </c:pt>
                <c:pt idx="5">
                  <c:v>5.3940372399206353</c:v>
                </c:pt>
                <c:pt idx="6">
                  <c:v>35.336814539898739</c:v>
                </c:pt>
                <c:pt idx="7">
                  <c:v>89.556487629790865</c:v>
                </c:pt>
                <c:pt idx="8">
                  <c:v>160.93102018982455</c:v>
                </c:pt>
                <c:pt idx="9">
                  <c:v>212.02374903487174</c:v>
                </c:pt>
                <c:pt idx="10">
                  <c:v>160.93102018982455</c:v>
                </c:pt>
                <c:pt idx="11">
                  <c:v>89.556487629790865</c:v>
                </c:pt>
                <c:pt idx="12">
                  <c:v>35.336814539898739</c:v>
                </c:pt>
                <c:pt idx="13">
                  <c:v>5.3940372399206353</c:v>
                </c:pt>
                <c:pt idx="14">
                  <c:v>1.7794063697399451</c:v>
                </c:pt>
                <c:pt idx="15">
                  <c:v>24.947395979910596</c:v>
                </c:pt>
                <c:pt idx="16">
                  <c:v>74.291489314853607</c:v>
                </c:pt>
                <c:pt idx="17">
                  <c:v>144.77413952478105</c:v>
                </c:pt>
                <c:pt idx="18">
                  <c:v>212.02374903487174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DB-439D-96CE-7B776455027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(opt_angle_relax!$R$23,opt_angle_relax!$R$15:$R$22,opt_angle_relax!$R$5:$R$14)</c:f>
              <c:numCache>
                <c:formatCode>General</c:formatCode>
                <c:ptCount val="19"/>
                <c:pt idx="0">
                  <c:v>116.84634027500395</c:v>
                </c:pt>
                <c:pt idx="1">
                  <c:v>105.78730780901626</c:v>
                </c:pt>
                <c:pt idx="2">
                  <c:v>75.91799818298432</c:v>
                </c:pt>
                <c:pt idx="3">
                  <c:v>37.631999537968333</c:v>
                </c:pt>
                <c:pt idx="4">
                  <c:v>7.3495901159853751</c:v>
                </c:pt>
                <c:pt idx="5">
                  <c:v>1.3062456671421738</c:v>
                </c:pt>
                <c:pt idx="6">
                  <c:v>25.739790184995961</c:v>
                </c:pt>
                <c:pt idx="7">
                  <c:v>70.629114809692197</c:v>
                </c:pt>
                <c:pt idx="8">
                  <c:v>113.24857526859057</c:v>
                </c:pt>
                <c:pt idx="9">
                  <c:v>130.64891213247836</c:v>
                </c:pt>
                <c:pt idx="10">
                  <c:v>113.24857526859057</c:v>
                </c:pt>
                <c:pt idx="11">
                  <c:v>70.629114809692197</c:v>
                </c:pt>
                <c:pt idx="12">
                  <c:v>25.739790184995961</c:v>
                </c:pt>
                <c:pt idx="13">
                  <c:v>1.3062456671421738</c:v>
                </c:pt>
                <c:pt idx="14">
                  <c:v>7.3495901159853751</c:v>
                </c:pt>
                <c:pt idx="15">
                  <c:v>37.631999537968333</c:v>
                </c:pt>
                <c:pt idx="16">
                  <c:v>75.91799818298432</c:v>
                </c:pt>
                <c:pt idx="17">
                  <c:v>105.78730780901626</c:v>
                </c:pt>
                <c:pt idx="18">
                  <c:v>116.84634027500395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E6-463D-B6EC-40CB759FB545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opt_angle_relax!$T$5:$T$23</c:f>
              <c:numCache>
                <c:formatCode>General</c:formatCode>
                <c:ptCount val="19"/>
                <c:pt idx="0">
                  <c:v>129.59221202977733</c:v>
                </c:pt>
                <c:pt idx="1">
                  <c:v>112.50356766992826</c:v>
                </c:pt>
                <c:pt idx="2">
                  <c:v>68.111587414756059</c:v>
                </c:pt>
                <c:pt idx="3">
                  <c:v>24.298398634958232</c:v>
                </c:pt>
                <c:pt idx="4">
                  <c:v>1.771556124780659</c:v>
                </c:pt>
                <c:pt idx="5">
                  <c:v>5.3745297749669021</c:v>
                </c:pt>
                <c:pt idx="6">
                  <c:v>34.31875065998571</c:v>
                </c:pt>
                <c:pt idx="7">
                  <c:v>76.919457284958412</c:v>
                </c:pt>
                <c:pt idx="8">
                  <c:v>105.03444025001727</c:v>
                </c:pt>
                <c:pt idx="9">
                  <c:v>113.13240117500317</c:v>
                </c:pt>
                <c:pt idx="10">
                  <c:v>105.03444025001727</c:v>
                </c:pt>
                <c:pt idx="11">
                  <c:v>76.919457284958412</c:v>
                </c:pt>
                <c:pt idx="12">
                  <c:v>34.31875065998571</c:v>
                </c:pt>
                <c:pt idx="13">
                  <c:v>5.3745297749669021</c:v>
                </c:pt>
                <c:pt idx="14">
                  <c:v>1.771556124780659</c:v>
                </c:pt>
                <c:pt idx="15">
                  <c:v>24.298398634958232</c:v>
                </c:pt>
                <c:pt idx="16">
                  <c:v>68.111587414756059</c:v>
                </c:pt>
                <c:pt idx="17">
                  <c:v>112.50356766992826</c:v>
                </c:pt>
                <c:pt idx="18">
                  <c:v>113.13240117500317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E6-463D-B6EC-40CB759FB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80904"/>
        <c:axId val="591481296"/>
      </c:scatterChart>
      <c:valAx>
        <c:axId val="591480904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81296"/>
        <c:crosses val="autoZero"/>
        <c:crossBetween val="midCat"/>
        <c:majorUnit val="90"/>
      </c:valAx>
      <c:valAx>
        <c:axId val="5914812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80904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5A4932-AB2C-C5C7-5700-CA246365F5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0.18595</cdr:x>
      <cdr:y>0.12742</cdr:y>
    </cdr:from>
    <cdr:to>
      <cdr:x>0.69113</cdr:x>
      <cdr:y>0.33055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979C889-D271-3999-2EDB-E04DFBA68557}"/>
            </a:ext>
          </a:extLst>
        </cdr:cNvPr>
        <cdr:cNvSpPr txBox="1"/>
      </cdr:nvSpPr>
      <cdr:spPr>
        <a:xfrm xmlns:a="http://schemas.openxmlformats.org/drawingml/2006/main">
          <a:off x="1613234" y="802774"/>
          <a:ext cx="4382832" cy="1279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0.9981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0.9921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0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5" max="15" width="12" bestFit="1" customWidth="1"/>
    <col min="16" max="16" width="12.7109375" bestFit="1" customWidth="1"/>
    <col min="18" max="18" width="13" customWidth="1"/>
  </cols>
  <sheetData>
    <row r="1" spans="1:23" ht="18.75" x14ac:dyDescent="0.3">
      <c r="A1" s="2">
        <v>2625.5</v>
      </c>
      <c r="F1" t="s">
        <v>16</v>
      </c>
      <c r="G1">
        <v>97.2</v>
      </c>
      <c r="R1" t="s">
        <v>15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14</v>
      </c>
      <c r="T2" t="s">
        <v>51</v>
      </c>
      <c r="W2" s="1" t="s">
        <v>59</v>
      </c>
    </row>
    <row r="3" spans="1:23" x14ac:dyDescent="0.25">
      <c r="F3">
        <f>SUM(F4:F22)</f>
        <v>4.1422984030644707E-3</v>
      </c>
      <c r="W3" s="1" t="s">
        <v>60</v>
      </c>
    </row>
    <row r="4" spans="1:23" x14ac:dyDescent="0.25">
      <c r="A4" t="s">
        <v>2</v>
      </c>
      <c r="B4" s="4">
        <v>86.725409999999997</v>
      </c>
      <c r="C4">
        <f>B4*PI()/180</f>
        <v>1.5136439496420153</v>
      </c>
      <c r="D4">
        <v>-994.87376891999997</v>
      </c>
      <c r="E4">
        <f>D4-$D$24</f>
        <v>-2.0786496666801213E-2</v>
      </c>
      <c r="V4">
        <f>SUM(V5:V22)</f>
        <v>0</v>
      </c>
      <c r="W4" s="5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-994.82854276</v>
      </c>
      <c r="E5">
        <f t="shared" ref="E5:E22" si="1">D5-$D$24</f>
        <v>2.4439663333168937E-2</v>
      </c>
      <c r="F5">
        <f t="shared" ref="F5:F22" si="2">E5^2</f>
        <v>5.9729714383864217E-4</v>
      </c>
      <c r="G5">
        <f t="shared" ref="G5:G22" si="3">E5/$F$24</f>
        <v>1.6110565348921893</v>
      </c>
      <c r="H5">
        <f>COS(C5)*SQRT(2)*G5</f>
        <v>2.2783780013943375</v>
      </c>
      <c r="I5">
        <f>SQRT(2)*COS(2*C5)*G5</f>
        <v>2.2783780013943375</v>
      </c>
      <c r="J5">
        <f>COS(3*C5)*SQRT(2)*G5</f>
        <v>2.2783780013943375</v>
      </c>
      <c r="K5">
        <f>COS(4*C5)*SQRT(2)*G5</f>
        <v>2.2783780013943375</v>
      </c>
      <c r="M5">
        <f>H$28*(COS($C5)-COS($C$4))</f>
        <v>0.67572065574443141</v>
      </c>
      <c r="N5">
        <f>I$28*(COS(2*$C5)-COS(2*$C$4))</f>
        <v>78.91670462383739</v>
      </c>
      <c r="O5">
        <f>J$28*(COS(3*$C5)-COS(3*$C$4))</f>
        <v>4.8258638134164231</v>
      </c>
      <c r="P5">
        <f>K$28*(COS(4*$C5)-COS(4*$C$4))</f>
        <v>2.1474216799308714E-2</v>
      </c>
      <c r="R5">
        <f t="shared" ref="R5:R22" si="4">SUM(M5:P5)*SQRT(2)</f>
        <v>119.41585847628976</v>
      </c>
      <c r="T5">
        <f t="shared" ref="T5:T22" si="5">(D5-$D$25)*$A$1</f>
        <v>118.74128307992163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-994.83493464000003</v>
      </c>
      <c r="E6">
        <f t="shared" si="1"/>
        <v>1.8047783333145162E-2</v>
      </c>
      <c r="F6">
        <f t="shared" si="2"/>
        <v>3.2572248324015229E-4</v>
      </c>
      <c r="G6">
        <f t="shared" si="3"/>
        <v>1.1897053933521493</v>
      </c>
      <c r="H6">
        <f t="shared" ref="H6:H22" si="6">COS(C6)*SQRT(2)*G6</f>
        <v>1.5810304875965742</v>
      </c>
      <c r="I6">
        <f t="shared" ref="I6:I22" si="7">SQRT(2)*COS(2*C6)*G6</f>
        <v>1.2888678623570671</v>
      </c>
      <c r="J6">
        <f t="shared" ref="J6:J22" si="8">COS(3*C6)*SQRT(2)*G6</f>
        <v>0.84124875125351384</v>
      </c>
      <c r="K6">
        <f t="shared" ref="K6:K22" si="9">COS(4*C6)*SQRT(2)*G6</f>
        <v>0.29216262523950703</v>
      </c>
      <c r="M6">
        <f t="shared" ref="M6:M23" si="10">H$28*(COS($C6)-COS($C$4))</f>
        <v>0.63250094946740543</v>
      </c>
      <c r="N6">
        <f t="shared" ref="N6:N23" si="11">I$28*(COS(2*$C6)-COS(2*$C$4))</f>
        <v>69.65498432995804</v>
      </c>
      <c r="O6">
        <f t="shared" ref="O6:O23" si="12">J$28*(COS(3*$C6)-COS(3*$C$4))</f>
        <v>2.7646181315915106</v>
      </c>
      <c r="P6">
        <f t="shared" ref="P6:P23" si="13">K$28*(COS(4*$C6)-COS(4*$C$4))</f>
        <v>-0.66057544559506554</v>
      </c>
      <c r="R6">
        <f t="shared" si="4"/>
        <v>102.3770806496108</v>
      </c>
      <c r="T6">
        <f t="shared" si="5"/>
        <v>101.95940213985921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-994.85088184000006</v>
      </c>
      <c r="E7">
        <f t="shared" si="1"/>
        <v>2.1005833331173562E-3</v>
      </c>
      <c r="F7">
        <f t="shared" si="2"/>
        <v>4.412450339370422E-6</v>
      </c>
      <c r="G7">
        <f t="shared" si="3"/>
        <v>0.13846993142951494</v>
      </c>
      <c r="H7">
        <f t="shared" si="6"/>
        <v>0.15001146125716702</v>
      </c>
      <c r="I7">
        <f t="shared" si="7"/>
        <v>3.4004837591928801E-2</v>
      </c>
      <c r="J7">
        <f t="shared" si="8"/>
        <v>-9.7913027504246228E-2</v>
      </c>
      <c r="K7">
        <f t="shared" si="9"/>
        <v>-0.18401629884909579</v>
      </c>
      <c r="M7">
        <f t="shared" si="10"/>
        <v>0.50805476506826786</v>
      </c>
      <c r="N7">
        <f t="shared" si="11"/>
        <v>46.20348530638163</v>
      </c>
      <c r="O7">
        <f t="shared" si="12"/>
        <v>-1.357873232058316</v>
      </c>
      <c r="P7">
        <f t="shared" si="13"/>
        <v>-1.5794984698956964</v>
      </c>
      <c r="R7">
        <f t="shared" si="4"/>
        <v>61.906022589744431</v>
      </c>
      <c r="T7">
        <f t="shared" si="5"/>
        <v>60.090028539786204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-994.86588673999995</v>
      </c>
      <c r="E8">
        <f t="shared" si="1"/>
        <v>-1.2904316666777049E-2</v>
      </c>
      <c r="F8">
        <f t="shared" si="2"/>
        <v>1.6652138863645994E-4</v>
      </c>
      <c r="G8">
        <f t="shared" si="3"/>
        <v>-0.85064934859860464</v>
      </c>
      <c r="H8">
        <f t="shared" si="6"/>
        <v>-0.60149992280599285</v>
      </c>
      <c r="I8">
        <f t="shared" si="7"/>
        <v>0.60149992280599252</v>
      </c>
      <c r="J8">
        <f t="shared" si="8"/>
        <v>1.2029998456119855</v>
      </c>
      <c r="K8">
        <f t="shared" si="9"/>
        <v>0.60149992280599329</v>
      </c>
      <c r="M8">
        <f t="shared" si="10"/>
        <v>0.31739214901563007</v>
      </c>
      <c r="N8">
        <f t="shared" si="11"/>
        <v>19.535424580619264</v>
      </c>
      <c r="O8">
        <f t="shared" si="12"/>
        <v>-3.4191189138832305</v>
      </c>
      <c r="P8">
        <f t="shared" si="13"/>
        <v>-1.2165874246733002</v>
      </c>
      <c r="R8">
        <f t="shared" si="4"/>
        <v>21.520243895191577</v>
      </c>
      <c r="T8">
        <f t="shared" si="5"/>
        <v>20.694663590063442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-994.87326718999998</v>
      </c>
      <c r="E9">
        <f t="shared" si="1"/>
        <v>-2.0284766666804899E-2</v>
      </c>
      <c r="F9">
        <f t="shared" si="2"/>
        <v>4.114717587267191E-4</v>
      </c>
      <c r="G9">
        <f t="shared" si="3"/>
        <v>-1.3371667789288604</v>
      </c>
      <c r="H9">
        <f t="shared" si="6"/>
        <v>-0.32837554464987967</v>
      </c>
      <c r="I9">
        <f t="shared" si="7"/>
        <v>1.7769957640782659</v>
      </c>
      <c r="J9">
        <f t="shared" si="8"/>
        <v>0.94551969695797122</v>
      </c>
      <c r="K9">
        <f t="shared" si="9"/>
        <v>-1.4486202194283861</v>
      </c>
      <c r="M9">
        <f t="shared" si="10"/>
        <v>8.3509826685966099E-2</v>
      </c>
      <c r="N9">
        <f t="shared" si="11"/>
        <v>2.129084148736232</v>
      </c>
      <c r="O9">
        <f t="shared" si="12"/>
        <v>-1.3578732320583187</v>
      </c>
      <c r="P9">
        <f t="shared" si="13"/>
        <v>-0.17162671705652899</v>
      </c>
      <c r="R9">
        <f t="shared" si="4"/>
        <v>0.9660408363798989</v>
      </c>
      <c r="T9">
        <f t="shared" si="5"/>
        <v>1.3172921149903232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-994.87184409999998</v>
      </c>
      <c r="E10">
        <f t="shared" si="1"/>
        <v>-1.8861676666801941E-2</v>
      </c>
      <c r="F10">
        <f t="shared" si="2"/>
        <v>3.5576284668298075E-4</v>
      </c>
      <c r="G10">
        <f t="shared" si="3"/>
        <v>-1.2433570396951401</v>
      </c>
      <c r="H10">
        <f t="shared" si="6"/>
        <v>0.30533816090705845</v>
      </c>
      <c r="I10">
        <f t="shared" si="7"/>
        <v>1.6523295579815647</v>
      </c>
      <c r="J10">
        <f t="shared" si="8"/>
        <v>-0.87918619420446509</v>
      </c>
      <c r="K10">
        <f t="shared" si="9"/>
        <v>-1.3469913970745062</v>
      </c>
      <c r="M10">
        <f t="shared" si="10"/>
        <v>-0.16538254211230896</v>
      </c>
      <c r="N10">
        <f t="shared" si="11"/>
        <v>2.129084148736228</v>
      </c>
      <c r="O10">
        <f t="shared" si="12"/>
        <v>2.7646181315915106</v>
      </c>
      <c r="P10">
        <f t="shared" si="13"/>
        <v>-0.17162671705652871</v>
      </c>
      <c r="R10">
        <f t="shared" si="4"/>
        <v>6.4441370700937499</v>
      </c>
      <c r="T10">
        <f t="shared" si="5"/>
        <v>5.0536149099980889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-994.86232270999994</v>
      </c>
      <c r="E11">
        <f t="shared" si="1"/>
        <v>-9.3402866667702256E-3</v>
      </c>
      <c r="F11">
        <f t="shared" si="2"/>
        <v>8.7240955017445657E-5</v>
      </c>
      <c r="G11">
        <f t="shared" si="3"/>
        <v>-0.61570937648081803</v>
      </c>
      <c r="H11">
        <f t="shared" si="6"/>
        <v>0.43537227534972722</v>
      </c>
      <c r="I11">
        <f t="shared" si="7"/>
        <v>0.43537227534972783</v>
      </c>
      <c r="J11">
        <f t="shared" si="8"/>
        <v>-0.87074455069945489</v>
      </c>
      <c r="K11">
        <f t="shared" si="9"/>
        <v>0.43537227534972672</v>
      </c>
      <c r="M11">
        <f t="shared" si="10"/>
        <v>-0.39926486444197279</v>
      </c>
      <c r="N11">
        <f t="shared" si="11"/>
        <v>19.535424580619239</v>
      </c>
      <c r="O11">
        <f t="shared" si="12"/>
        <v>4.8258638134164231</v>
      </c>
      <c r="P11">
        <f t="shared" si="13"/>
        <v>-1.2165874246732991</v>
      </c>
      <c r="R11">
        <f t="shared" si="4"/>
        <v>32.166904221669078</v>
      </c>
      <c r="T11">
        <f t="shared" si="5"/>
        <v>30.052024355081357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-994.84833929000001</v>
      </c>
      <c r="E12">
        <f t="shared" si="1"/>
        <v>4.6431333331611313E-3</v>
      </c>
      <c r="F12">
        <f t="shared" si="2"/>
        <v>2.1558687149511996E-5</v>
      </c>
      <c r="G12">
        <f t="shared" si="3"/>
        <v>0.3060741957362742</v>
      </c>
      <c r="H12">
        <f t="shared" si="6"/>
        <v>-0.33158561488045857</v>
      </c>
      <c r="I12">
        <f t="shared" si="7"/>
        <v>7.5164356692053166E-2</v>
      </c>
      <c r="J12">
        <f t="shared" si="8"/>
        <v>0.21642713935133842</v>
      </c>
      <c r="K12">
        <f t="shared" si="9"/>
        <v>-0.40674997157251203</v>
      </c>
      <c r="M12">
        <f t="shared" si="10"/>
        <v>-0.58992748049461075</v>
      </c>
      <c r="N12">
        <f t="shared" si="11"/>
        <v>46.203485306381616</v>
      </c>
      <c r="O12">
        <f t="shared" si="12"/>
        <v>2.7646181315915124</v>
      </c>
      <c r="P12">
        <f t="shared" si="13"/>
        <v>-1.5794984698956966</v>
      </c>
      <c r="R12">
        <f t="shared" si="4"/>
        <v>66.183324404064066</v>
      </c>
      <c r="T12">
        <f t="shared" si="5"/>
        <v>66.765493564901135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-994.83781909000004</v>
      </c>
      <c r="E13">
        <f t="shared" si="1"/>
        <v>1.5163333333134688E-2</v>
      </c>
      <c r="F13">
        <f t="shared" si="2"/>
        <v>2.2992667777175352E-4</v>
      </c>
      <c r="G13">
        <f t="shared" si="3"/>
        <v>0.99956316599258355</v>
      </c>
      <c r="H13">
        <f t="shared" si="6"/>
        <v>-1.3283455286859018</v>
      </c>
      <c r="I13">
        <f t="shared" si="7"/>
        <v>1.0828771965248951</v>
      </c>
      <c r="J13">
        <f t="shared" si="8"/>
        <v>-0.70679789289764938</v>
      </c>
      <c r="K13">
        <f t="shared" si="9"/>
        <v>0.24546833216100558</v>
      </c>
      <c r="M13">
        <f t="shared" si="10"/>
        <v>-0.71437366489374832</v>
      </c>
      <c r="N13">
        <f t="shared" si="11"/>
        <v>69.65498432995804</v>
      </c>
      <c r="O13">
        <f t="shared" si="12"/>
        <v>-1.3578732320583136</v>
      </c>
      <c r="P13">
        <f t="shared" si="13"/>
        <v>-0.66057544559506609</v>
      </c>
      <c r="R13">
        <f t="shared" si="4"/>
        <v>94.642229105925722</v>
      </c>
      <c r="T13">
        <f t="shared" si="5"/>
        <v>94.386278664831707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-994.83454965999999</v>
      </c>
      <c r="E14">
        <f t="shared" si="1"/>
        <v>1.8432763333180446E-2</v>
      </c>
      <c r="F14">
        <f t="shared" si="2"/>
        <v>3.3976676409704152E-4</v>
      </c>
      <c r="G14">
        <f t="shared" si="3"/>
        <v>1.215083179306258</v>
      </c>
      <c r="H14">
        <f t="shared" si="6"/>
        <v>-1.7183871115863294</v>
      </c>
      <c r="I14">
        <f t="shared" si="7"/>
        <v>1.7183871115863294</v>
      </c>
      <c r="J14">
        <f t="shared" si="8"/>
        <v>-1.7183871115863294</v>
      </c>
      <c r="K14">
        <f t="shared" si="9"/>
        <v>1.7183871115863294</v>
      </c>
      <c r="M14">
        <f t="shared" si="10"/>
        <v>-0.75759337117077441</v>
      </c>
      <c r="N14">
        <f t="shared" si="11"/>
        <v>78.91670462383739</v>
      </c>
      <c r="O14">
        <f t="shared" si="12"/>
        <v>-3.4191189138832305</v>
      </c>
      <c r="P14">
        <f t="shared" si="13"/>
        <v>2.1474216799308714E-2</v>
      </c>
      <c r="R14">
        <f t="shared" si="4"/>
        <v>105.72867994580763</v>
      </c>
      <c r="T14">
        <f t="shared" si="5"/>
        <v>102.97016712995185</v>
      </c>
      <c r="V14">
        <f>(D14-D14)^2</f>
        <v>0</v>
      </c>
    </row>
    <row r="15" spans="1:23" x14ac:dyDescent="0.25">
      <c r="B15">
        <v>200</v>
      </c>
      <c r="C15">
        <f t="shared" si="0"/>
        <v>3.4906585039886591</v>
      </c>
      <c r="D15">
        <f>D13</f>
        <v>-994.83781909000004</v>
      </c>
      <c r="E15">
        <f t="shared" si="1"/>
        <v>1.5163333333134688E-2</v>
      </c>
      <c r="F15">
        <f t="shared" si="2"/>
        <v>2.2992667777175352E-4</v>
      </c>
      <c r="G15">
        <f t="shared" si="3"/>
        <v>0.99956316599258355</v>
      </c>
      <c r="H15">
        <f t="shared" si="6"/>
        <v>-1.3283455286859021</v>
      </c>
      <c r="I15">
        <f t="shared" si="7"/>
        <v>1.0828771965248956</v>
      </c>
      <c r="J15">
        <f t="shared" si="8"/>
        <v>-0.70679789289765027</v>
      </c>
      <c r="K15">
        <f t="shared" si="9"/>
        <v>0.24546833216100694</v>
      </c>
      <c r="M15">
        <f t="shared" si="10"/>
        <v>-0.71437366489374843</v>
      </c>
      <c r="N15">
        <f t="shared" si="11"/>
        <v>69.65498432995804</v>
      </c>
      <c r="O15">
        <f t="shared" si="12"/>
        <v>-1.3578732320583162</v>
      </c>
      <c r="P15">
        <f t="shared" si="13"/>
        <v>-0.66057544559506531</v>
      </c>
      <c r="R15">
        <f t="shared" si="4"/>
        <v>94.642229105925722</v>
      </c>
      <c r="T15">
        <f t="shared" si="5"/>
        <v>94.386278664831707</v>
      </c>
      <c r="V15">
        <f>(D15-D13)^2</f>
        <v>0</v>
      </c>
    </row>
    <row r="16" spans="1:23" x14ac:dyDescent="0.25">
      <c r="B16">
        <v>220</v>
      </c>
      <c r="C16">
        <f t="shared" si="0"/>
        <v>3.839724354387525</v>
      </c>
      <c r="D16">
        <f>D12</f>
        <v>-994.84833929000001</v>
      </c>
      <c r="E16">
        <f t="shared" si="1"/>
        <v>4.6431333331611313E-3</v>
      </c>
      <c r="F16">
        <f t="shared" si="2"/>
        <v>2.1558687149511996E-5</v>
      </c>
      <c r="G16">
        <f t="shared" si="3"/>
        <v>0.3060741957362742</v>
      </c>
      <c r="H16">
        <f t="shared" si="6"/>
        <v>-0.33158561488045857</v>
      </c>
      <c r="I16">
        <f t="shared" si="7"/>
        <v>7.5164356692053361E-2</v>
      </c>
      <c r="J16">
        <f t="shared" si="8"/>
        <v>0.21642713935133845</v>
      </c>
      <c r="K16">
        <f t="shared" si="9"/>
        <v>-0.40674997157251191</v>
      </c>
      <c r="M16">
        <f t="shared" si="10"/>
        <v>-0.58992748049461086</v>
      </c>
      <c r="N16">
        <f t="shared" si="11"/>
        <v>46.20348530638163</v>
      </c>
      <c r="O16">
        <f t="shared" si="12"/>
        <v>2.7646181315915124</v>
      </c>
      <c r="P16">
        <f t="shared" si="13"/>
        <v>-1.5794984698956964</v>
      </c>
      <c r="R16">
        <f t="shared" si="4"/>
        <v>66.183324404064095</v>
      </c>
      <c r="T16">
        <f t="shared" si="5"/>
        <v>66.765493564901135</v>
      </c>
      <c r="V16">
        <f>(D16-D12)^2</f>
        <v>0</v>
      </c>
    </row>
    <row r="17" spans="2:22" x14ac:dyDescent="0.25">
      <c r="B17">
        <v>240</v>
      </c>
      <c r="C17">
        <f t="shared" si="0"/>
        <v>4.1887902047863905</v>
      </c>
      <c r="D17">
        <f>D11</f>
        <v>-994.86232270999994</v>
      </c>
      <c r="E17">
        <f t="shared" si="1"/>
        <v>-9.3402866667702256E-3</v>
      </c>
      <c r="F17">
        <f t="shared" si="2"/>
        <v>8.7240955017445657E-5</v>
      </c>
      <c r="G17">
        <f t="shared" si="3"/>
        <v>-0.61570937648081803</v>
      </c>
      <c r="H17">
        <f t="shared" si="6"/>
        <v>0.43537227534972783</v>
      </c>
      <c r="I17">
        <f t="shared" si="7"/>
        <v>0.43537227534972672</v>
      </c>
      <c r="J17">
        <f t="shared" si="8"/>
        <v>-0.87074455069945489</v>
      </c>
      <c r="K17">
        <f t="shared" si="9"/>
        <v>0.43537227534972878</v>
      </c>
      <c r="M17">
        <f t="shared" si="10"/>
        <v>-0.39926486444197329</v>
      </c>
      <c r="N17">
        <f t="shared" si="11"/>
        <v>19.535424580619285</v>
      </c>
      <c r="O17">
        <f t="shared" si="12"/>
        <v>4.8258638134164231</v>
      </c>
      <c r="P17">
        <f t="shared" si="13"/>
        <v>-1.2165874246733011</v>
      </c>
      <c r="R17">
        <f t="shared" si="4"/>
        <v>32.166904221669142</v>
      </c>
      <c r="T17">
        <f t="shared" si="5"/>
        <v>30.052024355081357</v>
      </c>
      <c r="V17">
        <f>(D17-D11)^2</f>
        <v>0</v>
      </c>
    </row>
    <row r="18" spans="2:22" x14ac:dyDescent="0.25">
      <c r="B18">
        <v>260</v>
      </c>
      <c r="C18">
        <f t="shared" si="0"/>
        <v>4.5378560551852569</v>
      </c>
      <c r="D18">
        <f>D10</f>
        <v>-994.87184409999998</v>
      </c>
      <c r="E18">
        <f t="shared" si="1"/>
        <v>-1.8861676666801941E-2</v>
      </c>
      <c r="F18">
        <f t="shared" si="2"/>
        <v>3.5576284668298075E-4</v>
      </c>
      <c r="G18">
        <f t="shared" si="3"/>
        <v>-1.2433570396951401</v>
      </c>
      <c r="H18">
        <f t="shared" si="6"/>
        <v>0.30533816090705851</v>
      </c>
      <c r="I18">
        <f t="shared" si="7"/>
        <v>1.6523295579815647</v>
      </c>
      <c r="J18">
        <f t="shared" si="8"/>
        <v>-0.87918619420446487</v>
      </c>
      <c r="K18">
        <f t="shared" si="9"/>
        <v>-1.3469913970745062</v>
      </c>
      <c r="M18">
        <f t="shared" si="10"/>
        <v>-0.16538254211230899</v>
      </c>
      <c r="N18">
        <f t="shared" si="11"/>
        <v>2.129084148736228</v>
      </c>
      <c r="O18">
        <f t="shared" si="12"/>
        <v>2.7646181315915097</v>
      </c>
      <c r="P18">
        <f t="shared" si="13"/>
        <v>-0.17162671705652871</v>
      </c>
      <c r="R18">
        <f t="shared" si="4"/>
        <v>6.4441370700937499</v>
      </c>
      <c r="T18">
        <f t="shared" si="5"/>
        <v>5.0536149099980889</v>
      </c>
      <c r="V18">
        <f>(D18-D10)^2</f>
        <v>0</v>
      </c>
    </row>
    <row r="19" spans="2:22" x14ac:dyDescent="0.25">
      <c r="B19">
        <v>280</v>
      </c>
      <c r="C19">
        <f t="shared" si="0"/>
        <v>4.8869219055841224</v>
      </c>
      <c r="D19">
        <f>D9</f>
        <v>-994.87326718999998</v>
      </c>
      <c r="E19">
        <f t="shared" si="1"/>
        <v>-2.0284766666804899E-2</v>
      </c>
      <c r="F19">
        <f t="shared" si="2"/>
        <v>4.114717587267191E-4</v>
      </c>
      <c r="G19">
        <f t="shared" si="3"/>
        <v>-1.3371667789288604</v>
      </c>
      <c r="H19">
        <f t="shared" si="6"/>
        <v>-0.32837554464987884</v>
      </c>
      <c r="I19">
        <f t="shared" si="7"/>
        <v>1.7769957640782663</v>
      </c>
      <c r="J19">
        <f t="shared" si="8"/>
        <v>0.94551969695796834</v>
      </c>
      <c r="K19">
        <f t="shared" si="9"/>
        <v>-1.4486202194283884</v>
      </c>
      <c r="M19">
        <f t="shared" si="10"/>
        <v>8.350982668596578E-2</v>
      </c>
      <c r="N19">
        <f t="shared" si="11"/>
        <v>2.1290841487362191</v>
      </c>
      <c r="O19">
        <f t="shared" si="12"/>
        <v>-1.3578732320583127</v>
      </c>
      <c r="P19">
        <f t="shared" si="13"/>
        <v>-0.17162671705652799</v>
      </c>
      <c r="R19">
        <f t="shared" si="4"/>
        <v>0.96604083637989002</v>
      </c>
      <c r="T19">
        <f t="shared" si="5"/>
        <v>1.3172921149903232</v>
      </c>
      <c r="V19">
        <f>(D19-D9)^2</f>
        <v>0</v>
      </c>
    </row>
    <row r="20" spans="2:22" x14ac:dyDescent="0.25">
      <c r="B20">
        <v>300</v>
      </c>
      <c r="C20">
        <f t="shared" si="0"/>
        <v>5.2359877559829888</v>
      </c>
      <c r="D20">
        <f>D8</f>
        <v>-994.86588673999995</v>
      </c>
      <c r="E20">
        <f t="shared" si="1"/>
        <v>-1.2904316666777049E-2</v>
      </c>
      <c r="F20">
        <f t="shared" si="2"/>
        <v>1.6652138863645994E-4</v>
      </c>
      <c r="G20">
        <f t="shared" si="3"/>
        <v>-0.85064934859860464</v>
      </c>
      <c r="H20">
        <f t="shared" si="6"/>
        <v>-0.60149992280599285</v>
      </c>
      <c r="I20">
        <f t="shared" si="7"/>
        <v>0.60149992280599252</v>
      </c>
      <c r="J20">
        <f t="shared" si="8"/>
        <v>1.2029998456119855</v>
      </c>
      <c r="K20">
        <f t="shared" si="9"/>
        <v>0.60149992280599318</v>
      </c>
      <c r="M20">
        <f t="shared" si="10"/>
        <v>0.31739214901563007</v>
      </c>
      <c r="N20">
        <f t="shared" si="11"/>
        <v>19.53542458061926</v>
      </c>
      <c r="O20">
        <f t="shared" si="12"/>
        <v>-3.4191189138832305</v>
      </c>
      <c r="P20">
        <f t="shared" si="13"/>
        <v>-1.2165874246733002</v>
      </c>
      <c r="R20">
        <f t="shared" si="4"/>
        <v>21.520243895191573</v>
      </c>
      <c r="T20">
        <f t="shared" si="5"/>
        <v>20.694663590063442</v>
      </c>
      <c r="V20">
        <f>(D20-D8)^2</f>
        <v>0</v>
      </c>
    </row>
    <row r="21" spans="2:22" x14ac:dyDescent="0.25">
      <c r="B21">
        <v>320</v>
      </c>
      <c r="C21">
        <f t="shared" si="0"/>
        <v>5.5850536063818543</v>
      </c>
      <c r="D21">
        <f>D7</f>
        <v>-994.85088184000006</v>
      </c>
      <c r="E21">
        <f t="shared" si="1"/>
        <v>2.1005833331173562E-3</v>
      </c>
      <c r="F21">
        <f t="shared" si="2"/>
        <v>4.412450339370422E-6</v>
      </c>
      <c r="G21">
        <f t="shared" si="3"/>
        <v>0.13846993142951494</v>
      </c>
      <c r="H21">
        <f t="shared" si="6"/>
        <v>0.15001146125716699</v>
      </c>
      <c r="I21">
        <f t="shared" si="7"/>
        <v>3.4004837591928669E-2</v>
      </c>
      <c r="J21">
        <f t="shared" si="8"/>
        <v>-9.7913027504246575E-2</v>
      </c>
      <c r="K21">
        <f t="shared" si="9"/>
        <v>-0.1840162988490959</v>
      </c>
      <c r="M21">
        <f t="shared" si="10"/>
        <v>0.50805476506826774</v>
      </c>
      <c r="N21">
        <f t="shared" si="11"/>
        <v>46.203485306381594</v>
      </c>
      <c r="O21">
        <f t="shared" si="12"/>
        <v>-1.3578732320583233</v>
      </c>
      <c r="P21">
        <f t="shared" si="13"/>
        <v>-1.5794984698956966</v>
      </c>
      <c r="R21">
        <f t="shared" si="4"/>
        <v>61.906022589744374</v>
      </c>
      <c r="T21">
        <f t="shared" si="5"/>
        <v>60.090028539786204</v>
      </c>
      <c r="V21">
        <f>(D21-D7)^2</f>
        <v>0</v>
      </c>
    </row>
    <row r="22" spans="2:22" x14ac:dyDescent="0.25">
      <c r="B22">
        <v>340</v>
      </c>
      <c r="C22">
        <f t="shared" si="0"/>
        <v>5.9341194567807207</v>
      </c>
      <c r="D22">
        <f>D6</f>
        <v>-994.83493464000003</v>
      </c>
      <c r="E22">
        <f t="shared" si="1"/>
        <v>1.8047783333145162E-2</v>
      </c>
      <c r="F22">
        <f t="shared" si="2"/>
        <v>3.2572248324015229E-4</v>
      </c>
      <c r="G22">
        <f t="shared" si="3"/>
        <v>1.1897053933521493</v>
      </c>
      <c r="H22">
        <f t="shared" si="6"/>
        <v>1.5810304875965742</v>
      </c>
      <c r="I22">
        <f t="shared" si="7"/>
        <v>1.2888678623570677</v>
      </c>
      <c r="J22">
        <f t="shared" si="8"/>
        <v>0.8412487512535145</v>
      </c>
      <c r="K22">
        <f t="shared" si="9"/>
        <v>0.29216262523950798</v>
      </c>
      <c r="M22">
        <f t="shared" si="10"/>
        <v>0.63250094946740543</v>
      </c>
      <c r="N22">
        <f t="shared" si="11"/>
        <v>69.654984329958054</v>
      </c>
      <c r="O22">
        <f t="shared" si="12"/>
        <v>2.7646181315915115</v>
      </c>
      <c r="P22">
        <f t="shared" si="13"/>
        <v>-0.66057544559506509</v>
      </c>
      <c r="R22">
        <f t="shared" si="4"/>
        <v>102.37708064961083</v>
      </c>
      <c r="T22">
        <f t="shared" si="5"/>
        <v>101.95940213985921</v>
      </c>
      <c r="V22">
        <f>(D22-D6)^2</f>
        <v>0</v>
      </c>
    </row>
    <row r="23" spans="2:22" x14ac:dyDescent="0.25">
      <c r="B23">
        <v>360</v>
      </c>
      <c r="C23">
        <f t="shared" si="0"/>
        <v>6.2831853071795862</v>
      </c>
      <c r="M23">
        <f t="shared" si="10"/>
        <v>0.67572065574443141</v>
      </c>
      <c r="N23">
        <f t="shared" si="11"/>
        <v>78.91670462383739</v>
      </c>
      <c r="O23">
        <f t="shared" si="12"/>
        <v>4.8258638134164231</v>
      </c>
      <c r="P23">
        <f t="shared" si="13"/>
        <v>2.1474216799308714E-2</v>
      </c>
      <c r="R23">
        <f t="shared" ref="R23:T23" si="14">R14</f>
        <v>105.72867994580763</v>
      </c>
      <c r="T23">
        <f t="shared" si="14"/>
        <v>102.97016712995185</v>
      </c>
    </row>
    <row r="24" spans="2:22" x14ac:dyDescent="0.25">
      <c r="B24" t="s">
        <v>4</v>
      </c>
      <c r="D24">
        <f>AVERAGE(D5:D22)</f>
        <v>-994.85298242333317</v>
      </c>
      <c r="F24">
        <f>SQRT(AVERAGE(F5:F22))</f>
        <v>1.5169960087592098E-2</v>
      </c>
      <c r="G24" t="s">
        <v>10</v>
      </c>
      <c r="H24" s="3">
        <f t="shared" ref="H24:K24" si="15">AVERAGE(H5:H22)</f>
        <v>1.799346877692207E-2</v>
      </c>
      <c r="I24" s="3">
        <f t="shared" si="15"/>
        <v>0.9939438144302033</v>
      </c>
      <c r="J24" s="3">
        <f t="shared" si="15"/>
        <v>0.10350546808588844</v>
      </c>
      <c r="K24" s="3">
        <f t="shared" si="15"/>
        <v>2.0723091680229691E-2</v>
      </c>
    </row>
    <row r="25" spans="2:22" x14ac:dyDescent="0.25">
      <c r="B25" t="s">
        <v>5</v>
      </c>
      <c r="D25">
        <f>MIN(D4:D22)</f>
        <v>-994.87376891999997</v>
      </c>
      <c r="F25" s="5">
        <f>F24*$A$1</f>
        <v>39.828730209973052</v>
      </c>
      <c r="G25">
        <f>SUM(H25:K25)</f>
        <v>0.99939089961515448</v>
      </c>
      <c r="H25">
        <f t="shared" ref="H25:K25" si="16">H24^2</f>
        <v>3.237649186260694E-4</v>
      </c>
      <c r="I25">
        <f t="shared" si="16"/>
        <v>0.98792430624406236</v>
      </c>
      <c r="J25">
        <f t="shared" si="16"/>
        <v>1.071338192367887E-2</v>
      </c>
      <c r="K25">
        <f t="shared" si="16"/>
        <v>4.2944652878720504E-4</v>
      </c>
    </row>
    <row r="26" spans="2:22" x14ac:dyDescent="0.25">
      <c r="B26" t="s">
        <v>6</v>
      </c>
      <c r="D26">
        <f>MAX(D5:D22)</f>
        <v>-994.82854276</v>
      </c>
    </row>
    <row r="27" spans="2:22" x14ac:dyDescent="0.25">
      <c r="B27" t="s">
        <v>65</v>
      </c>
      <c r="D27" s="1">
        <f>D26-D25</f>
        <v>4.522615999997015E-2</v>
      </c>
      <c r="G27" t="s">
        <v>61</v>
      </c>
      <c r="H27">
        <f>H24*$F$24</f>
        <v>2.7296020318324241E-4</v>
      </c>
      <c r="I27">
        <f t="shared" ref="I27:K27" si="17">I24*$F$24</f>
        <v>1.5078087994215231E-2</v>
      </c>
      <c r="J27">
        <f t="shared" si="17"/>
        <v>1.5701738197104653E-3</v>
      </c>
      <c r="K27">
        <f t="shared" si="17"/>
        <v>3.143684736805963E-4</v>
      </c>
    </row>
    <row r="28" spans="2:22" x14ac:dyDescent="0.25">
      <c r="D28" s="5">
        <f>D27*$A$1</f>
        <v>118.74128307992163</v>
      </c>
      <c r="H28">
        <f>$A$1*H27</f>
        <v>0.71665701345760291</v>
      </c>
      <c r="I28">
        <f t="shared" ref="I28:K28" si="18">$A$1*I27</f>
        <v>39.587520028812087</v>
      </c>
      <c r="J28">
        <f t="shared" si="18"/>
        <v>4.1224913636498268</v>
      </c>
      <c r="K28">
        <f t="shared" si="18"/>
        <v>0.82537442764840563</v>
      </c>
      <c r="L28" t="s">
        <v>51</v>
      </c>
    </row>
    <row r="30" spans="2:22" x14ac:dyDescent="0.25">
      <c r="F30">
        <f>F25/opt_angle_relax!F25</f>
        <v>0.9092770481285346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5" max="15" width="12" bestFit="1" customWidth="1"/>
    <col min="16" max="16" width="12.7109375" bestFit="1" customWidth="1"/>
    <col min="18" max="18" width="13" customWidth="1"/>
  </cols>
  <sheetData>
    <row r="1" spans="1:23" ht="18.75" x14ac:dyDescent="0.3">
      <c r="A1" s="2">
        <v>2625.5</v>
      </c>
      <c r="F1" t="s">
        <v>16</v>
      </c>
      <c r="G1">
        <v>117.2</v>
      </c>
      <c r="R1" t="s">
        <v>15</v>
      </c>
      <c r="T1" t="s">
        <v>58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14</v>
      </c>
      <c r="T2" t="s">
        <v>51</v>
      </c>
      <c r="W2" s="1" t="s">
        <v>59</v>
      </c>
    </row>
    <row r="3" spans="1:23" x14ac:dyDescent="0.25">
      <c r="F3">
        <f>SUM(F4:F22)</f>
        <v>9.4141329204119398E-3</v>
      </c>
      <c r="W3" s="1" t="s">
        <v>60</v>
      </c>
    </row>
    <row r="4" spans="1:23" x14ac:dyDescent="0.25">
      <c r="A4" t="s">
        <v>2</v>
      </c>
      <c r="B4" s="4">
        <v>87.724369999999993</v>
      </c>
      <c r="C4">
        <f>B4*PI()/180</f>
        <v>1.5310790907377378</v>
      </c>
      <c r="D4">
        <v>-994.87436119999995</v>
      </c>
      <c r="E4">
        <f>D4-$D$24</f>
        <v>-2.8458971111149367E-2</v>
      </c>
      <c r="V4">
        <f>SUM(V5:V22)</f>
        <v>0</v>
      </c>
      <c r="W4" s="5">
        <f>0.5*SQRT(V4/F3)</f>
        <v>0</v>
      </c>
    </row>
    <row r="5" spans="1:23" x14ac:dyDescent="0.25">
      <c r="B5">
        <v>0</v>
      </c>
      <c r="C5">
        <f t="shared" ref="C5:C23" si="0">B5*PI()/180</f>
        <v>0</v>
      </c>
      <c r="D5">
        <v>-994.81705409000006</v>
      </c>
      <c r="E5">
        <f t="shared" ref="E5:E22" si="1">D5-$D$24</f>
        <v>2.8848138888747599E-2</v>
      </c>
      <c r="F5">
        <f t="shared" ref="F5:F22" si="2">E5^2</f>
        <v>8.3221511734447157E-4</v>
      </c>
      <c r="G5">
        <f t="shared" ref="G5:G22" si="3">E5/$F$24</f>
        <v>1.2614321333140455</v>
      </c>
      <c r="H5">
        <f>COS(C5)*SQRT(2)*G5</f>
        <v>1.7839344309459493</v>
      </c>
      <c r="I5">
        <f>SQRT(2)*COS(2*C5)*G5</f>
        <v>1.7839344309459493</v>
      </c>
      <c r="J5">
        <f>COS(3*C5)*SQRT(2)*G5</f>
        <v>1.7839344309459493</v>
      </c>
      <c r="K5">
        <f>COS(4*C5)*SQRT(2)*G5</f>
        <v>1.7839344309459493</v>
      </c>
      <c r="M5">
        <f>H$28*(COS($C5)-COS($C$4))</f>
        <v>-6.9994227391066612</v>
      </c>
      <c r="N5">
        <f>I$28*(COS(2*$C5)-COS(2*$C$4))</f>
        <v>115.71337708524139</v>
      </c>
      <c r="O5">
        <f>J$28*(COS(3*$C5)-COS(3*$C$4))</f>
        <v>-2.2265698126555264</v>
      </c>
      <c r="P5">
        <f>K$28*(COS(4*$C5)-COS(4*$C$4))</f>
        <v>9.3283253823563575E-2</v>
      </c>
      <c r="R5">
        <f t="shared" ref="R5:R22" si="4">SUM(M5:P5)*SQRT(2)</f>
        <v>150.72782587158483</v>
      </c>
      <c r="T5">
        <f t="shared" ref="T5:T22" si="5">(D5-$D$25)*$A$1</f>
        <v>150.45981730472948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-994.82524361000003</v>
      </c>
      <c r="E6">
        <f t="shared" si="1"/>
        <v>2.0658618888774072E-2</v>
      </c>
      <c r="F6">
        <f t="shared" si="2"/>
        <v>4.2677853439161288E-4</v>
      </c>
      <c r="G6">
        <f t="shared" si="3"/>
        <v>0.90333195485108975</v>
      </c>
      <c r="H6">
        <f t="shared" ref="H6:H22" si="6">COS(C6)*SQRT(2)*G6</f>
        <v>1.2004613654945777</v>
      </c>
      <c r="I6">
        <f t="shared" ref="I6:I22" si="7">SQRT(2)*COS(2*C6)*G6</f>
        <v>0.97862507151224842</v>
      </c>
      <c r="J6">
        <f t="shared" ref="J6:J22" si="8">COS(3*C6)*SQRT(2)*G6</f>
        <v>0.63875215093770588</v>
      </c>
      <c r="K6">
        <f t="shared" ref="K6:K22" si="9">COS(4*C6)*SQRT(2)*G6</f>
        <v>0.22183629398232937</v>
      </c>
      <c r="M6">
        <f t="shared" ref="M6:M23" si="10">H$28*(COS($C6)-COS($C$4))</f>
        <v>-6.5598519505866522</v>
      </c>
      <c r="N6">
        <f t="shared" ref="N6:N23" si="11">I$28*(COS(2*$C6)-COS(2*$C$4))</f>
        <v>102.15610850762721</v>
      </c>
      <c r="O6">
        <f t="shared" ref="O6:O23" si="12">J$28*(COS(3*$C6)-COS(3*$C$4))</f>
        <v>-1.2315615155988007</v>
      </c>
      <c r="P6">
        <f t="shared" ref="P6:P23" si="13">K$28*(COS(4*$C6)-COS(4*$C$4))</f>
        <v>-6.0278845708479718</v>
      </c>
      <c r="R6">
        <f t="shared" si="4"/>
        <v>124.92711542429538</v>
      </c>
      <c r="T6">
        <f t="shared" si="5"/>
        <v>128.95823254479899</v>
      </c>
      <c r="V6">
        <f>(D6-D22)^2</f>
        <v>0</v>
      </c>
    </row>
    <row r="7" spans="1:23" x14ac:dyDescent="0.25">
      <c r="B7">
        <v>40</v>
      </c>
      <c r="C7">
        <f t="shared" si="0"/>
        <v>0.69813170079773179</v>
      </c>
      <c r="D7">
        <v>-994.84580779999999</v>
      </c>
      <c r="E7">
        <f t="shared" si="1"/>
        <v>9.4428888814945822E-5</v>
      </c>
      <c r="F7">
        <f t="shared" si="2"/>
        <v>8.9168150428254005E-9</v>
      </c>
      <c r="G7">
        <f t="shared" si="3"/>
        <v>4.1290578613642813E-3</v>
      </c>
      <c r="H7">
        <f t="shared" si="6"/>
        <v>4.4732166543603995E-3</v>
      </c>
      <c r="I7">
        <f t="shared" si="7"/>
        <v>1.0139958945154877E-3</v>
      </c>
      <c r="J7">
        <f t="shared" si="8"/>
        <v>-2.9196848136823056E-3</v>
      </c>
      <c r="K7">
        <f t="shared" si="9"/>
        <v>-5.4872125488758866E-3</v>
      </c>
      <c r="M7">
        <f t="shared" si="10"/>
        <v>-5.2941583094960505</v>
      </c>
      <c r="N7">
        <f t="shared" si="11"/>
        <v>67.827899414507314</v>
      </c>
      <c r="O7">
        <f t="shared" si="12"/>
        <v>0.75845507851465077</v>
      </c>
      <c r="P7">
        <f t="shared" si="13"/>
        <v>-14.274911671414829</v>
      </c>
      <c r="R7">
        <f t="shared" si="4"/>
        <v>69.320908547728166</v>
      </c>
      <c r="T7">
        <f t="shared" si="5"/>
        <v>74.966951699906303</v>
      </c>
      <c r="V7">
        <f>(D7-D21)^2</f>
        <v>0</v>
      </c>
    </row>
    <row r="8" spans="1:23" x14ac:dyDescent="0.25">
      <c r="B8">
        <v>60</v>
      </c>
      <c r="C8">
        <f t="shared" si="0"/>
        <v>1.0471975511965976</v>
      </c>
      <c r="D8">
        <v>-994.86428374000002</v>
      </c>
      <c r="E8">
        <f t="shared" si="1"/>
        <v>-1.8381511111215332E-2</v>
      </c>
      <c r="F8">
        <f t="shared" si="2"/>
        <v>3.3787995073173267E-4</v>
      </c>
      <c r="G8">
        <f t="shared" si="3"/>
        <v>-0.80376168681025162</v>
      </c>
      <c r="H8">
        <f t="shared" si="6"/>
        <v>-0.56834533920146701</v>
      </c>
      <c r="I8">
        <f t="shared" si="7"/>
        <v>0.56834533920146668</v>
      </c>
      <c r="J8">
        <f t="shared" si="8"/>
        <v>1.136690678402934</v>
      </c>
      <c r="K8">
        <f t="shared" si="9"/>
        <v>0.56834533920146746</v>
      </c>
      <c r="M8">
        <f t="shared" si="10"/>
        <v>-3.355003148599089</v>
      </c>
      <c r="N8">
        <f t="shared" si="11"/>
        <v>28.791300356099729</v>
      </c>
      <c r="O8">
        <f t="shared" si="12"/>
        <v>1.7534633755713773</v>
      </c>
      <c r="P8">
        <f t="shared" si="13"/>
        <v>-11.017906301109742</v>
      </c>
      <c r="R8">
        <f t="shared" si="4"/>
        <v>22.870455654272462</v>
      </c>
      <c r="T8">
        <f t="shared" si="5"/>
        <v>26.45837122982681</v>
      </c>
      <c r="V8">
        <f>(D8-D20)^2</f>
        <v>0</v>
      </c>
    </row>
    <row r="9" spans="1:23" x14ac:dyDescent="0.25">
      <c r="B9">
        <v>80</v>
      </c>
      <c r="C9">
        <f t="shared" si="0"/>
        <v>1.3962634015954636</v>
      </c>
      <c r="D9">
        <v>-994.87356975</v>
      </c>
      <c r="E9">
        <f t="shared" si="1"/>
        <v>-2.7667521111197857E-2</v>
      </c>
      <c r="F9">
        <f t="shared" si="2"/>
        <v>7.6549172443857909E-4</v>
      </c>
      <c r="G9">
        <f t="shared" si="3"/>
        <v>-1.2098076868460634</v>
      </c>
      <c r="H9">
        <f t="shared" si="6"/>
        <v>-0.29709925818522198</v>
      </c>
      <c r="I9">
        <f t="shared" si="7"/>
        <v>1.6077449490608038</v>
      </c>
      <c r="J9">
        <f t="shared" si="8"/>
        <v>0.85546321930046343</v>
      </c>
      <c r="K9">
        <f t="shared" si="9"/>
        <v>-1.3106456908755817</v>
      </c>
      <c r="M9">
        <f t="shared" si="10"/>
        <v>-0.97627719918211664</v>
      </c>
      <c r="N9">
        <f t="shared" si="11"/>
        <v>3.3119698753063034</v>
      </c>
      <c r="O9">
        <f t="shared" si="12"/>
        <v>0.7584550785146521</v>
      </c>
      <c r="P9">
        <f t="shared" si="13"/>
        <v>-1.6397331061331151</v>
      </c>
      <c r="R9">
        <f t="shared" si="4"/>
        <v>2.0568529212308926</v>
      </c>
      <c r="T9">
        <f t="shared" si="5"/>
        <v>2.0779519748726898</v>
      </c>
      <c r="V9">
        <f>(D9-D19)^2</f>
        <v>0</v>
      </c>
    </row>
    <row r="10" spans="1:23" x14ac:dyDescent="0.25">
      <c r="B10">
        <v>100</v>
      </c>
      <c r="C10">
        <f t="shared" si="0"/>
        <v>1.7453292519943295</v>
      </c>
      <c r="D10">
        <v>-994.87233834000006</v>
      </c>
      <c r="E10">
        <f t="shared" si="1"/>
        <v>-2.6436111111252103E-2</v>
      </c>
      <c r="F10">
        <f t="shared" si="2"/>
        <v>6.988679706864669E-4</v>
      </c>
      <c r="G10">
        <f t="shared" si="3"/>
        <v>-1.1559622672435632</v>
      </c>
      <c r="H10">
        <f t="shared" si="6"/>
        <v>0.28387613653166405</v>
      </c>
      <c r="I10">
        <f t="shared" si="7"/>
        <v>1.536188368343695</v>
      </c>
      <c r="J10">
        <f t="shared" si="8"/>
        <v>-0.81738875796369981</v>
      </c>
      <c r="K10">
        <f t="shared" si="9"/>
        <v>-1.252312231812031</v>
      </c>
      <c r="M10">
        <f t="shared" si="10"/>
        <v>1.555110082999086</v>
      </c>
      <c r="N10">
        <f t="shared" si="11"/>
        <v>3.3119698753062972</v>
      </c>
      <c r="O10">
        <f t="shared" si="12"/>
        <v>-1.2315615155988007</v>
      </c>
      <c r="P10">
        <f t="shared" si="13"/>
        <v>-1.6397331061331126</v>
      </c>
      <c r="R10">
        <f t="shared" si="4"/>
        <v>2.8224666905675533</v>
      </c>
      <c r="T10">
        <f t="shared" si="5"/>
        <v>5.3110189297302668</v>
      </c>
      <c r="V10">
        <f>(D10-D18)^2</f>
        <v>0</v>
      </c>
    </row>
    <row r="11" spans="1:23" x14ac:dyDescent="0.25">
      <c r="B11">
        <v>120</v>
      </c>
      <c r="C11">
        <f t="shared" si="0"/>
        <v>2.0943951023931953</v>
      </c>
      <c r="D11">
        <v>-994.86059766000005</v>
      </c>
      <c r="E11">
        <f t="shared" si="1"/>
        <v>-1.4695431111249491E-2</v>
      </c>
      <c r="F11">
        <f t="shared" si="2"/>
        <v>2.1595569554547944E-4</v>
      </c>
      <c r="G11">
        <f t="shared" si="3"/>
        <v>-0.64258180009884891</v>
      </c>
      <c r="H11">
        <f t="shared" si="6"/>
        <v>0.45437394831695438</v>
      </c>
      <c r="I11">
        <f t="shared" si="7"/>
        <v>0.45437394831695505</v>
      </c>
      <c r="J11">
        <f t="shared" si="8"/>
        <v>-0.9087478966339092</v>
      </c>
      <c r="K11">
        <f t="shared" si="9"/>
        <v>0.45437394831695388</v>
      </c>
      <c r="M11">
        <f t="shared" si="10"/>
        <v>3.9338360324160564</v>
      </c>
      <c r="N11">
        <f t="shared" si="11"/>
        <v>28.79130035609969</v>
      </c>
      <c r="O11">
        <f t="shared" si="12"/>
        <v>-2.2265698126555264</v>
      </c>
      <c r="P11">
        <f t="shared" si="13"/>
        <v>-11.017906301109733</v>
      </c>
      <c r="R11">
        <f t="shared" si="4"/>
        <v>27.54981396453492</v>
      </c>
      <c r="T11">
        <f t="shared" si="5"/>
        <v>36.136174269737126</v>
      </c>
      <c r="V11">
        <f>(D11-D17)^2</f>
        <v>0</v>
      </c>
    </row>
    <row r="12" spans="1:23" x14ac:dyDescent="0.25">
      <c r="B12">
        <v>140</v>
      </c>
      <c r="C12">
        <f t="shared" si="0"/>
        <v>2.4434609527920612</v>
      </c>
      <c r="D12">
        <v>-994.84039772000006</v>
      </c>
      <c r="E12">
        <f t="shared" si="1"/>
        <v>5.5045088887482052E-3</v>
      </c>
      <c r="F12">
        <f t="shared" si="2"/>
        <v>3.0299618106308001E-5</v>
      </c>
      <c r="G12">
        <f t="shared" si="3"/>
        <v>0.24069366891075791</v>
      </c>
      <c r="H12">
        <f t="shared" si="6"/>
        <v>-0.26075559232172307</v>
      </c>
      <c r="I12">
        <f t="shared" si="7"/>
        <v>5.9108494069573865E-2</v>
      </c>
      <c r="J12">
        <f t="shared" si="8"/>
        <v>0.17019612547546681</v>
      </c>
      <c r="K12">
        <f t="shared" si="9"/>
        <v>-0.31986408639129715</v>
      </c>
      <c r="M12">
        <f t="shared" si="10"/>
        <v>5.8729911933130197</v>
      </c>
      <c r="N12">
        <f t="shared" si="11"/>
        <v>67.827899414507286</v>
      </c>
      <c r="O12">
        <f t="shared" si="12"/>
        <v>-1.2315615155988016</v>
      </c>
      <c r="P12">
        <f t="shared" si="13"/>
        <v>-14.274911671414831</v>
      </c>
      <c r="R12">
        <f t="shared" si="4"/>
        <v>82.29933437090591</v>
      </c>
      <c r="T12">
        <f t="shared" si="5"/>
        <v>89.171116739731076</v>
      </c>
      <c r="V12">
        <f>(D12-D16)^2</f>
        <v>0</v>
      </c>
    </row>
    <row r="13" spans="1:23" x14ac:dyDescent="0.25">
      <c r="B13">
        <v>160</v>
      </c>
      <c r="C13">
        <f t="shared" si="0"/>
        <v>2.7925268031909272</v>
      </c>
      <c r="D13">
        <v>-994.82607196000004</v>
      </c>
      <c r="E13">
        <f t="shared" si="1"/>
        <v>1.9830268888767932E-2</v>
      </c>
      <c r="F13">
        <f t="shared" si="2"/>
        <v>3.9323956420083734E-4</v>
      </c>
      <c r="G13">
        <f t="shared" si="3"/>
        <v>0.86711099405815606</v>
      </c>
      <c r="H13">
        <f t="shared" si="6"/>
        <v>-1.152326387185105</v>
      </c>
      <c r="I13">
        <f t="shared" si="7"/>
        <v>0.93938507766959667</v>
      </c>
      <c r="J13">
        <f t="shared" si="8"/>
        <v>-0.61314006393992937</v>
      </c>
      <c r="K13">
        <f t="shared" si="9"/>
        <v>0.21294130951550735</v>
      </c>
      <c r="M13">
        <f t="shared" si="10"/>
        <v>7.1386848344036213</v>
      </c>
      <c r="N13">
        <f t="shared" si="11"/>
        <v>102.15610850762721</v>
      </c>
      <c r="O13">
        <f t="shared" si="12"/>
        <v>0.75845507851464966</v>
      </c>
      <c r="P13">
        <f t="shared" si="13"/>
        <v>-6.0278845708479762</v>
      </c>
      <c r="R13">
        <f t="shared" si="4"/>
        <v>147.11408038703809</v>
      </c>
      <c r="T13">
        <f t="shared" si="5"/>
        <v>126.78339961978287</v>
      </c>
      <c r="V13">
        <f>(D13-D15)^2</f>
        <v>0</v>
      </c>
    </row>
    <row r="14" spans="1:23" x14ac:dyDescent="0.25">
      <c r="B14">
        <v>180</v>
      </c>
      <c r="C14">
        <f t="shared" si="0"/>
        <v>3.1415926535897931</v>
      </c>
      <c r="D14">
        <v>-994.79256486999998</v>
      </c>
      <c r="E14">
        <f t="shared" si="1"/>
        <v>5.3337358888825293E-2</v>
      </c>
      <c r="F14">
        <f t="shared" si="2"/>
        <v>2.8448738532353504E-3</v>
      </c>
      <c r="G14">
        <f t="shared" si="3"/>
        <v>2.3322633972311926</v>
      </c>
      <c r="H14">
        <f t="shared" si="6"/>
        <v>-3.2983185273907019</v>
      </c>
      <c r="I14">
        <f t="shared" si="7"/>
        <v>3.2983185273907019</v>
      </c>
      <c r="J14">
        <f t="shared" si="8"/>
        <v>-3.2983185273907019</v>
      </c>
      <c r="K14">
        <f t="shared" si="9"/>
        <v>3.2983185273907019</v>
      </c>
      <c r="M14">
        <f t="shared" si="10"/>
        <v>7.5782556229236322</v>
      </c>
      <c r="N14">
        <f t="shared" si="11"/>
        <v>115.71337708524139</v>
      </c>
      <c r="O14">
        <f t="shared" si="12"/>
        <v>1.7534633755713773</v>
      </c>
      <c r="P14">
        <f t="shared" si="13"/>
        <v>9.3283253823563575E-2</v>
      </c>
      <c r="R14">
        <f t="shared" si="4"/>
        <v>176.97239323256639</v>
      </c>
      <c r="T14">
        <f t="shared" si="5"/>
        <v>214.75626441493347</v>
      </c>
      <c r="V14">
        <f>(D14-D14)^2</f>
        <v>0</v>
      </c>
    </row>
    <row r="15" spans="1:23" x14ac:dyDescent="0.25">
      <c r="B15">
        <v>200</v>
      </c>
      <c r="C15">
        <f t="shared" si="0"/>
        <v>3.4906585039886591</v>
      </c>
      <c r="D15">
        <f>D13</f>
        <v>-994.82607196000004</v>
      </c>
      <c r="E15">
        <f t="shared" si="1"/>
        <v>1.9830268888767932E-2</v>
      </c>
      <c r="F15">
        <f t="shared" si="2"/>
        <v>3.9323956420083734E-4</v>
      </c>
      <c r="G15">
        <f t="shared" si="3"/>
        <v>0.86711099405815606</v>
      </c>
      <c r="H15">
        <f t="shared" si="6"/>
        <v>-1.152326387185105</v>
      </c>
      <c r="I15">
        <f t="shared" si="7"/>
        <v>0.93938507766959711</v>
      </c>
      <c r="J15">
        <f t="shared" si="8"/>
        <v>-0.61314006393993015</v>
      </c>
      <c r="K15">
        <f t="shared" si="9"/>
        <v>0.21294130951550852</v>
      </c>
      <c r="M15">
        <f t="shared" si="10"/>
        <v>7.1386848344036222</v>
      </c>
      <c r="N15">
        <f t="shared" si="11"/>
        <v>102.15610850762722</v>
      </c>
      <c r="O15">
        <f t="shared" si="12"/>
        <v>0.75845507851465088</v>
      </c>
      <c r="P15">
        <f t="shared" si="13"/>
        <v>-6.02788457084797</v>
      </c>
      <c r="R15">
        <f t="shared" si="4"/>
        <v>147.11408038703814</v>
      </c>
      <c r="T15">
        <f t="shared" si="5"/>
        <v>126.78339961978287</v>
      </c>
      <c r="V15">
        <f>(D15-D13)^2</f>
        <v>0</v>
      </c>
    </row>
    <row r="16" spans="1:23" x14ac:dyDescent="0.25">
      <c r="B16">
        <v>220</v>
      </c>
      <c r="C16">
        <f t="shared" si="0"/>
        <v>3.839724354387525</v>
      </c>
      <c r="D16">
        <f>D12</f>
        <v>-994.84039772000006</v>
      </c>
      <c r="E16">
        <f t="shared" si="1"/>
        <v>5.5045088887482052E-3</v>
      </c>
      <c r="F16">
        <f t="shared" si="2"/>
        <v>3.0299618106308001E-5</v>
      </c>
      <c r="G16">
        <f t="shared" si="3"/>
        <v>0.24069366891075791</v>
      </c>
      <c r="H16">
        <f t="shared" si="6"/>
        <v>-0.26075559232172307</v>
      </c>
      <c r="I16">
        <f t="shared" si="7"/>
        <v>5.9108494069574025E-2</v>
      </c>
      <c r="J16">
        <f t="shared" si="8"/>
        <v>0.17019612547546684</v>
      </c>
      <c r="K16">
        <f t="shared" si="9"/>
        <v>-0.31986408639129704</v>
      </c>
      <c r="M16">
        <f t="shared" si="10"/>
        <v>5.8729911933130206</v>
      </c>
      <c r="N16">
        <f t="shared" si="11"/>
        <v>67.827899414507314</v>
      </c>
      <c r="O16">
        <f t="shared" si="12"/>
        <v>-1.2315615155988018</v>
      </c>
      <c r="P16">
        <f t="shared" si="13"/>
        <v>-14.274911671414829</v>
      </c>
      <c r="R16">
        <f t="shared" si="4"/>
        <v>82.299334370905967</v>
      </c>
      <c r="T16">
        <f t="shared" si="5"/>
        <v>89.171116739731076</v>
      </c>
      <c r="V16">
        <f>(D16-D12)^2</f>
        <v>0</v>
      </c>
    </row>
    <row r="17" spans="2:22" x14ac:dyDescent="0.25">
      <c r="B17">
        <v>240</v>
      </c>
      <c r="C17">
        <f t="shared" si="0"/>
        <v>4.1887902047863905</v>
      </c>
      <c r="D17">
        <f>D11</f>
        <v>-994.86059766000005</v>
      </c>
      <c r="E17">
        <f t="shared" si="1"/>
        <v>-1.4695431111249491E-2</v>
      </c>
      <c r="F17">
        <f t="shared" si="2"/>
        <v>2.1595569554547944E-4</v>
      </c>
      <c r="G17">
        <f t="shared" si="3"/>
        <v>-0.64258180009884891</v>
      </c>
      <c r="H17">
        <f t="shared" si="6"/>
        <v>0.45437394831695505</v>
      </c>
      <c r="I17">
        <f t="shared" si="7"/>
        <v>0.45437394831695388</v>
      </c>
      <c r="J17">
        <f t="shared" si="8"/>
        <v>-0.9087478966339092</v>
      </c>
      <c r="K17">
        <f t="shared" si="9"/>
        <v>0.45437394831695604</v>
      </c>
      <c r="M17">
        <f t="shared" si="10"/>
        <v>3.9338360324160613</v>
      </c>
      <c r="N17">
        <f t="shared" si="11"/>
        <v>28.791300356099761</v>
      </c>
      <c r="O17">
        <f t="shared" si="12"/>
        <v>-2.2265698126555264</v>
      </c>
      <c r="P17">
        <f t="shared" si="13"/>
        <v>-11.01790630110975</v>
      </c>
      <c r="R17">
        <f t="shared" si="4"/>
        <v>27.549813964535005</v>
      </c>
      <c r="T17">
        <f t="shared" si="5"/>
        <v>36.136174269737126</v>
      </c>
      <c r="V17">
        <f>(D17-D11)^2</f>
        <v>0</v>
      </c>
    </row>
    <row r="18" spans="2:22" x14ac:dyDescent="0.25">
      <c r="B18">
        <v>260</v>
      </c>
      <c r="C18">
        <f t="shared" si="0"/>
        <v>4.5378560551852569</v>
      </c>
      <c r="D18">
        <f>D10</f>
        <v>-994.87233834000006</v>
      </c>
      <c r="E18">
        <f t="shared" si="1"/>
        <v>-2.6436111111252103E-2</v>
      </c>
      <c r="F18">
        <f t="shared" si="2"/>
        <v>6.988679706864669E-4</v>
      </c>
      <c r="G18">
        <f t="shared" si="3"/>
        <v>-1.1559622672435632</v>
      </c>
      <c r="H18">
        <f t="shared" si="6"/>
        <v>0.2838761365316641</v>
      </c>
      <c r="I18">
        <f t="shared" si="7"/>
        <v>1.536188368343695</v>
      </c>
      <c r="J18">
        <f t="shared" si="8"/>
        <v>-0.81738875796369959</v>
      </c>
      <c r="K18">
        <f t="shared" si="9"/>
        <v>-1.252312231812031</v>
      </c>
      <c r="M18">
        <f t="shared" si="10"/>
        <v>1.555110082999086</v>
      </c>
      <c r="N18">
        <f t="shared" si="11"/>
        <v>3.3119698753062972</v>
      </c>
      <c r="O18">
        <f t="shared" si="12"/>
        <v>-1.2315615155988004</v>
      </c>
      <c r="P18">
        <f t="shared" si="13"/>
        <v>-1.6397331061331126</v>
      </c>
      <c r="R18">
        <f t="shared" si="4"/>
        <v>2.8224666905675537</v>
      </c>
      <c r="T18">
        <f t="shared" si="5"/>
        <v>5.3110189297302668</v>
      </c>
      <c r="V18">
        <f>(D18-D10)^2</f>
        <v>0</v>
      </c>
    </row>
    <row r="19" spans="2:22" x14ac:dyDescent="0.25">
      <c r="B19">
        <v>280</v>
      </c>
      <c r="C19">
        <f t="shared" si="0"/>
        <v>4.8869219055841224</v>
      </c>
      <c r="D19">
        <f>D9</f>
        <v>-994.87356975</v>
      </c>
      <c r="E19">
        <f t="shared" si="1"/>
        <v>-2.7667521111197857E-2</v>
      </c>
      <c r="F19">
        <f t="shared" si="2"/>
        <v>7.6549172443857909E-4</v>
      </c>
      <c r="G19">
        <f t="shared" si="3"/>
        <v>-1.2098076868460634</v>
      </c>
      <c r="H19">
        <f t="shared" si="6"/>
        <v>-0.2970992581852212</v>
      </c>
      <c r="I19">
        <f t="shared" si="7"/>
        <v>1.6077449490608045</v>
      </c>
      <c r="J19">
        <f t="shared" si="8"/>
        <v>0.85546321930046088</v>
      </c>
      <c r="K19">
        <f t="shared" si="9"/>
        <v>-1.3106456908755839</v>
      </c>
      <c r="M19">
        <f t="shared" si="10"/>
        <v>-0.97627719918211342</v>
      </c>
      <c r="N19">
        <f t="shared" si="11"/>
        <v>3.3119698753062843</v>
      </c>
      <c r="O19">
        <f t="shared" si="12"/>
        <v>0.75845507851464922</v>
      </c>
      <c r="P19">
        <f t="shared" si="13"/>
        <v>-1.6397331061331062</v>
      </c>
      <c r="R19">
        <f t="shared" si="4"/>
        <v>2.0568529212308784</v>
      </c>
      <c r="T19">
        <f t="shared" si="5"/>
        <v>2.0779519748726898</v>
      </c>
      <c r="V19">
        <f>(D19-D9)^2</f>
        <v>0</v>
      </c>
    </row>
    <row r="20" spans="2:22" x14ac:dyDescent="0.25">
      <c r="B20">
        <v>300</v>
      </c>
      <c r="C20">
        <f t="shared" si="0"/>
        <v>5.2359877559829888</v>
      </c>
      <c r="D20">
        <f>D8</f>
        <v>-994.86428374000002</v>
      </c>
      <c r="E20">
        <f t="shared" si="1"/>
        <v>-1.8381511111215332E-2</v>
      </c>
      <c r="F20">
        <f t="shared" si="2"/>
        <v>3.3787995073173267E-4</v>
      </c>
      <c r="G20">
        <f t="shared" si="3"/>
        <v>-0.80376168681025162</v>
      </c>
      <c r="H20">
        <f t="shared" si="6"/>
        <v>-0.56834533920146701</v>
      </c>
      <c r="I20">
        <f t="shared" si="7"/>
        <v>0.56834533920146679</v>
      </c>
      <c r="J20">
        <f t="shared" si="8"/>
        <v>1.136690678402934</v>
      </c>
      <c r="K20">
        <f t="shared" si="9"/>
        <v>0.56834533920146735</v>
      </c>
      <c r="M20">
        <f t="shared" si="10"/>
        <v>-3.355003148599089</v>
      </c>
      <c r="N20">
        <f t="shared" si="11"/>
        <v>28.791300356099725</v>
      </c>
      <c r="O20">
        <f t="shared" si="12"/>
        <v>1.7534633755713773</v>
      </c>
      <c r="P20">
        <f t="shared" si="13"/>
        <v>-11.017906301109742</v>
      </c>
      <c r="R20">
        <f t="shared" si="4"/>
        <v>22.870455654272462</v>
      </c>
      <c r="T20">
        <f t="shared" si="5"/>
        <v>26.45837122982681</v>
      </c>
      <c r="V20">
        <f>(D20-D8)^2</f>
        <v>0</v>
      </c>
    </row>
    <row r="21" spans="2:22" x14ac:dyDescent="0.25">
      <c r="B21">
        <v>320</v>
      </c>
      <c r="C21">
        <f t="shared" si="0"/>
        <v>5.5850536063818543</v>
      </c>
      <c r="D21">
        <f>D7</f>
        <v>-994.84580779999999</v>
      </c>
      <c r="E21">
        <f t="shared" si="1"/>
        <v>9.4428888814945822E-5</v>
      </c>
      <c r="F21">
        <f t="shared" si="2"/>
        <v>8.9168150428254005E-9</v>
      </c>
      <c r="G21">
        <f t="shared" si="3"/>
        <v>4.1290578613642813E-3</v>
      </c>
      <c r="H21">
        <f t="shared" si="6"/>
        <v>4.4732166543603987E-3</v>
      </c>
      <c r="I21">
        <f t="shared" si="7"/>
        <v>1.0139958945154838E-3</v>
      </c>
      <c r="J21">
        <f t="shared" si="8"/>
        <v>-2.9196848136823161E-3</v>
      </c>
      <c r="K21">
        <f t="shared" si="9"/>
        <v>-5.48721254887589E-3</v>
      </c>
      <c r="M21">
        <f t="shared" si="10"/>
        <v>-5.2941583094960487</v>
      </c>
      <c r="N21">
        <f t="shared" si="11"/>
        <v>67.827899414507257</v>
      </c>
      <c r="O21">
        <f t="shared" si="12"/>
        <v>0.75845507851465432</v>
      </c>
      <c r="P21">
        <f t="shared" si="13"/>
        <v>-14.274911671414831</v>
      </c>
      <c r="R21">
        <f t="shared" si="4"/>
        <v>69.320908547728081</v>
      </c>
      <c r="T21">
        <f t="shared" si="5"/>
        <v>74.966951699906303</v>
      </c>
      <c r="V21">
        <f>(D21-D7)^2</f>
        <v>0</v>
      </c>
    </row>
    <row r="22" spans="2:22" x14ac:dyDescent="0.25">
      <c r="B22">
        <v>340</v>
      </c>
      <c r="C22">
        <f t="shared" si="0"/>
        <v>5.9341194567807207</v>
      </c>
      <c r="D22">
        <f>D6</f>
        <v>-994.82524361000003</v>
      </c>
      <c r="E22">
        <f t="shared" si="1"/>
        <v>2.0658618888774072E-2</v>
      </c>
      <c r="F22">
        <f t="shared" si="2"/>
        <v>4.2677853439161288E-4</v>
      </c>
      <c r="G22">
        <f t="shared" si="3"/>
        <v>0.90333195485108975</v>
      </c>
      <c r="H22">
        <f t="shared" si="6"/>
        <v>1.2004613654945777</v>
      </c>
      <c r="I22">
        <f t="shared" si="7"/>
        <v>0.97862507151224876</v>
      </c>
      <c r="J22">
        <f t="shared" si="8"/>
        <v>0.63875215093770643</v>
      </c>
      <c r="K22">
        <f t="shared" si="9"/>
        <v>0.22183629398233012</v>
      </c>
      <c r="M22">
        <f t="shared" si="10"/>
        <v>-6.5598519505866522</v>
      </c>
      <c r="N22">
        <f t="shared" si="11"/>
        <v>102.15610850762724</v>
      </c>
      <c r="O22">
        <f t="shared" si="12"/>
        <v>-1.2315615155988013</v>
      </c>
      <c r="P22">
        <f t="shared" si="13"/>
        <v>-6.0278845708479674</v>
      </c>
      <c r="R22">
        <f t="shared" si="4"/>
        <v>124.92711542429541</v>
      </c>
      <c r="T22">
        <f t="shared" si="5"/>
        <v>128.95823254479899</v>
      </c>
      <c r="V22">
        <f>(D22-D6)^2</f>
        <v>0</v>
      </c>
    </row>
    <row r="23" spans="2:22" x14ac:dyDescent="0.25">
      <c r="B23">
        <v>360</v>
      </c>
      <c r="C23">
        <f t="shared" si="0"/>
        <v>6.2831853071795862</v>
      </c>
      <c r="M23">
        <f t="shared" si="10"/>
        <v>-6.9994227391066612</v>
      </c>
      <c r="N23">
        <f t="shared" si="11"/>
        <v>115.71337708524139</v>
      </c>
      <c r="O23">
        <f t="shared" si="12"/>
        <v>-2.2265698126555264</v>
      </c>
      <c r="P23">
        <f t="shared" si="13"/>
        <v>9.3283253823563575E-2</v>
      </c>
      <c r="R23">
        <f t="shared" ref="R23:T23" si="14">R14</f>
        <v>176.97239323256639</v>
      </c>
      <c r="T23">
        <f t="shared" si="14"/>
        <v>214.75626441493347</v>
      </c>
    </row>
    <row r="24" spans="2:22" x14ac:dyDescent="0.25">
      <c r="B24" t="s">
        <v>4</v>
      </c>
      <c r="D24">
        <f>AVERAGE(D5:D22)</f>
        <v>-994.8459022288888</v>
      </c>
      <c r="F24">
        <f>SQRT(AVERAGE(F5:F22))</f>
        <v>2.2869354701594225E-2</v>
      </c>
      <c r="G24" t="s">
        <v>10</v>
      </c>
      <c r="H24" s="3">
        <f t="shared" ref="H24:K24" si="15">AVERAGE(H5:H22)</f>
        <v>-0.12139266201314852</v>
      </c>
      <c r="I24" s="3">
        <f t="shared" si="15"/>
        <v>0.96510130258190885</v>
      </c>
      <c r="J24" s="3">
        <f t="shared" si="15"/>
        <v>-3.314291971744756E-2</v>
      </c>
      <c r="K24" s="3">
        <f t="shared" si="15"/>
        <v>0.12336823872853321</v>
      </c>
    </row>
    <row r="25" spans="2:22" x14ac:dyDescent="0.25">
      <c r="B25" t="s">
        <v>5</v>
      </c>
      <c r="D25">
        <f>MIN(D4:D22)</f>
        <v>-994.87436119999995</v>
      </c>
      <c r="F25" s="5">
        <f>F24*$A$1</f>
        <v>60.043490769035635</v>
      </c>
      <c r="G25">
        <f>SUM(H25:K25)</f>
        <v>0.96247487809031329</v>
      </c>
      <c r="H25">
        <f t="shared" ref="H25:K25" si="16">H24^2</f>
        <v>1.4736178390638512E-2</v>
      </c>
      <c r="I25">
        <f t="shared" si="16"/>
        <v>0.9314205242452972</v>
      </c>
      <c r="J25">
        <f t="shared" si="16"/>
        <v>1.0984531273971743E-3</v>
      </c>
      <c r="K25">
        <f t="shared" si="16"/>
        <v>1.5219722326980361E-2</v>
      </c>
    </row>
    <row r="26" spans="2:22" x14ac:dyDescent="0.25">
      <c r="B26" t="s">
        <v>6</v>
      </c>
      <c r="D26">
        <f>MAX(D5:D22)</f>
        <v>-994.79256486999998</v>
      </c>
    </row>
    <row r="27" spans="2:22" x14ac:dyDescent="0.25">
      <c r="B27" t="s">
        <v>65</v>
      </c>
      <c r="D27" s="1">
        <f>D26-D25</f>
        <v>8.179632999997466E-2</v>
      </c>
      <c r="G27" t="s">
        <v>61</v>
      </c>
      <c r="H27">
        <f>H24*$F$24</f>
        <v>-2.7761718457494367E-3</v>
      </c>
      <c r="I27">
        <f t="shared" ref="I27:K27" si="17">I24*$F$24</f>
        <v>2.2071244011716288E-2</v>
      </c>
      <c r="J27">
        <f t="shared" si="17"/>
        <v>-7.5795718686476928E-4</v>
      </c>
      <c r="K27">
        <f t="shared" si="17"/>
        <v>2.8213520103937796E-3</v>
      </c>
    </row>
    <row r="28" spans="2:22" x14ac:dyDescent="0.25">
      <c r="D28" s="5">
        <f>D27*$A$1</f>
        <v>214.75626441493347</v>
      </c>
      <c r="H28">
        <f>$A$1*H27</f>
        <v>-7.2888391810151463</v>
      </c>
      <c r="I28">
        <f t="shared" ref="I28:K28" si="18">$A$1*I27</f>
        <v>57.948051152761117</v>
      </c>
      <c r="J28">
        <f t="shared" si="18"/>
        <v>-1.9900165941134518</v>
      </c>
      <c r="K28">
        <f t="shared" si="18"/>
        <v>7.4074597032888683</v>
      </c>
      <c r="L28" t="s">
        <v>51</v>
      </c>
    </row>
    <row r="32" spans="2:22" x14ac:dyDescent="0.25">
      <c r="F32">
        <f>F25/opt_angle_relax!F25</f>
        <v>1.3707735033975761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5" max="15" width="12" bestFit="1" customWidth="1"/>
    <col min="16" max="16" width="12.7109375" bestFit="1" customWidth="1"/>
    <col min="18" max="18" width="13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14</v>
      </c>
      <c r="T2" t="s">
        <v>51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1.2515256158791534E-2</v>
      </c>
      <c r="U3">
        <f>SUM(U5:U22)</f>
        <v>86270.792645403795</v>
      </c>
      <c r="V3">
        <f>SUM(V5:V22)</f>
        <v>681.94401910686122</v>
      </c>
      <c r="X3" s="7">
        <f>1-V3/U3</f>
        <v>0.99209530829385284</v>
      </c>
      <c r="AA3" s="1" t="s">
        <v>60</v>
      </c>
    </row>
    <row r="4" spans="1:27" x14ac:dyDescent="0.25">
      <c r="A4" t="s">
        <v>2</v>
      </c>
      <c r="B4" s="4">
        <v>87.415679999999995</v>
      </c>
      <c r="C4">
        <f>B4*PI()/180</f>
        <v>1.5256914338697565</v>
      </c>
      <c r="D4">
        <v>-994.87792994999995</v>
      </c>
      <c r="E4">
        <f>D4-$D$24</f>
        <v>-3.1390016666705378E-2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-994.80273838000005</v>
      </c>
      <c r="E5">
        <f t="shared" ref="E5:E22" si="1">D5-$D$24</f>
        <v>4.3801553333196352E-2</v>
      </c>
      <c r="F5">
        <f t="shared" ref="F5:F22" si="2">E5^2</f>
        <v>1.9185760744008444E-3</v>
      </c>
      <c r="G5">
        <f t="shared" ref="G5:G22" si="3">E5/$F$24</f>
        <v>1.6611386883266548</v>
      </c>
      <c r="H5">
        <f>COS(C5)*SQRT(2)*G5</f>
        <v>2.3492048620142092</v>
      </c>
      <c r="I5">
        <f>SQRT(2)*COS(2*C5)*G5</f>
        <v>2.3492048620142092</v>
      </c>
      <c r="J5">
        <f>COS(3*C5)*SQRT(2)*G5</f>
        <v>2.3492048620142092</v>
      </c>
      <c r="K5">
        <f>COS(4*C5)*SQRT(2)*G5</f>
        <v>2.3492048620142092</v>
      </c>
      <c r="M5">
        <f>H$28*(COS($C5)-COS($C$4))</f>
        <v>-6.0023918092307023</v>
      </c>
      <c r="N5">
        <f>I$28*(COS(2*$C5)-COS(2*$C$4))</f>
        <v>135.00935310068161</v>
      </c>
      <c r="O5">
        <f>J$28*(COS(3*$C5)-COS(3*$C$4))</f>
        <v>0.79298326197335733</v>
      </c>
      <c r="P5">
        <f>K$28*(COS(4*$C5)-COS(4*$C$4))</f>
        <v>0.20197969498442059</v>
      </c>
      <c r="R5">
        <f t="shared" ref="R5:R22" si="4">SUM(M5:P5)*SQRT(2)</f>
        <v>183.85048440669928</v>
      </c>
      <c r="T5">
        <f t="shared" ref="T5:T22" si="5">(D5-$D$25)*$A$1</f>
        <v>197.41546703474199</v>
      </c>
      <c r="U5">
        <f>(E5*$A$1)^2</f>
        <v>13225.22500450764</v>
      </c>
      <c r="V5">
        <f>(R5-T5)^2</f>
        <v>184.00875369910059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-994.82278840000004</v>
      </c>
      <c r="E6">
        <f t="shared" si="1"/>
        <v>2.3751533333211228E-2</v>
      </c>
      <c r="F6">
        <f t="shared" si="2"/>
        <v>5.6413533567864407E-4</v>
      </c>
      <c r="G6">
        <f t="shared" si="3"/>
        <v>0.90075780250869431</v>
      </c>
      <c r="H6">
        <f t="shared" ref="H6:H22" si="6">COS(C6)*SQRT(2)*G6</f>
        <v>1.1970405073932473</v>
      </c>
      <c r="I6">
        <f t="shared" ref="I6:I22" si="7">SQRT(2)*COS(2*C6)*G6</f>
        <v>0.97583636243732652</v>
      </c>
      <c r="J6">
        <f t="shared" ref="J6:J22" si="8">COS(3*C6)*SQRT(2)*G6</f>
        <v>0.6369319503605908</v>
      </c>
      <c r="K6">
        <f t="shared" ref="K6:K22" si="9">COS(4*C6)*SQRT(2)*G6</f>
        <v>0.22120414495592072</v>
      </c>
      <c r="M6">
        <f t="shared" ref="M6:M23" si="10">H$28*(COS($C6)-COS($C$4))</f>
        <v>-5.6233106732085636</v>
      </c>
      <c r="N6">
        <f t="shared" ref="N6:N23" si="11">I$28*(COS(2*$C6)-COS(2*$C$4))</f>
        <v>119.18408499559588</v>
      </c>
      <c r="O6">
        <f t="shared" ref="O6:O23" si="12">J$28*(COS(3*$C6)-COS(3*$C$4))</f>
        <v>0.44362130025450958</v>
      </c>
      <c r="P6">
        <f t="shared" ref="P6:P23" si="13">K$28*(COS(4*$C6)-COS(4*$C$4))</f>
        <v>-10.080877146315396</v>
      </c>
      <c r="R6">
        <f t="shared" si="4"/>
        <v>146.97004927875176</v>
      </c>
      <c r="T6">
        <f t="shared" si="5"/>
        <v>144.77413952478105</v>
      </c>
      <c r="U6">
        <f t="shared" ref="U6:U22" si="14">(E6*$A$1)^2</f>
        <v>3888.7260437006471</v>
      </c>
      <c r="V6">
        <f t="shared" ref="V6:V22" si="15">(R6-T6)^2</f>
        <v>4.8220196475837049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-994.84963382000001</v>
      </c>
      <c r="E7">
        <f t="shared" si="1"/>
        <v>-3.0938866667611364E-3</v>
      </c>
      <c r="F7">
        <f t="shared" si="2"/>
        <v>9.5721347067623353E-6</v>
      </c>
      <c r="G7">
        <f t="shared" si="3"/>
        <v>-0.1173331639716048</v>
      </c>
      <c r="H7">
        <f t="shared" si="6"/>
        <v>-0.12711293491372011</v>
      </c>
      <c r="I7">
        <f t="shared" si="7"/>
        <v>-2.8814163073609528E-2</v>
      </c>
      <c r="J7">
        <f t="shared" si="8"/>
        <v>8.2967075902394827E-2</v>
      </c>
      <c r="K7">
        <f t="shared" si="9"/>
        <v>0.15592709798732962</v>
      </c>
      <c r="M7">
        <f t="shared" si="10"/>
        <v>-4.5317900447881359</v>
      </c>
      <c r="N7">
        <f t="shared" si="11"/>
        <v>79.113099504972297</v>
      </c>
      <c r="O7">
        <f t="shared" si="12"/>
        <v>-0.25510262318318616</v>
      </c>
      <c r="P7">
        <f t="shared" si="13"/>
        <v>-23.934932691018496</v>
      </c>
      <c r="R7">
        <f t="shared" si="4"/>
        <v>71.264023322509118</v>
      </c>
      <c r="T7">
        <f t="shared" si="5"/>
        <v>74.291489314853607</v>
      </c>
      <c r="U7">
        <f t="shared" si="14"/>
        <v>65.983119960423139</v>
      </c>
      <c r="V7">
        <f t="shared" si="15"/>
        <v>9.1655503348023988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-994.86842798999999</v>
      </c>
      <c r="E8">
        <f t="shared" si="1"/>
        <v>-2.1888056666739431E-2</v>
      </c>
      <c r="F8">
        <f t="shared" si="2"/>
        <v>4.7908702464639642E-4</v>
      </c>
      <c r="G8">
        <f t="shared" si="3"/>
        <v>-0.83008694839712849</v>
      </c>
      <c r="H8">
        <f t="shared" si="6"/>
        <v>-0.58696011018605743</v>
      </c>
      <c r="I8">
        <f t="shared" si="7"/>
        <v>0.58696011018605709</v>
      </c>
      <c r="J8">
        <f t="shared" si="8"/>
        <v>1.1739202203721146</v>
      </c>
      <c r="K8">
        <f t="shared" si="9"/>
        <v>0.58696011018605787</v>
      </c>
      <c r="M8">
        <f t="shared" si="10"/>
        <v>-2.8594834208857312</v>
      </c>
      <c r="N8">
        <f t="shared" si="11"/>
        <v>33.546056079271295</v>
      </c>
      <c r="O8">
        <f t="shared" si="12"/>
        <v>-0.60446458490203425</v>
      </c>
      <c r="P8">
        <f t="shared" si="13"/>
        <v>-18.463538846986939</v>
      </c>
      <c r="R8">
        <f t="shared" si="4"/>
        <v>16.431138175482165</v>
      </c>
      <c r="T8">
        <f t="shared" si="5"/>
        <v>24.947395979910596</v>
      </c>
      <c r="U8">
        <f t="shared" si="14"/>
        <v>3302.4667524155284</v>
      </c>
      <c r="V8">
        <f t="shared" si="15"/>
        <v>72.526646991488164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-994.87725221000005</v>
      </c>
      <c r="E9">
        <f t="shared" si="1"/>
        <v>-3.0712276666804428E-2</v>
      </c>
      <c r="F9">
        <f t="shared" si="2"/>
        <v>9.4324393805833974E-4</v>
      </c>
      <c r="G9">
        <f t="shared" si="3"/>
        <v>-1.1647383961416677</v>
      </c>
      <c r="H9">
        <f t="shared" si="6"/>
        <v>-0.28603133972115802</v>
      </c>
      <c r="I9">
        <f t="shared" si="7"/>
        <v>1.5478511946438136</v>
      </c>
      <c r="J9">
        <f t="shared" si="8"/>
        <v>0.82359441822011736</v>
      </c>
      <c r="K9">
        <f t="shared" si="9"/>
        <v>-1.2618198549226556</v>
      </c>
      <c r="M9">
        <f t="shared" si="10"/>
        <v>-0.80809566096118624</v>
      </c>
      <c r="N9">
        <f t="shared" si="11"/>
        <v>3.8042807586559779</v>
      </c>
      <c r="O9">
        <f t="shared" si="12"/>
        <v>-0.25510262318318666</v>
      </c>
      <c r="P9">
        <f t="shared" si="13"/>
        <v>-2.709288161655548</v>
      </c>
      <c r="R9">
        <f t="shared" si="4"/>
        <v>4.4963948447368667E-2</v>
      </c>
      <c r="T9">
        <f t="shared" si="5"/>
        <v>1.7794063697399451</v>
      </c>
      <c r="U9">
        <f t="shared" si="14"/>
        <v>6502.0165118316345</v>
      </c>
      <c r="V9">
        <f t="shared" si="15"/>
        <v>3.0082905127792552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-994.87587546999998</v>
      </c>
      <c r="E10">
        <f t="shared" si="1"/>
        <v>-2.9335536666735607E-2</v>
      </c>
      <c r="F10">
        <f t="shared" si="2"/>
        <v>8.6057371152538917E-4</v>
      </c>
      <c r="G10">
        <f t="shared" si="3"/>
        <v>-1.1125266387073047</v>
      </c>
      <c r="H10">
        <f t="shared" si="6"/>
        <v>0.27320940564770557</v>
      </c>
      <c r="I10">
        <f t="shared" si="7"/>
        <v>1.4784656301368444</v>
      </c>
      <c r="J10">
        <f t="shared" si="8"/>
        <v>-0.78667513048061155</v>
      </c>
      <c r="K10">
        <f t="shared" si="9"/>
        <v>-1.2052562244891387</v>
      </c>
      <c r="M10">
        <f t="shared" si="10"/>
        <v>1.3749455958796672</v>
      </c>
      <c r="N10">
        <f t="shared" si="11"/>
        <v>3.8042807586559704</v>
      </c>
      <c r="O10">
        <f t="shared" si="12"/>
        <v>0.44362130025450958</v>
      </c>
      <c r="P10">
        <f t="shared" si="13"/>
        <v>-2.709288161655544</v>
      </c>
      <c r="R10">
        <f t="shared" si="4"/>
        <v>4.1203953499718375</v>
      </c>
      <c r="T10">
        <f t="shared" si="5"/>
        <v>5.3940372399206353</v>
      </c>
      <c r="U10">
        <f t="shared" si="14"/>
        <v>5932.1499521158175</v>
      </c>
      <c r="V10">
        <f t="shared" si="15"/>
        <v>1.6221636638323456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-994.86447086999999</v>
      </c>
      <c r="E11">
        <f t="shared" si="1"/>
        <v>-1.7930936666743946E-2</v>
      </c>
      <c r="F11">
        <f t="shared" si="2"/>
        <v>3.2151848974678248E-4</v>
      </c>
      <c r="G11">
        <f t="shared" si="3"/>
        <v>-0.68001635440835606</v>
      </c>
      <c r="H11">
        <f t="shared" si="6"/>
        <v>0.48084417551990299</v>
      </c>
      <c r="I11">
        <f t="shared" si="7"/>
        <v>0.48084417551990366</v>
      </c>
      <c r="J11">
        <f t="shared" si="8"/>
        <v>-0.96168835103980643</v>
      </c>
      <c r="K11">
        <f t="shared" si="9"/>
        <v>0.48084417551990244</v>
      </c>
      <c r="M11">
        <f t="shared" si="10"/>
        <v>3.4263333558042106</v>
      </c>
      <c r="N11">
        <f t="shared" si="11"/>
        <v>33.546056079271246</v>
      </c>
      <c r="O11">
        <f t="shared" si="12"/>
        <v>0.79298326197335733</v>
      </c>
      <c r="P11">
        <f t="shared" si="13"/>
        <v>-18.463538846986921</v>
      </c>
      <c r="R11">
        <f t="shared" si="4"/>
        <v>27.296915209429621</v>
      </c>
      <c r="T11">
        <f t="shared" si="5"/>
        <v>35.336814539898739</v>
      </c>
      <c r="U11">
        <f t="shared" si="14"/>
        <v>2216.3074098266311</v>
      </c>
      <c r="V11">
        <f t="shared" si="15"/>
        <v>64.639981244077788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-994.84381969000003</v>
      </c>
      <c r="E12">
        <f t="shared" si="1"/>
        <v>2.7202433332149667E-3</v>
      </c>
      <c r="F12">
        <f t="shared" si="2"/>
        <v>7.3997237919004723E-6</v>
      </c>
      <c r="G12">
        <f t="shared" si="3"/>
        <v>0.10316304100205051</v>
      </c>
      <c r="H12">
        <f t="shared" si="6"/>
        <v>-0.1117617259479049</v>
      </c>
      <c r="I12">
        <f t="shared" si="7"/>
        <v>2.5334326510805718E-2</v>
      </c>
      <c r="J12">
        <f t="shared" si="8"/>
        <v>7.2947285860375841E-2</v>
      </c>
      <c r="K12">
        <f t="shared" si="9"/>
        <v>-0.1370960524587107</v>
      </c>
      <c r="M12">
        <f t="shared" si="10"/>
        <v>5.0986399797066166</v>
      </c>
      <c r="N12">
        <f t="shared" si="11"/>
        <v>79.113099504972269</v>
      </c>
      <c r="O12">
        <f t="shared" si="12"/>
        <v>0.44362130025450991</v>
      </c>
      <c r="P12">
        <f t="shared" si="13"/>
        <v>-23.934932691018499</v>
      </c>
      <c r="R12">
        <f t="shared" si="4"/>
        <v>85.871652923514745</v>
      </c>
      <c r="T12">
        <f t="shared" si="5"/>
        <v>89.556487629790865</v>
      </c>
      <c r="U12">
        <f t="shared" si="14"/>
        <v>51.008147878448881</v>
      </c>
      <c r="V12">
        <f t="shared" si="15"/>
        <v>13.578006812577025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-994.81663457000002</v>
      </c>
      <c r="E13">
        <f t="shared" si="1"/>
        <v>2.9905363333227797E-2</v>
      </c>
      <c r="F13">
        <f t="shared" si="2"/>
        <v>8.9433075609236551E-4</v>
      </c>
      <c r="G13">
        <f t="shared" si="3"/>
        <v>1.1341368568233139</v>
      </c>
      <c r="H13">
        <f t="shared" si="6"/>
        <v>-1.507184011910969</v>
      </c>
      <c r="I13">
        <f t="shared" si="7"/>
        <v>1.2286676638117524</v>
      </c>
      <c r="J13">
        <f t="shared" si="8"/>
        <v>-0.80195586225336057</v>
      </c>
      <c r="K13">
        <f t="shared" si="9"/>
        <v>0.27851634809921522</v>
      </c>
      <c r="M13">
        <f t="shared" si="10"/>
        <v>6.1901606081270435</v>
      </c>
      <c r="N13">
        <f t="shared" si="11"/>
        <v>119.18408499559585</v>
      </c>
      <c r="O13">
        <f t="shared" si="12"/>
        <v>-0.25510262318318577</v>
      </c>
      <c r="P13">
        <f t="shared" si="13"/>
        <v>-10.080877146315405</v>
      </c>
      <c r="R13">
        <f t="shared" si="4"/>
        <v>162.68867573464146</v>
      </c>
      <c r="T13">
        <f t="shared" si="5"/>
        <v>160.93102018982455</v>
      </c>
      <c r="U13">
        <f t="shared" si="14"/>
        <v>6164.845708016388</v>
      </c>
      <c r="V13">
        <f t="shared" si="15"/>
        <v>3.0893530142256398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v>-994.79717438</v>
      </c>
      <c r="E14">
        <f t="shared" si="1"/>
        <v>4.9365553333245771E-2</v>
      </c>
      <c r="F14">
        <f t="shared" si="2"/>
        <v>2.4369578558975325E-3</v>
      </c>
      <c r="G14">
        <f t="shared" si="3"/>
        <v>1.8721489141883672</v>
      </c>
      <c r="H14">
        <f t="shared" si="6"/>
        <v>-2.6476183852272528</v>
      </c>
      <c r="I14">
        <f t="shared" si="7"/>
        <v>2.6476183852272528</v>
      </c>
      <c r="J14">
        <f t="shared" si="8"/>
        <v>-2.6476183852272528</v>
      </c>
      <c r="K14">
        <f t="shared" si="9"/>
        <v>2.6476183852272528</v>
      </c>
      <c r="M14">
        <f t="shared" si="10"/>
        <v>6.5692417441491839</v>
      </c>
      <c r="N14">
        <f t="shared" si="11"/>
        <v>135.00935310068161</v>
      </c>
      <c r="O14">
        <f t="shared" si="12"/>
        <v>-0.60446458490203425</v>
      </c>
      <c r="P14">
        <f t="shared" si="13"/>
        <v>0.20197969498442059</v>
      </c>
      <c r="R14">
        <f t="shared" si="4"/>
        <v>199.65316938131355</v>
      </c>
      <c r="T14">
        <f t="shared" si="5"/>
        <v>212.02374903487174</v>
      </c>
      <c r="U14">
        <f t="shared" si="14"/>
        <v>16798.560349405132</v>
      </c>
      <c r="V14">
        <f t="shared" si="15"/>
        <v>153.03124096502799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-994.81663457000002</v>
      </c>
      <c r="E15">
        <f t="shared" si="1"/>
        <v>2.9905363333227797E-2</v>
      </c>
      <c r="F15">
        <f t="shared" si="2"/>
        <v>8.9433075609236551E-4</v>
      </c>
      <c r="G15">
        <f t="shared" si="3"/>
        <v>1.1341368568233139</v>
      </c>
      <c r="H15">
        <f t="shared" si="6"/>
        <v>-1.507184011910969</v>
      </c>
      <c r="I15">
        <f t="shared" si="7"/>
        <v>1.2286676638117524</v>
      </c>
      <c r="J15">
        <f t="shared" si="8"/>
        <v>-0.80195586225336057</v>
      </c>
      <c r="K15">
        <f t="shared" si="9"/>
        <v>0.27851634809921522</v>
      </c>
      <c r="M15">
        <f t="shared" si="10"/>
        <v>6.1901606081270435</v>
      </c>
      <c r="N15">
        <f t="shared" si="11"/>
        <v>119.18408499559585</v>
      </c>
      <c r="O15">
        <f t="shared" si="12"/>
        <v>-0.25510262318318577</v>
      </c>
      <c r="P15">
        <f t="shared" si="13"/>
        <v>-10.080877146315405</v>
      </c>
      <c r="R15">
        <f t="shared" si="4"/>
        <v>162.68867573464146</v>
      </c>
      <c r="T15">
        <f t="shared" si="5"/>
        <v>160.93102018982455</v>
      </c>
      <c r="U15">
        <f t="shared" si="14"/>
        <v>6164.845708016388</v>
      </c>
      <c r="V15">
        <f t="shared" si="15"/>
        <v>3.0893530142256398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-994.84381969000003</v>
      </c>
      <c r="E16">
        <f t="shared" si="1"/>
        <v>2.7202433332149667E-3</v>
      </c>
      <c r="F16">
        <f t="shared" si="2"/>
        <v>7.3997237919004723E-6</v>
      </c>
      <c r="G16">
        <f t="shared" si="3"/>
        <v>0.10316304100205051</v>
      </c>
      <c r="H16">
        <f t="shared" si="6"/>
        <v>-0.1117617259479049</v>
      </c>
      <c r="I16">
        <f t="shared" si="7"/>
        <v>2.5334326510805718E-2</v>
      </c>
      <c r="J16">
        <f t="shared" si="8"/>
        <v>7.2947285860375841E-2</v>
      </c>
      <c r="K16">
        <f t="shared" si="9"/>
        <v>-0.1370960524587107</v>
      </c>
      <c r="M16">
        <f t="shared" si="10"/>
        <v>5.0986399797066166</v>
      </c>
      <c r="N16">
        <f t="shared" si="11"/>
        <v>79.113099504972269</v>
      </c>
      <c r="O16">
        <f t="shared" si="12"/>
        <v>0.44362130025450991</v>
      </c>
      <c r="P16">
        <f t="shared" si="13"/>
        <v>-23.934932691018499</v>
      </c>
      <c r="R16">
        <f t="shared" si="4"/>
        <v>85.871652923514745</v>
      </c>
      <c r="T16">
        <f t="shared" si="5"/>
        <v>89.556487629790865</v>
      </c>
      <c r="U16">
        <f t="shared" si="14"/>
        <v>51.008147878448881</v>
      </c>
      <c r="V16">
        <f t="shared" si="15"/>
        <v>13.578006812577025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-994.86447086999999</v>
      </c>
      <c r="E17">
        <f t="shared" si="1"/>
        <v>-1.7930936666743946E-2</v>
      </c>
      <c r="F17">
        <f t="shared" si="2"/>
        <v>3.2151848974678248E-4</v>
      </c>
      <c r="G17">
        <f t="shared" si="3"/>
        <v>-0.68001635440835606</v>
      </c>
      <c r="H17">
        <f t="shared" si="6"/>
        <v>0.48084417551990299</v>
      </c>
      <c r="I17">
        <f t="shared" si="7"/>
        <v>0.48084417551990366</v>
      </c>
      <c r="J17">
        <f t="shared" si="8"/>
        <v>-0.96168835103980643</v>
      </c>
      <c r="K17">
        <f t="shared" si="9"/>
        <v>0.48084417551990244</v>
      </c>
      <c r="M17">
        <f t="shared" si="10"/>
        <v>3.4263333558042106</v>
      </c>
      <c r="N17">
        <f t="shared" si="11"/>
        <v>33.546056079271246</v>
      </c>
      <c r="O17">
        <f t="shared" si="12"/>
        <v>0.79298326197335733</v>
      </c>
      <c r="P17">
        <f t="shared" si="13"/>
        <v>-18.463538846986921</v>
      </c>
      <c r="R17">
        <f t="shared" si="4"/>
        <v>27.296915209429621</v>
      </c>
      <c r="T17">
        <f t="shared" si="5"/>
        <v>35.336814539898739</v>
      </c>
      <c r="U17">
        <f t="shared" si="14"/>
        <v>2216.3074098266311</v>
      </c>
      <c r="V17">
        <f t="shared" si="15"/>
        <v>64.639981244077788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-994.87587546999998</v>
      </c>
      <c r="E18">
        <f t="shared" si="1"/>
        <v>-2.9335536666735607E-2</v>
      </c>
      <c r="F18">
        <f t="shared" si="2"/>
        <v>8.6057371152538917E-4</v>
      </c>
      <c r="G18">
        <f t="shared" si="3"/>
        <v>-1.1125266387073047</v>
      </c>
      <c r="H18">
        <f t="shared" si="6"/>
        <v>0.27320940564770557</v>
      </c>
      <c r="I18">
        <f t="shared" si="7"/>
        <v>1.4784656301368444</v>
      </c>
      <c r="J18">
        <f t="shared" si="8"/>
        <v>-0.78667513048061155</v>
      </c>
      <c r="K18">
        <f t="shared" si="9"/>
        <v>-1.2052562244891387</v>
      </c>
      <c r="M18">
        <f t="shared" si="10"/>
        <v>1.3749455958796672</v>
      </c>
      <c r="N18">
        <f t="shared" si="11"/>
        <v>3.8042807586559704</v>
      </c>
      <c r="O18">
        <f t="shared" si="12"/>
        <v>0.44362130025450958</v>
      </c>
      <c r="P18">
        <f t="shared" si="13"/>
        <v>-2.709288161655544</v>
      </c>
      <c r="R18">
        <f t="shared" si="4"/>
        <v>4.1203953499718375</v>
      </c>
      <c r="T18">
        <f t="shared" si="5"/>
        <v>5.3940372399206353</v>
      </c>
      <c r="U18">
        <f t="shared" si="14"/>
        <v>5932.1499521158175</v>
      </c>
      <c r="V18">
        <f t="shared" si="15"/>
        <v>1.6221636638323456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-994.87725221000005</v>
      </c>
      <c r="E19">
        <f t="shared" si="1"/>
        <v>-3.0712276666804428E-2</v>
      </c>
      <c r="F19">
        <f t="shared" si="2"/>
        <v>9.4324393805833974E-4</v>
      </c>
      <c r="G19">
        <f t="shared" si="3"/>
        <v>-1.1647383961416677</v>
      </c>
      <c r="H19">
        <f t="shared" si="6"/>
        <v>-0.28603133972115802</v>
      </c>
      <c r="I19">
        <f t="shared" si="7"/>
        <v>1.5478511946438136</v>
      </c>
      <c r="J19">
        <f t="shared" si="8"/>
        <v>0.82359441822011736</v>
      </c>
      <c r="K19">
        <f t="shared" si="9"/>
        <v>-1.2618198549226556</v>
      </c>
      <c r="M19">
        <f t="shared" si="10"/>
        <v>-0.80809566096118624</v>
      </c>
      <c r="N19">
        <f t="shared" si="11"/>
        <v>3.8042807586559779</v>
      </c>
      <c r="O19">
        <f t="shared" si="12"/>
        <v>-0.25510262318318666</v>
      </c>
      <c r="P19">
        <f t="shared" si="13"/>
        <v>-2.709288161655548</v>
      </c>
      <c r="R19">
        <f t="shared" si="4"/>
        <v>4.4963948447368667E-2</v>
      </c>
      <c r="T19">
        <f t="shared" si="5"/>
        <v>1.7794063697399451</v>
      </c>
      <c r="U19">
        <f t="shared" si="14"/>
        <v>6502.0165118316345</v>
      </c>
      <c r="V19">
        <f t="shared" si="15"/>
        <v>3.0082905127792552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-994.86842798999999</v>
      </c>
      <c r="E20">
        <f t="shared" si="1"/>
        <v>-2.1888056666739431E-2</v>
      </c>
      <c r="F20">
        <f t="shared" si="2"/>
        <v>4.7908702464639642E-4</v>
      </c>
      <c r="G20">
        <f t="shared" si="3"/>
        <v>-0.83008694839712849</v>
      </c>
      <c r="H20">
        <f t="shared" si="6"/>
        <v>-0.58696011018605743</v>
      </c>
      <c r="I20">
        <f t="shared" si="7"/>
        <v>0.58696011018605709</v>
      </c>
      <c r="J20">
        <f t="shared" si="8"/>
        <v>1.1739202203721146</v>
      </c>
      <c r="K20">
        <f t="shared" si="9"/>
        <v>0.58696011018605787</v>
      </c>
      <c r="M20">
        <f t="shared" si="10"/>
        <v>-2.8594834208857312</v>
      </c>
      <c r="N20">
        <f t="shared" si="11"/>
        <v>33.546056079271295</v>
      </c>
      <c r="O20">
        <f t="shared" si="12"/>
        <v>-0.60446458490203425</v>
      </c>
      <c r="P20">
        <f t="shared" si="13"/>
        <v>-18.463538846986939</v>
      </c>
      <c r="R20">
        <f t="shared" si="4"/>
        <v>16.431138175482165</v>
      </c>
      <c r="T20">
        <f t="shared" si="5"/>
        <v>24.947395979910596</v>
      </c>
      <c r="U20">
        <f t="shared" si="14"/>
        <v>3302.4667524155284</v>
      </c>
      <c r="V20">
        <f t="shared" si="15"/>
        <v>72.526646991488164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-994.84963382000001</v>
      </c>
      <c r="E21">
        <f t="shared" si="1"/>
        <v>-3.0938866667611364E-3</v>
      </c>
      <c r="F21">
        <f t="shared" si="2"/>
        <v>9.5721347067623353E-6</v>
      </c>
      <c r="G21">
        <f t="shared" si="3"/>
        <v>-0.1173331639716048</v>
      </c>
      <c r="H21">
        <f t="shared" si="6"/>
        <v>-0.12711293491372011</v>
      </c>
      <c r="I21">
        <f t="shared" si="7"/>
        <v>-2.8814163073609528E-2</v>
      </c>
      <c r="J21">
        <f t="shared" si="8"/>
        <v>8.2967075902394827E-2</v>
      </c>
      <c r="K21">
        <f t="shared" si="9"/>
        <v>0.15592709798732962</v>
      </c>
      <c r="M21">
        <f t="shared" si="10"/>
        <v>-4.5317900447881359</v>
      </c>
      <c r="N21">
        <f t="shared" si="11"/>
        <v>79.113099504972297</v>
      </c>
      <c r="O21">
        <f t="shared" si="12"/>
        <v>-0.25510262318318616</v>
      </c>
      <c r="P21">
        <f t="shared" si="13"/>
        <v>-23.934932691018496</v>
      </c>
      <c r="R21">
        <f t="shared" si="4"/>
        <v>71.264023322509118</v>
      </c>
      <c r="T21">
        <f t="shared" si="5"/>
        <v>74.291489314853607</v>
      </c>
      <c r="U21">
        <f t="shared" si="14"/>
        <v>65.983119960423139</v>
      </c>
      <c r="V21">
        <f t="shared" si="15"/>
        <v>9.1655503348023988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-994.82278840000004</v>
      </c>
      <c r="E22">
        <f t="shared" si="1"/>
        <v>2.3751533333211228E-2</v>
      </c>
      <c r="F22">
        <f t="shared" si="2"/>
        <v>5.6413533567864407E-4</v>
      </c>
      <c r="G22">
        <f t="shared" si="3"/>
        <v>0.90075780250869431</v>
      </c>
      <c r="H22">
        <f t="shared" si="6"/>
        <v>1.1970405073932473</v>
      </c>
      <c r="I22">
        <f t="shared" si="7"/>
        <v>0.97583636243732652</v>
      </c>
      <c r="J22">
        <f t="shared" si="8"/>
        <v>0.6369319503605908</v>
      </c>
      <c r="K22">
        <f t="shared" si="9"/>
        <v>0.22120414495592072</v>
      </c>
      <c r="M22">
        <f t="shared" si="10"/>
        <v>-5.6233106732085636</v>
      </c>
      <c r="N22">
        <f t="shared" si="11"/>
        <v>119.18408499559588</v>
      </c>
      <c r="O22">
        <f t="shared" si="12"/>
        <v>0.44362130025450958</v>
      </c>
      <c r="P22">
        <f t="shared" si="13"/>
        <v>-10.080877146315396</v>
      </c>
      <c r="R22">
        <f t="shared" si="4"/>
        <v>146.97004927875176</v>
      </c>
      <c r="T22">
        <f t="shared" si="5"/>
        <v>144.77413952478105</v>
      </c>
      <c r="U22">
        <f t="shared" si="14"/>
        <v>3888.7260437006471</v>
      </c>
      <c r="V22">
        <f t="shared" si="15"/>
        <v>4.8220196475837049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6.5692417441491839</v>
      </c>
      <c r="N23">
        <f t="shared" si="11"/>
        <v>135.00935310068161</v>
      </c>
      <c r="O23">
        <f t="shared" si="12"/>
        <v>-0.60446458490203425</v>
      </c>
      <c r="P23">
        <f t="shared" si="13"/>
        <v>0.20197969498442059</v>
      </c>
      <c r="R23">
        <f t="shared" ref="R23:T23" si="16">R14</f>
        <v>199.65316938131355</v>
      </c>
      <c r="T23">
        <f t="shared" si="16"/>
        <v>212.02374903487174</v>
      </c>
    </row>
    <row r="24" spans="2:26" x14ac:dyDescent="0.25">
      <c r="B24" t="s">
        <v>4</v>
      </c>
      <c r="D24">
        <f>AVERAGE(D5:D22)</f>
        <v>-994.84653993333325</v>
      </c>
      <c r="F24">
        <f>SQRT(AVERAGE(F5:F22))</f>
        <v>2.6368390334295187E-2</v>
      </c>
      <c r="G24" t="s">
        <v>10</v>
      </c>
      <c r="H24" s="3">
        <f t="shared" ref="H24:K24" si="17">AVERAGE(H5:H22)</f>
        <v>-9.079586619171949E-2</v>
      </c>
      <c r="I24" s="3">
        <f t="shared" si="17"/>
        <v>0.97706188042151387</v>
      </c>
      <c r="J24" s="3">
        <f t="shared" si="17"/>
        <v>1.0092760592810328E-2</v>
      </c>
      <c r="K24" s="3">
        <f t="shared" si="17"/>
        <v>0.1797434853887391</v>
      </c>
    </row>
    <row r="25" spans="2:26" x14ac:dyDescent="0.25">
      <c r="B25" t="s">
        <v>5</v>
      </c>
      <c r="D25">
        <f>MIN(D4:D22)</f>
        <v>-994.87792994999995</v>
      </c>
      <c r="F25" s="5">
        <f>F24*$A$1</f>
        <v>69.23020882269202</v>
      </c>
      <c r="G25" s="3">
        <f>SUM(H25:K25)</f>
        <v>0.99530339184640493</v>
      </c>
      <c r="H25">
        <f t="shared" ref="H25:K25" si="18">H24^2</f>
        <v>8.243889317504631E-3</v>
      </c>
      <c r="I25">
        <f t="shared" si="18"/>
        <v>0.95464991817282463</v>
      </c>
      <c r="J25">
        <f t="shared" si="18"/>
        <v>1.0186381638378507E-4</v>
      </c>
      <c r="K25">
        <f t="shared" si="18"/>
        <v>3.2307720539691866E-2</v>
      </c>
    </row>
    <row r="26" spans="2:26" x14ac:dyDescent="0.25">
      <c r="B26" t="s">
        <v>6</v>
      </c>
      <c r="D26">
        <f>MAX(D5:D22)</f>
        <v>-994.79717438</v>
      </c>
    </row>
    <row r="27" spans="2:26" x14ac:dyDescent="0.25">
      <c r="B27" t="s">
        <v>65</v>
      </c>
      <c r="D27" s="1">
        <f>D26-D25</f>
        <v>8.0755569999951149E-2</v>
      </c>
      <c r="G27" t="s">
        <v>61</v>
      </c>
      <c r="H27">
        <f>H24*$F$24</f>
        <v>-2.3941408404836956E-3</v>
      </c>
      <c r="I27">
        <f t="shared" ref="I27:K27" si="19">I24*$F$24</f>
        <v>2.5763549043714928E-2</v>
      </c>
      <c r="J27">
        <f t="shared" si="19"/>
        <v>2.6612985086181524E-4</v>
      </c>
      <c r="K27">
        <f t="shared" si="19"/>
        <v>4.7395463827769567E-3</v>
      </c>
    </row>
    <row r="28" spans="2:26" x14ac:dyDescent="0.25">
      <c r="D28" s="5">
        <f>D27*$A$1</f>
        <v>212.02374903487174</v>
      </c>
      <c r="H28">
        <f>$A$1*H27</f>
        <v>-6.2858167766899431</v>
      </c>
      <c r="I28">
        <f t="shared" ref="I28:K28" si="20">$A$1*I27</f>
        <v>67.642198014273546</v>
      </c>
      <c r="J28">
        <f t="shared" si="20"/>
        <v>0.69872392343769585</v>
      </c>
      <c r="K28">
        <f t="shared" si="20"/>
        <v>12.443679027980901</v>
      </c>
      <c r="L28" t="s">
        <v>51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8" max="8" width="12" bestFit="1" customWidth="1"/>
  </cols>
  <sheetData>
    <row r="1" spans="1:27" ht="18.75" x14ac:dyDescent="0.3">
      <c r="A1" s="2">
        <v>2625.5</v>
      </c>
      <c r="R1" t="s">
        <v>15</v>
      </c>
      <c r="T1" t="s">
        <v>58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14</v>
      </c>
      <c r="T2" t="s">
        <v>51</v>
      </c>
      <c r="U2" s="1" t="s">
        <v>62</v>
      </c>
      <c r="V2" s="1" t="s">
        <v>63</v>
      </c>
      <c r="X2" s="1" t="s">
        <v>64</v>
      </c>
      <c r="AA2" s="1" t="s">
        <v>59</v>
      </c>
    </row>
    <row r="3" spans="1:27" x14ac:dyDescent="0.25">
      <c r="F3">
        <f>SUM(F4:F22)</f>
        <v>5.0101291802917246E-3</v>
      </c>
      <c r="U3">
        <f>SUM(U5:U22)</f>
        <v>34536.074224578224</v>
      </c>
      <c r="V3">
        <f>SUM(V5:V22)</f>
        <v>66.180589348089796</v>
      </c>
      <c r="X3" s="7">
        <f>1-V3/U3</f>
        <v>0.99808372576113502</v>
      </c>
      <c r="AA3" s="1" t="s">
        <v>60</v>
      </c>
    </row>
    <row r="4" spans="1:27" x14ac:dyDescent="0.25">
      <c r="A4" t="s">
        <v>2</v>
      </c>
      <c r="B4">
        <v>87.415679999999995</v>
      </c>
      <c r="C4">
        <f>B4*PI()/180</f>
        <v>1.5256914338697565</v>
      </c>
      <c r="D4">
        <v>-994.87792994999995</v>
      </c>
      <c r="E4">
        <f>D4-$D$24</f>
        <v>-2.3263065000037386E-2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-994.82857089000004</v>
      </c>
      <c r="E5">
        <f t="shared" ref="E5:E22" si="1">D5-$D$24</f>
        <v>2.6095994999877803E-2</v>
      </c>
      <c r="F5">
        <f t="shared" ref="F5:F22" si="2">E5^2</f>
        <v>6.8100095503364729E-4</v>
      </c>
      <c r="G5">
        <f t="shared" ref="G5:G22" si="3">E5/$F$24</f>
        <v>1.5641761194133945</v>
      </c>
      <c r="H5">
        <f>COS(C5)*SQRT(2)*G5</f>
        <v>2.2120790820145406</v>
      </c>
      <c r="I5">
        <f>SQRT(2)*COS(2*C5)*G5</f>
        <v>2.2120790820145406</v>
      </c>
      <c r="J5">
        <f>COS(3*C5)*SQRT(2)*G5</f>
        <v>2.2120790820145406</v>
      </c>
      <c r="K5">
        <f>COS(4*C5)*SQRT(2)*G5</f>
        <v>2.2120790820145406</v>
      </c>
      <c r="M5">
        <f>H$28*(COS($C5)-COS($C$4))</f>
        <v>0.42997396122816706</v>
      </c>
      <c r="N5">
        <f>I$28*(COS(2*$C5)-COS(2*$C$4))</f>
        <v>86.928020197518663</v>
      </c>
      <c r="O5">
        <f>J$28*(COS(3*$C5)-COS(3*$C$4))</f>
        <v>5.0272411004184825</v>
      </c>
      <c r="P5">
        <f>K$28*(COS(4*$C5)-COS(4*$C$4))</f>
        <v>-2.5035356444788226E-3</v>
      </c>
      <c r="R5">
        <f t="shared" ref="R5:R22" si="4">SUM(M5:P5)*SQRT(2)</f>
        <v>130.64891213247836</v>
      </c>
      <c r="T5">
        <f t="shared" ref="T5:T22" si="5">(D5-$D$25)*$A$1</f>
        <v>129.59221202977733</v>
      </c>
      <c r="U5">
        <f>(E5*$A$1)^2</f>
        <v>4694.3100035359275</v>
      </c>
      <c r="V5">
        <f>(R5-T5)^2</f>
        <v>1.1166151070483656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-994.83507960999998</v>
      </c>
      <c r="E6">
        <f t="shared" si="1"/>
        <v>1.9587274999935289E-2</v>
      </c>
      <c r="F6">
        <f t="shared" si="2"/>
        <v>3.8366134192308998E-4</v>
      </c>
      <c r="G6">
        <f t="shared" si="3"/>
        <v>1.1740478874028464</v>
      </c>
      <c r="H6">
        <f t="shared" ref="H6:H22" si="6">COS(C6)*SQRT(2)*G6</f>
        <v>1.5602228200816592</v>
      </c>
      <c r="I6">
        <f t="shared" ref="I6:I22" si="7">SQRT(2)*COS(2*C6)*G6</f>
        <v>1.2719052963844442</v>
      </c>
      <c r="J6">
        <f t="shared" ref="J6:J22" si="8">COS(3*C6)*SQRT(2)*G6</f>
        <v>0.83017722262029303</v>
      </c>
      <c r="K6">
        <f t="shared" ref="K6:K22" si="9">COS(4*C6)*SQRT(2)*G6</f>
        <v>0.28831752369721497</v>
      </c>
      <c r="M6">
        <f t="shared" ref="M6:M23" si="10">H$28*(COS($C6)-COS($C$4))</f>
        <v>0.40281894988224776</v>
      </c>
      <c r="N6">
        <f t="shared" ref="N6:N23" si="11">I$28*(COS(2*$C6)-COS(2*$C$4))</f>
        <v>76.738657802424768</v>
      </c>
      <c r="O6">
        <f t="shared" ref="O6:O23" si="12">J$28*(COS(3*$C6)-COS(3*$C$4))</f>
        <v>2.8124064411027745</v>
      </c>
      <c r="P6">
        <f t="shared" ref="P6:P23" si="13">K$28*(COS(4*$C6)-COS(4*$C$4))</f>
        <v>0.12495233872572802</v>
      </c>
      <c r="R6">
        <f t="shared" si="4"/>
        <v>113.24857526859057</v>
      </c>
      <c r="T6">
        <f t="shared" si="5"/>
        <v>112.50356766992826</v>
      </c>
      <c r="U6">
        <f t="shared" ref="U6:U22" si="14">(E6*$A$1)^2</f>
        <v>2644.6736411266756</v>
      </c>
      <c r="V6">
        <f t="shared" ref="V6:V22" si="15">(R6-T6)^2</f>
        <v>0.55503632206458442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-994.85198762000005</v>
      </c>
      <c r="E7">
        <f t="shared" si="1"/>
        <v>2.6792649998697016E-3</v>
      </c>
      <c r="F7">
        <f t="shared" si="2"/>
        <v>7.1784609395267916E-6</v>
      </c>
      <c r="G7">
        <f t="shared" si="3"/>
        <v>0.16059331442989405</v>
      </c>
      <c r="H7">
        <f t="shared" si="6"/>
        <v>0.17397883798348668</v>
      </c>
      <c r="I7">
        <f t="shared" si="7"/>
        <v>3.9437800821890918E-2</v>
      </c>
      <c r="J7">
        <f t="shared" si="8"/>
        <v>-0.11355662164660148</v>
      </c>
      <c r="K7">
        <f t="shared" si="9"/>
        <v>-0.21341663880537759</v>
      </c>
      <c r="M7">
        <f t="shared" si="10"/>
        <v>0.32462921097809244</v>
      </c>
      <c r="N7">
        <f t="shared" si="11"/>
        <v>50.938286523956513</v>
      </c>
      <c r="O7">
        <f t="shared" si="12"/>
        <v>-1.6172628775286439</v>
      </c>
      <c r="P7">
        <f t="shared" si="13"/>
        <v>0.29667317373059815</v>
      </c>
      <c r="R7">
        <f t="shared" si="4"/>
        <v>70.629114809692197</v>
      </c>
      <c r="T7">
        <f t="shared" si="5"/>
        <v>68.111587414756059</v>
      </c>
      <c r="U7">
        <f t="shared" si="14"/>
        <v>49.482927666008294</v>
      </c>
      <c r="V7">
        <f t="shared" si="15"/>
        <v>6.3379441842539386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-994.86867517999997</v>
      </c>
      <c r="E8">
        <f t="shared" si="1"/>
        <v>-1.4008295000053295E-2</v>
      </c>
      <c r="F8">
        <f t="shared" si="2"/>
        <v>1.9623232880851813E-4</v>
      </c>
      <c r="G8">
        <f t="shared" si="3"/>
        <v>-0.83964763607917703</v>
      </c>
      <c r="H8">
        <f t="shared" si="6"/>
        <v>-0.59372053727884067</v>
      </c>
      <c r="I8">
        <f t="shared" si="7"/>
        <v>0.59372053727884033</v>
      </c>
      <c r="J8">
        <f t="shared" si="8"/>
        <v>1.1874410745576811</v>
      </c>
      <c r="K8">
        <f t="shared" si="9"/>
        <v>0.59372053727884111</v>
      </c>
      <c r="M8">
        <f t="shared" si="10"/>
        <v>0.20483558098518856</v>
      </c>
      <c r="N8">
        <f t="shared" si="11"/>
        <v>21.599186822496275</v>
      </c>
      <c r="O8">
        <f t="shared" si="12"/>
        <v>-3.8320975368443544</v>
      </c>
      <c r="P8">
        <f t="shared" si="13"/>
        <v>0.22885531949247001</v>
      </c>
      <c r="R8">
        <f t="shared" si="4"/>
        <v>25.739790184995961</v>
      </c>
      <c r="T8">
        <f t="shared" si="5"/>
        <v>24.298398634958232</v>
      </c>
      <c r="U8">
        <f t="shared" si="14"/>
        <v>1352.6785496173998</v>
      </c>
      <c r="V8">
        <f t="shared" si="15"/>
        <v>2.0776096005201659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-994.87725520000004</v>
      </c>
      <c r="E9">
        <f t="shared" si="1"/>
        <v>-2.2588315000120929E-2</v>
      </c>
      <c r="F9">
        <f t="shared" si="2"/>
        <v>5.102319745446881E-4</v>
      </c>
      <c r="G9">
        <f t="shared" si="3"/>
        <v>-1.3539281756124635</v>
      </c>
      <c r="H9">
        <f t="shared" si="6"/>
        <v>-0.33249173483034455</v>
      </c>
      <c r="I9">
        <f t="shared" si="7"/>
        <v>1.7992704207449963</v>
      </c>
      <c r="J9">
        <f t="shared" si="8"/>
        <v>0.95737179421510465</v>
      </c>
      <c r="K9">
        <f t="shared" si="9"/>
        <v>-1.4667786859146517</v>
      </c>
      <c r="M9">
        <f t="shared" si="10"/>
        <v>5.7886939646365314E-2</v>
      </c>
      <c r="N9">
        <f t="shared" si="11"/>
        <v>2.4494495161299232</v>
      </c>
      <c r="O9">
        <f t="shared" si="12"/>
        <v>-1.6172628775286468</v>
      </c>
      <c r="P9">
        <f t="shared" si="13"/>
        <v>3.3581590884134906E-2</v>
      </c>
      <c r="R9">
        <f t="shared" si="4"/>
        <v>1.3062456671421738</v>
      </c>
      <c r="T9">
        <f t="shared" si="5"/>
        <v>1.771556124780659</v>
      </c>
      <c r="U9">
        <f t="shared" si="14"/>
        <v>3517.1566860881653</v>
      </c>
      <c r="V9">
        <f t="shared" si="15"/>
        <v>0.21651382198773655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-994.87588289999997</v>
      </c>
      <c r="E10">
        <f t="shared" si="1"/>
        <v>-2.1216015000049993E-2</v>
      </c>
      <c r="F10">
        <f t="shared" si="2"/>
        <v>4.501192924823463E-4</v>
      </c>
      <c r="G10">
        <f t="shared" si="3"/>
        <v>-1.2716734507479006</v>
      </c>
      <c r="H10">
        <f t="shared" si="6"/>
        <v>0.31229198076596087</v>
      </c>
      <c r="I10">
        <f t="shared" si="7"/>
        <v>1.6899599742374649</v>
      </c>
      <c r="J10">
        <f t="shared" si="8"/>
        <v>-0.89920892047873779</v>
      </c>
      <c r="K10">
        <f t="shared" si="9"/>
        <v>-1.3776679934715041</v>
      </c>
      <c r="M10">
        <f t="shared" si="10"/>
        <v>-9.8492538161945337E-2</v>
      </c>
      <c r="N10">
        <f t="shared" si="11"/>
        <v>2.4494495161299183</v>
      </c>
      <c r="O10">
        <f t="shared" si="12"/>
        <v>2.8124064411027745</v>
      </c>
      <c r="P10">
        <f t="shared" si="13"/>
        <v>3.358159088413485E-2</v>
      </c>
      <c r="R10">
        <f t="shared" si="4"/>
        <v>7.3495901159853751</v>
      </c>
      <c r="T10">
        <f t="shared" si="5"/>
        <v>5.3745297749669021</v>
      </c>
      <c r="U10">
        <f t="shared" si="14"/>
        <v>3102.7849254337566</v>
      </c>
      <c r="V10">
        <f t="shared" si="15"/>
        <v>3.9008633506640069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-994.86485862999996</v>
      </c>
      <c r="E11">
        <f t="shared" si="1"/>
        <v>-1.0191745000042829E-2</v>
      </c>
      <c r="F11">
        <f t="shared" si="2"/>
        <v>1.03871666145898E-4</v>
      </c>
      <c r="G11">
        <f t="shared" si="3"/>
        <v>-0.61088623538947284</v>
      </c>
      <c r="H11">
        <f t="shared" si="6"/>
        <v>0.43196179957741754</v>
      </c>
      <c r="I11">
        <f t="shared" si="7"/>
        <v>0.43196179957741815</v>
      </c>
      <c r="J11">
        <f t="shared" si="8"/>
        <v>-0.86392359915483552</v>
      </c>
      <c r="K11">
        <f t="shared" si="9"/>
        <v>0.43196179957741709</v>
      </c>
      <c r="M11">
        <f t="shared" si="10"/>
        <v>-0.24544117950076849</v>
      </c>
      <c r="N11">
        <f t="shared" si="11"/>
        <v>21.599186822496247</v>
      </c>
      <c r="O11">
        <f t="shared" si="12"/>
        <v>5.0272411004184825</v>
      </c>
      <c r="P11">
        <f t="shared" si="13"/>
        <v>0.22885531949246982</v>
      </c>
      <c r="R11">
        <f t="shared" si="4"/>
        <v>37.631999537968333</v>
      </c>
      <c r="T11">
        <f t="shared" si="5"/>
        <v>34.31875065998571</v>
      </c>
      <c r="U11">
        <f t="shared" si="14"/>
        <v>716.01338862812793</v>
      </c>
      <c r="V11">
        <f t="shared" si="15"/>
        <v>10.977618127453113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-994.84863287999997</v>
      </c>
      <c r="E12">
        <f t="shared" si="1"/>
        <v>6.0340049999467738E-3</v>
      </c>
      <c r="F12">
        <f t="shared" si="2"/>
        <v>3.6409216339382664E-5</v>
      </c>
      <c r="G12">
        <f t="shared" si="3"/>
        <v>0.36167413909229978</v>
      </c>
      <c r="H12">
        <f t="shared" si="6"/>
        <v>-0.39181983802585479</v>
      </c>
      <c r="I12">
        <f t="shared" si="7"/>
        <v>8.8818346583024455E-2</v>
      </c>
      <c r="J12">
        <f t="shared" si="8"/>
        <v>0.25574223633197207</v>
      </c>
      <c r="K12">
        <f t="shared" si="9"/>
        <v>-0.48063818460887958</v>
      </c>
      <c r="M12">
        <f t="shared" si="10"/>
        <v>-0.36523480949367243</v>
      </c>
      <c r="N12">
        <f t="shared" si="11"/>
        <v>50.938286523956499</v>
      </c>
      <c r="O12">
        <f t="shared" si="12"/>
        <v>2.8124064411027763</v>
      </c>
      <c r="P12">
        <f t="shared" si="13"/>
        <v>0.29667317373059815</v>
      </c>
      <c r="R12">
        <f t="shared" si="4"/>
        <v>75.91799818298432</v>
      </c>
      <c r="T12">
        <f t="shared" si="5"/>
        <v>76.919457284958412</v>
      </c>
      <c r="U12">
        <f t="shared" si="14"/>
        <v>250.97783963375363</v>
      </c>
      <c r="V12">
        <f t="shared" si="15"/>
        <v>1.0029203329267546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-994.83792444999995</v>
      </c>
      <c r="E13">
        <f t="shared" si="1"/>
        <v>1.6742434999969191E-2</v>
      </c>
      <c r="F13">
        <f t="shared" si="2"/>
        <v>2.8030912972819337E-4</v>
      </c>
      <c r="G13">
        <f t="shared" si="3"/>
        <v>1.0035301205378617</v>
      </c>
      <c r="H13">
        <f t="shared" si="6"/>
        <v>-1.3336173179154376</v>
      </c>
      <c r="I13">
        <f t="shared" si="7"/>
        <v>1.0871747984803122</v>
      </c>
      <c r="J13">
        <f t="shared" si="8"/>
        <v>-0.70960295335727441</v>
      </c>
      <c r="K13">
        <f t="shared" si="9"/>
        <v>0.24644251943512446</v>
      </c>
      <c r="M13">
        <f t="shared" si="10"/>
        <v>-0.4434245483978278</v>
      </c>
      <c r="N13">
        <f t="shared" si="11"/>
        <v>76.73865780242474</v>
      </c>
      <c r="O13">
        <f t="shared" si="12"/>
        <v>-1.6172628775286415</v>
      </c>
      <c r="P13">
        <f t="shared" si="13"/>
        <v>0.12495233872572811</v>
      </c>
      <c r="R13">
        <f t="shared" si="4"/>
        <v>105.78730780901626</v>
      </c>
      <c r="T13">
        <f t="shared" si="5"/>
        <v>105.03444025001727</v>
      </c>
      <c r="U13">
        <f t="shared" si="14"/>
        <v>1932.2409785761513</v>
      </c>
      <c r="V13">
        <f t="shared" si="15"/>
        <v>0.56680956139309158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v>-994.83484009999995</v>
      </c>
      <c r="E14">
        <f t="shared" si="1"/>
        <v>1.982678499996382E-2</v>
      </c>
      <c r="F14">
        <f t="shared" si="2"/>
        <v>3.9310140343479032E-4</v>
      </c>
      <c r="G14">
        <f t="shared" si="3"/>
        <v>1.1884039532438724</v>
      </c>
      <c r="H14">
        <f t="shared" si="6"/>
        <v>-1.680656988255286</v>
      </c>
      <c r="I14">
        <f t="shared" si="7"/>
        <v>1.680656988255286</v>
      </c>
      <c r="J14">
        <f t="shared" si="8"/>
        <v>-1.680656988255286</v>
      </c>
      <c r="K14">
        <f t="shared" si="9"/>
        <v>1.680656988255286</v>
      </c>
      <c r="M14">
        <f t="shared" si="10"/>
        <v>-0.47057955974374716</v>
      </c>
      <c r="N14">
        <f t="shared" si="11"/>
        <v>86.928020197518663</v>
      </c>
      <c r="O14">
        <f t="shared" si="12"/>
        <v>-3.8320975368443544</v>
      </c>
      <c r="P14">
        <f t="shared" si="13"/>
        <v>-2.5035356444788226E-3</v>
      </c>
      <c r="R14">
        <f t="shared" si="4"/>
        <v>116.84634027500395</v>
      </c>
      <c r="T14">
        <f t="shared" si="5"/>
        <v>113.13240117500317</v>
      </c>
      <c r="U14">
        <f t="shared" si="14"/>
        <v>2709.7463475022196</v>
      </c>
      <c r="V14">
        <f t="shared" si="15"/>
        <v>13.793343638514649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-994.83792444999995</v>
      </c>
      <c r="E15">
        <f t="shared" si="1"/>
        <v>1.6742434999969191E-2</v>
      </c>
      <c r="F15">
        <f t="shared" si="2"/>
        <v>2.8030912972819337E-4</v>
      </c>
      <c r="G15">
        <f t="shared" si="3"/>
        <v>1.0035301205378617</v>
      </c>
      <c r="H15">
        <f t="shared" si="6"/>
        <v>-1.3336173179154376</v>
      </c>
      <c r="I15">
        <f t="shared" si="7"/>
        <v>1.0871747984803122</v>
      </c>
      <c r="J15">
        <f t="shared" si="8"/>
        <v>-0.70960295335727441</v>
      </c>
      <c r="K15">
        <f t="shared" si="9"/>
        <v>0.24644251943512446</v>
      </c>
      <c r="M15">
        <f t="shared" si="10"/>
        <v>-0.4434245483978278</v>
      </c>
      <c r="N15">
        <f t="shared" si="11"/>
        <v>76.73865780242474</v>
      </c>
      <c r="O15">
        <f t="shared" si="12"/>
        <v>-1.6172628775286415</v>
      </c>
      <c r="P15">
        <f t="shared" si="13"/>
        <v>0.12495233872572811</v>
      </c>
      <c r="R15">
        <f t="shared" si="4"/>
        <v>105.78730780901626</v>
      </c>
      <c r="T15">
        <f t="shared" si="5"/>
        <v>105.03444025001727</v>
      </c>
      <c r="U15">
        <f t="shared" si="14"/>
        <v>1932.2409785761513</v>
      </c>
      <c r="V15">
        <f t="shared" si="15"/>
        <v>0.56680956139309158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-994.84863287999997</v>
      </c>
      <c r="E16">
        <f t="shared" si="1"/>
        <v>6.0340049999467738E-3</v>
      </c>
      <c r="F16">
        <f t="shared" si="2"/>
        <v>3.6409216339382664E-5</v>
      </c>
      <c r="G16">
        <f t="shared" si="3"/>
        <v>0.36167413909229978</v>
      </c>
      <c r="H16">
        <f t="shared" si="6"/>
        <v>-0.39181983802585479</v>
      </c>
      <c r="I16">
        <f t="shared" si="7"/>
        <v>8.8818346583024455E-2</v>
      </c>
      <c r="J16">
        <f t="shared" si="8"/>
        <v>0.25574223633197207</v>
      </c>
      <c r="K16">
        <f t="shared" si="9"/>
        <v>-0.48063818460887958</v>
      </c>
      <c r="M16">
        <f t="shared" si="10"/>
        <v>-0.36523480949367243</v>
      </c>
      <c r="N16">
        <f t="shared" si="11"/>
        <v>50.938286523956499</v>
      </c>
      <c r="O16">
        <f t="shared" si="12"/>
        <v>2.8124064411027763</v>
      </c>
      <c r="P16">
        <f t="shared" si="13"/>
        <v>0.29667317373059815</v>
      </c>
      <c r="R16">
        <f t="shared" si="4"/>
        <v>75.91799818298432</v>
      </c>
      <c r="T16">
        <f t="shared" si="5"/>
        <v>76.919457284958412</v>
      </c>
      <c r="U16">
        <f t="shared" si="14"/>
        <v>250.97783963375363</v>
      </c>
      <c r="V16">
        <f t="shared" si="15"/>
        <v>1.0029203329267546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-994.86485862999996</v>
      </c>
      <c r="E17">
        <f t="shared" si="1"/>
        <v>-1.0191745000042829E-2</v>
      </c>
      <c r="F17">
        <f t="shared" si="2"/>
        <v>1.03871666145898E-4</v>
      </c>
      <c r="G17">
        <f t="shared" si="3"/>
        <v>-0.61088623538947284</v>
      </c>
      <c r="H17">
        <f t="shared" si="6"/>
        <v>0.43196179957741754</v>
      </c>
      <c r="I17">
        <f t="shared" si="7"/>
        <v>0.43196179957741815</v>
      </c>
      <c r="J17">
        <f t="shared" si="8"/>
        <v>-0.86392359915483552</v>
      </c>
      <c r="K17">
        <f t="shared" si="9"/>
        <v>0.43196179957741709</v>
      </c>
      <c r="M17">
        <f t="shared" si="10"/>
        <v>-0.24544117950076849</v>
      </c>
      <c r="N17">
        <f t="shared" si="11"/>
        <v>21.599186822496247</v>
      </c>
      <c r="O17">
        <f t="shared" si="12"/>
        <v>5.0272411004184825</v>
      </c>
      <c r="P17">
        <f t="shared" si="13"/>
        <v>0.22885531949246982</v>
      </c>
      <c r="R17">
        <f t="shared" si="4"/>
        <v>37.631999537968333</v>
      </c>
      <c r="T17">
        <f t="shared" si="5"/>
        <v>34.31875065998571</v>
      </c>
      <c r="U17">
        <f t="shared" si="14"/>
        <v>716.01338862812793</v>
      </c>
      <c r="V17">
        <f t="shared" si="15"/>
        <v>10.977618127453113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-994.87588289999997</v>
      </c>
      <c r="E18">
        <f t="shared" si="1"/>
        <v>-2.1216015000049993E-2</v>
      </c>
      <c r="F18">
        <f t="shared" si="2"/>
        <v>4.501192924823463E-4</v>
      </c>
      <c r="G18">
        <f t="shared" si="3"/>
        <v>-1.2716734507479006</v>
      </c>
      <c r="H18">
        <f t="shared" si="6"/>
        <v>0.31229198076596087</v>
      </c>
      <c r="I18">
        <f t="shared" si="7"/>
        <v>1.6899599742374649</v>
      </c>
      <c r="J18">
        <f t="shared" si="8"/>
        <v>-0.89920892047873779</v>
      </c>
      <c r="K18">
        <f t="shared" si="9"/>
        <v>-1.3776679934715041</v>
      </c>
      <c r="M18">
        <f t="shared" si="10"/>
        <v>-9.8492538161945337E-2</v>
      </c>
      <c r="N18">
        <f t="shared" si="11"/>
        <v>2.4494495161299183</v>
      </c>
      <c r="O18">
        <f t="shared" si="12"/>
        <v>2.8124064411027745</v>
      </c>
      <c r="P18">
        <f t="shared" si="13"/>
        <v>3.358159088413485E-2</v>
      </c>
      <c r="R18">
        <f t="shared" si="4"/>
        <v>7.3495901159853751</v>
      </c>
      <c r="T18">
        <f t="shared" si="5"/>
        <v>5.3745297749669021</v>
      </c>
      <c r="U18">
        <f t="shared" si="14"/>
        <v>3102.7849254337566</v>
      </c>
      <c r="V18">
        <f t="shared" si="15"/>
        <v>3.9008633506640069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-994.87725520000004</v>
      </c>
      <c r="E19">
        <f t="shared" si="1"/>
        <v>-2.2588315000120929E-2</v>
      </c>
      <c r="F19">
        <f t="shared" si="2"/>
        <v>5.102319745446881E-4</v>
      </c>
      <c r="G19">
        <f t="shared" si="3"/>
        <v>-1.3539281756124635</v>
      </c>
      <c r="H19">
        <f t="shared" si="6"/>
        <v>-0.33249173483034455</v>
      </c>
      <c r="I19">
        <f t="shared" si="7"/>
        <v>1.7992704207449963</v>
      </c>
      <c r="J19">
        <f t="shared" si="8"/>
        <v>0.95737179421510465</v>
      </c>
      <c r="K19">
        <f t="shared" si="9"/>
        <v>-1.4667786859146517</v>
      </c>
      <c r="M19">
        <f t="shared" si="10"/>
        <v>5.7886939646365314E-2</v>
      </c>
      <c r="N19">
        <f t="shared" si="11"/>
        <v>2.4494495161299232</v>
      </c>
      <c r="O19">
        <f t="shared" si="12"/>
        <v>-1.6172628775286468</v>
      </c>
      <c r="P19">
        <f t="shared" si="13"/>
        <v>3.3581590884134906E-2</v>
      </c>
      <c r="R19">
        <f t="shared" si="4"/>
        <v>1.3062456671421738</v>
      </c>
      <c r="T19">
        <f t="shared" si="5"/>
        <v>1.771556124780659</v>
      </c>
      <c r="U19">
        <f t="shared" si="14"/>
        <v>3517.1566860881653</v>
      </c>
      <c r="V19">
        <f t="shared" si="15"/>
        <v>0.21651382198773655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-994.86867517999997</v>
      </c>
      <c r="E20">
        <f t="shared" si="1"/>
        <v>-1.4008295000053295E-2</v>
      </c>
      <c r="F20">
        <f t="shared" si="2"/>
        <v>1.9623232880851813E-4</v>
      </c>
      <c r="G20">
        <f t="shared" si="3"/>
        <v>-0.83964763607917703</v>
      </c>
      <c r="H20">
        <f t="shared" si="6"/>
        <v>-0.59372053727884067</v>
      </c>
      <c r="I20">
        <f t="shared" si="7"/>
        <v>0.59372053727884033</v>
      </c>
      <c r="J20">
        <f t="shared" si="8"/>
        <v>1.1874410745576811</v>
      </c>
      <c r="K20">
        <f t="shared" si="9"/>
        <v>0.59372053727884111</v>
      </c>
      <c r="M20">
        <f t="shared" si="10"/>
        <v>0.20483558098518856</v>
      </c>
      <c r="N20">
        <f t="shared" si="11"/>
        <v>21.599186822496275</v>
      </c>
      <c r="O20">
        <f t="shared" si="12"/>
        <v>-3.8320975368443544</v>
      </c>
      <c r="P20">
        <f t="shared" si="13"/>
        <v>0.22885531949247001</v>
      </c>
      <c r="R20">
        <f t="shared" si="4"/>
        <v>25.739790184995961</v>
      </c>
      <c r="T20">
        <f t="shared" si="5"/>
        <v>24.298398634958232</v>
      </c>
      <c r="U20">
        <f t="shared" si="14"/>
        <v>1352.6785496173998</v>
      </c>
      <c r="V20">
        <f t="shared" si="15"/>
        <v>2.0776096005201659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-994.85198762000005</v>
      </c>
      <c r="E21">
        <f t="shared" si="1"/>
        <v>2.6792649998697016E-3</v>
      </c>
      <c r="F21">
        <f t="shared" si="2"/>
        <v>7.1784609395267916E-6</v>
      </c>
      <c r="G21">
        <f t="shared" si="3"/>
        <v>0.16059331442989405</v>
      </c>
      <c r="H21">
        <f t="shared" si="6"/>
        <v>0.17397883798348668</v>
      </c>
      <c r="I21">
        <f t="shared" si="7"/>
        <v>3.9437800821890918E-2</v>
      </c>
      <c r="J21">
        <f t="shared" si="8"/>
        <v>-0.11355662164660148</v>
      </c>
      <c r="K21">
        <f t="shared" si="9"/>
        <v>-0.21341663880537759</v>
      </c>
      <c r="M21">
        <f t="shared" si="10"/>
        <v>0.32462921097809244</v>
      </c>
      <c r="N21">
        <f t="shared" si="11"/>
        <v>50.938286523956513</v>
      </c>
      <c r="O21">
        <f t="shared" si="12"/>
        <v>-1.6172628775286439</v>
      </c>
      <c r="P21">
        <f t="shared" si="13"/>
        <v>0.29667317373059815</v>
      </c>
      <c r="R21">
        <f t="shared" si="4"/>
        <v>70.629114809692197</v>
      </c>
      <c r="T21">
        <f t="shared" si="5"/>
        <v>68.111587414756059</v>
      </c>
      <c r="U21">
        <f t="shared" si="14"/>
        <v>49.482927666008294</v>
      </c>
      <c r="V21">
        <f t="shared" si="15"/>
        <v>6.3379441842539386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-994.83507960999998</v>
      </c>
      <c r="E22">
        <f t="shared" si="1"/>
        <v>1.9587274999935289E-2</v>
      </c>
      <c r="F22">
        <f t="shared" si="2"/>
        <v>3.8366134192308998E-4</v>
      </c>
      <c r="G22">
        <f t="shared" si="3"/>
        <v>1.1740478874028464</v>
      </c>
      <c r="H22">
        <f t="shared" si="6"/>
        <v>1.5602228200816592</v>
      </c>
      <c r="I22">
        <f t="shared" si="7"/>
        <v>1.2719052963844442</v>
      </c>
      <c r="J22">
        <f t="shared" si="8"/>
        <v>0.83017722262029303</v>
      </c>
      <c r="K22">
        <f t="shared" si="9"/>
        <v>0.28831752369721497</v>
      </c>
      <c r="M22">
        <f t="shared" si="10"/>
        <v>0.40281894988224776</v>
      </c>
      <c r="N22">
        <f t="shared" si="11"/>
        <v>76.738657802424768</v>
      </c>
      <c r="O22">
        <f t="shared" si="12"/>
        <v>2.8124064411027745</v>
      </c>
      <c r="P22">
        <f t="shared" si="13"/>
        <v>0.12495233872572802</v>
      </c>
      <c r="R22">
        <f t="shared" si="4"/>
        <v>113.24857526859057</v>
      </c>
      <c r="T22">
        <f t="shared" si="5"/>
        <v>112.50356766992826</v>
      </c>
      <c r="U22">
        <f t="shared" si="14"/>
        <v>2644.6736411266756</v>
      </c>
      <c r="V22">
        <f t="shared" si="15"/>
        <v>0.55503632206458442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-0.47057955974374716</v>
      </c>
      <c r="N23">
        <f t="shared" si="11"/>
        <v>86.928020197518663</v>
      </c>
      <c r="O23">
        <f t="shared" si="12"/>
        <v>-3.8320975368443544</v>
      </c>
      <c r="P23">
        <f t="shared" si="13"/>
        <v>-2.5035356444788226E-3</v>
      </c>
      <c r="R23">
        <f t="shared" ref="R23:T23" si="16">R14</f>
        <v>116.84634027500395</v>
      </c>
      <c r="T23">
        <f t="shared" si="16"/>
        <v>113.13240117500317</v>
      </c>
    </row>
    <row r="24" spans="2:26" x14ac:dyDescent="0.25">
      <c r="B24" t="s">
        <v>4</v>
      </c>
      <c r="D24">
        <f>AVERAGE(D5:D22)</f>
        <v>-994.85466688499992</v>
      </c>
      <c r="F24">
        <f>SQRT(AVERAGE(F5:F22))</f>
        <v>1.6683540092444615E-2</v>
      </c>
      <c r="G24" t="s">
        <v>10</v>
      </c>
      <c r="H24" s="3">
        <f t="shared" ref="H24:K24" si="17">AVERAGE(H5:H22)</f>
        <v>1.0279673026408222E-2</v>
      </c>
      <c r="I24" s="3">
        <f t="shared" si="17"/>
        <v>0.99429077880481165</v>
      </c>
      <c r="J24" s="3">
        <f t="shared" si="17"/>
        <v>0.10112791999635878</v>
      </c>
      <c r="K24" s="3">
        <f t="shared" si="17"/>
        <v>-3.5212319641002238E-3</v>
      </c>
    </row>
    <row r="25" spans="2:26" x14ac:dyDescent="0.25">
      <c r="B25" t="s">
        <v>5</v>
      </c>
      <c r="D25">
        <f>MIN(D4:D22)</f>
        <v>-994.87792994999995</v>
      </c>
      <c r="F25" s="4">
        <f>$A$1*F24</f>
        <v>43.802634512713333</v>
      </c>
      <c r="G25" s="3">
        <f>SUM(H25:K25)</f>
        <v>0.99895907977114362</v>
      </c>
      <c r="H25">
        <f t="shared" ref="H25:K25" si="18">H24^2</f>
        <v>1.0567167752986478E-4</v>
      </c>
      <c r="I25">
        <f t="shared" si="18"/>
        <v>0.98861415281627885</v>
      </c>
      <c r="J25">
        <f t="shared" si="18"/>
        <v>1.0226856202789942E-2</v>
      </c>
      <c r="K25">
        <f t="shared" si="18"/>
        <v>1.2399074545001121E-5</v>
      </c>
    </row>
    <row r="26" spans="2:26" x14ac:dyDescent="0.25">
      <c r="B26" t="s">
        <v>6</v>
      </c>
      <c r="D26">
        <f>MAX(D5:D22)</f>
        <v>-994.82857089000004</v>
      </c>
    </row>
    <row r="27" spans="2:26" x14ac:dyDescent="0.25">
      <c r="B27" t="s">
        <v>65</v>
      </c>
      <c r="D27" s="1">
        <f>D26-D25</f>
        <v>4.9359059999915189E-2</v>
      </c>
      <c r="G27" t="s">
        <v>61</v>
      </c>
      <c r="H27">
        <f>H24*$F$24</f>
        <v>1.7150133707330304E-4</v>
      </c>
      <c r="I27">
        <f t="shared" ref="I27:K27" si="19">I24*$F$24</f>
        <v>1.6588290071738055E-2</v>
      </c>
      <c r="J27">
        <f t="shared" si="19"/>
        <v>1.6871717077247832E-3</v>
      </c>
      <c r="K27">
        <f t="shared" si="19"/>
        <v>-5.8746614647863581E-5</v>
      </c>
    </row>
    <row r="28" spans="2:26" x14ac:dyDescent="0.25">
      <c r="D28" s="4">
        <f>D27*$A$1</f>
        <v>129.59221202977733</v>
      </c>
      <c r="H28">
        <f>$A$1*H27</f>
        <v>0.45027676048595711</v>
      </c>
      <c r="I28">
        <f t="shared" ref="I28:K28" si="20">$A$1*I27</f>
        <v>43.552555583348266</v>
      </c>
      <c r="J28">
        <f t="shared" si="20"/>
        <v>4.4296693186314187</v>
      </c>
      <c r="K28">
        <f t="shared" si="20"/>
        <v>-0.15423923675796583</v>
      </c>
      <c r="L28" t="s">
        <v>51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7"/>
  <sheetViews>
    <sheetView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4.5703125" customWidth="1"/>
    <col min="8" max="8" width="15.5703125" customWidth="1"/>
    <col min="9" max="9" width="14" customWidth="1"/>
    <col min="10" max="10" width="10.140625" customWidth="1"/>
    <col min="11" max="11" width="14.140625" customWidth="1"/>
    <col min="12" max="12" width="11.140625" customWidth="1"/>
    <col min="13" max="13" width="12" customWidth="1"/>
    <col min="15" max="16" width="10.42578125" customWidth="1"/>
    <col min="17" max="17" width="10.5703125" customWidth="1"/>
    <col min="18" max="18" width="12.28515625" customWidth="1"/>
    <col min="19" max="20" width="11.140625" customWidth="1"/>
    <col min="21" max="21" width="15.42578125" customWidth="1"/>
    <col min="22" max="22" width="15.85546875" customWidth="1"/>
    <col min="23" max="23" width="11.85546875" customWidth="1"/>
    <col min="24" max="24" width="13" customWidth="1"/>
    <col min="25" max="25" width="13.28515625" customWidth="1"/>
    <col min="26" max="26" width="16.140625" customWidth="1"/>
    <col min="28" max="28" width="16.7109375" customWidth="1"/>
    <col min="29" max="29" width="18.42578125" customWidth="1"/>
    <col min="37" max="37" width="9.140625" style="6"/>
  </cols>
  <sheetData>
    <row r="1" spans="1:38" x14ac:dyDescent="0.25">
      <c r="A1" t="s">
        <v>22</v>
      </c>
      <c r="B1">
        <v>2.8158916161173799</v>
      </c>
    </row>
    <row r="2" spans="1:38" x14ac:dyDescent="0.25">
      <c r="B2" t="s">
        <v>19</v>
      </c>
      <c r="C2" t="s">
        <v>8</v>
      </c>
      <c r="D2" t="s">
        <v>24</v>
      </c>
      <c r="E2" t="s">
        <v>8</v>
      </c>
      <c r="F2" t="s">
        <v>54</v>
      </c>
      <c r="G2" t="s">
        <v>55</v>
      </c>
      <c r="H2" t="s">
        <v>56</v>
      </c>
      <c r="I2" t="s">
        <v>57</v>
      </c>
    </row>
    <row r="3" spans="1:38" x14ac:dyDescent="0.25">
      <c r="A3" t="s">
        <v>20</v>
      </c>
      <c r="B3">
        <v>107.16741</v>
      </c>
      <c r="C3">
        <f>B3*PI()/180</f>
        <v>1.8704241553346963</v>
      </c>
      <c r="D3">
        <v>107.16741</v>
      </c>
      <c r="E3">
        <f>D3*PI()/180</f>
        <v>1.8704241553346963</v>
      </c>
      <c r="F3">
        <f>P9*T9/(P$9*T$9)</f>
        <v>1</v>
      </c>
      <c r="G3">
        <f t="shared" ref="G3:I3" si="0">Q9*U9/(Q$9*U$9)</f>
        <v>1</v>
      </c>
      <c r="H3">
        <f t="shared" si="0"/>
        <v>1</v>
      </c>
      <c r="I3">
        <f t="shared" si="0"/>
        <v>1</v>
      </c>
      <c r="Y3" s="6"/>
      <c r="Z3" s="4"/>
    </row>
    <row r="4" spans="1:38" x14ac:dyDescent="0.25">
      <c r="A4" t="s">
        <v>18</v>
      </c>
      <c r="B4">
        <v>97.167410000000004</v>
      </c>
      <c r="C4">
        <f t="shared" ref="C4:C5" si="1">B4*PI()/180</f>
        <v>1.6958912301352633</v>
      </c>
      <c r="D4">
        <v>106.03712</v>
      </c>
      <c r="E4">
        <f t="shared" ref="E4:E5" si="2">D4*PI()/180</f>
        <v>1.8506968733323295</v>
      </c>
      <c r="F4">
        <f t="shared" ref="F4:F5" si="3">P10*T10/(P$9*T$9)</f>
        <v>1.1573298820194027</v>
      </c>
      <c r="G4">
        <f t="shared" ref="G4:G5" si="4">Q10*U10/(Q$9*U$9)</f>
        <v>1.1744962374017465</v>
      </c>
      <c r="H4">
        <f t="shared" ref="H4:H5" si="5">R10*V10/(R$9*V$9)</f>
        <v>1.2295421097516865</v>
      </c>
      <c r="I4">
        <f t="shared" ref="I4:I5" si="6">S10*W10/(S$9*W$9)</f>
        <v>1.3234669715002114</v>
      </c>
      <c r="Y4" s="6"/>
      <c r="Z4" s="4"/>
    </row>
    <row r="5" spans="1:38" x14ac:dyDescent="0.25">
      <c r="A5" t="s">
        <v>17</v>
      </c>
      <c r="B5">
        <v>117.16741</v>
      </c>
      <c r="C5">
        <f t="shared" si="1"/>
        <v>2.0449570805341293</v>
      </c>
      <c r="D5">
        <v>108.16298</v>
      </c>
      <c r="E5">
        <f t="shared" si="2"/>
        <v>1.8878001297687761</v>
      </c>
      <c r="F5">
        <f t="shared" si="3"/>
        <v>0.82376735927428124</v>
      </c>
      <c r="G5">
        <f t="shared" si="4"/>
        <v>0.80071754420627461</v>
      </c>
      <c r="H5">
        <f t="shared" si="5"/>
        <v>0.74288411084961448</v>
      </c>
      <c r="I5">
        <f t="shared" si="6"/>
        <v>0.66645606137917079</v>
      </c>
      <c r="Y5" s="6"/>
      <c r="Z5" s="4"/>
    </row>
    <row r="7" spans="1:38" x14ac:dyDescent="0.25">
      <c r="F7" t="s">
        <v>27</v>
      </c>
      <c r="G7" t="s">
        <v>28</v>
      </c>
      <c r="AL7" s="4"/>
    </row>
    <row r="8" spans="1:38" x14ac:dyDescent="0.25">
      <c r="B8" t="s">
        <v>19</v>
      </c>
      <c r="C8" t="s">
        <v>8</v>
      </c>
      <c r="D8" t="s">
        <v>24</v>
      </c>
      <c r="E8" t="s">
        <v>8</v>
      </c>
      <c r="F8" t="s">
        <v>21</v>
      </c>
      <c r="G8" t="s">
        <v>23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  <c r="AL8" s="4"/>
    </row>
    <row r="9" spans="1:38" x14ac:dyDescent="0.25">
      <c r="A9" t="s">
        <v>20</v>
      </c>
      <c r="B9">
        <f>B3</f>
        <v>107.16741</v>
      </c>
      <c r="C9">
        <f>B9*PI()/180</f>
        <v>1.8704241553346963</v>
      </c>
      <c r="D9">
        <f>D3</f>
        <v>107.16741</v>
      </c>
      <c r="E9">
        <f>D9*PI()/180</f>
        <v>1.8704241553346963</v>
      </c>
      <c r="F9">
        <f>COS(C9/2)</f>
        <v>0.59364777552563963</v>
      </c>
      <c r="G9">
        <f>COS(E9/2)</f>
        <v>0.59364777552563963</v>
      </c>
      <c r="H9">
        <f>(F9+3*F9^3)/4</f>
        <v>0.30532092333967731</v>
      </c>
      <c r="I9">
        <f>(3*F9^2+F9^4)/4</f>
        <v>0.29536281657837138</v>
      </c>
      <c r="J9">
        <f>(6*F9^3-3*F9^5+F9^7)/4</f>
        <v>0.26501639895002205</v>
      </c>
      <c r="K9">
        <f>(10*F9^4-9*F9^6+3*F9^8)/4</f>
        <v>0.2235827428357581</v>
      </c>
      <c r="L9">
        <f>(G9+3*G9^3)/4</f>
        <v>0.30532092333967731</v>
      </c>
      <c r="M9">
        <f>(3*G9^2+G9^4)/4</f>
        <v>0.29536281657837138</v>
      </c>
      <c r="N9">
        <f>(6*G9^3-3*G9^5+G9^7)/4</f>
        <v>0.26501639895002205</v>
      </c>
      <c r="O9">
        <f>(10*G9^4-9*G9^6+3*G9^8)/4</f>
        <v>0.2235827428357581</v>
      </c>
      <c r="P9">
        <f>TANH($B$1*H9)</f>
        <v>0.69612916775820055</v>
      </c>
      <c r="Q9">
        <f t="shared" ref="Q9:W11" si="7">TANH($B$1*I9)</f>
        <v>0.68139295465128602</v>
      </c>
      <c r="R9">
        <f t="shared" si="7"/>
        <v>0.6329108941339241</v>
      </c>
      <c r="S9">
        <f t="shared" si="7"/>
        <v>0.55776623190917396</v>
      </c>
      <c r="T9">
        <f t="shared" si="7"/>
        <v>0.69612916775820055</v>
      </c>
      <c r="U9">
        <f t="shared" si="7"/>
        <v>0.68139295465128602</v>
      </c>
      <c r="V9">
        <f t="shared" si="7"/>
        <v>0.6329108941339241</v>
      </c>
      <c r="W9">
        <f t="shared" si="7"/>
        <v>0.55776623190917396</v>
      </c>
      <c r="AL9" s="4"/>
    </row>
    <row r="10" spans="1:38" x14ac:dyDescent="0.25">
      <c r="A10" t="s">
        <v>49</v>
      </c>
      <c r="B10">
        <f t="shared" ref="B10:B11" si="8">B4</f>
        <v>97.167410000000004</v>
      </c>
      <c r="C10">
        <f t="shared" ref="C10:C11" si="9">B10*PI()/180</f>
        <v>1.6958912301352633</v>
      </c>
      <c r="D10">
        <f t="shared" ref="D10:D11" si="10">D4</f>
        <v>106.03712</v>
      </c>
      <c r="E10">
        <f t="shared" ref="E10:E11" si="11">D10*PI()/180</f>
        <v>1.8506968733323295</v>
      </c>
      <c r="F10">
        <f>COS(C10/2)</f>
        <v>0.66152517121551768</v>
      </c>
      <c r="G10">
        <f t="shared" ref="G10:G11" si="12">COS(E10/2)</f>
        <v>0.60155628709768438</v>
      </c>
      <c r="H10">
        <f t="shared" ref="H10:H11" si="13">(F10+3*F10^3)/4</f>
        <v>0.38250157010168434</v>
      </c>
      <c r="I10">
        <f t="shared" ref="I10:I11" si="14">(3*F10^2+F10^4)/4</f>
        <v>0.37608850698505369</v>
      </c>
      <c r="J10">
        <f t="shared" ref="J10:J11" si="15">(6*F10^3-3*F10^5+F10^7)/4</f>
        <v>0.35308538909639936</v>
      </c>
      <c r="K10">
        <f t="shared" ref="K10:K11" si="16">(10*F10^4-9*F10^6+3*F10^8)/4</f>
        <v>0.31770987445697019</v>
      </c>
      <c r="L10">
        <f t="shared" ref="L10:L11" si="17">(G10+3*G10^3)/4</f>
        <v>0.31365293689044149</v>
      </c>
      <c r="M10">
        <f t="shared" ref="M10:M11" si="18">(3*G10^2+G10^4)/4</f>
        <v>0.30413994308220055</v>
      </c>
      <c r="N10">
        <f t="shared" ref="N10:N11" si="19">(6*G10^3-3*G10^5+G10^7)/4</f>
        <v>0.2745739016080741</v>
      </c>
      <c r="O10">
        <f t="shared" ref="O10:O11" si="20">(10*G10^4-9*G10^6+3*G10^8)/4</f>
        <v>0.2336152249787396</v>
      </c>
      <c r="P10">
        <f t="shared" ref="P10:P11" si="21">TANH($B$1*H10)</f>
        <v>0.79211485198581977</v>
      </c>
      <c r="Q10">
        <f t="shared" si="7"/>
        <v>0.78529020735464949</v>
      </c>
      <c r="R10">
        <f t="shared" si="7"/>
        <v>0.75916878798045673</v>
      </c>
      <c r="S10">
        <f t="shared" si="7"/>
        <v>0.71367627738385075</v>
      </c>
      <c r="T10">
        <f t="shared" si="7"/>
        <v>0.70802513007148216</v>
      </c>
      <c r="U10">
        <f t="shared" si="7"/>
        <v>0.69441121405149042</v>
      </c>
      <c r="V10">
        <f t="shared" si="7"/>
        <v>0.6487691719624783</v>
      </c>
      <c r="W10">
        <f t="shared" si="7"/>
        <v>0.57692091296100967</v>
      </c>
      <c r="AL10" s="4"/>
    </row>
    <row r="11" spans="1:38" x14ac:dyDescent="0.25">
      <c r="A11" t="s">
        <v>50</v>
      </c>
      <c r="B11">
        <f t="shared" si="8"/>
        <v>117.16741</v>
      </c>
      <c r="C11">
        <f t="shared" si="9"/>
        <v>2.0449570805341293</v>
      </c>
      <c r="D11">
        <f t="shared" si="10"/>
        <v>108.16298</v>
      </c>
      <c r="E11">
        <f t="shared" si="11"/>
        <v>1.8878001297687761</v>
      </c>
      <c r="F11">
        <f>COS(C11/2)</f>
        <v>0.52125236180968415</v>
      </c>
      <c r="G11">
        <f t="shared" si="12"/>
        <v>0.58663401854442931</v>
      </c>
      <c r="H11">
        <f t="shared" si="13"/>
        <v>0.23653286389041531</v>
      </c>
      <c r="I11">
        <f t="shared" si="14"/>
        <v>0.22223378777761177</v>
      </c>
      <c r="J11">
        <f t="shared" si="15"/>
        <v>0.18619303043667434</v>
      </c>
      <c r="K11">
        <f t="shared" si="16"/>
        <v>0.14351451653500588</v>
      </c>
      <c r="L11">
        <f t="shared" si="17"/>
        <v>0.29807144555943066</v>
      </c>
      <c r="M11">
        <f t="shared" si="18"/>
        <v>0.28771259778301589</v>
      </c>
      <c r="N11">
        <f t="shared" si="19"/>
        <v>0.25669609027476187</v>
      </c>
      <c r="O11">
        <f t="shared" si="20"/>
        <v>0.21489602496496957</v>
      </c>
      <c r="P11">
        <f t="shared" si="21"/>
        <v>0.58237617478957804</v>
      </c>
      <c r="Q11">
        <f t="shared" si="7"/>
        <v>0.55514390629600552</v>
      </c>
      <c r="R11">
        <f t="shared" si="7"/>
        <v>0.48101147403390515</v>
      </c>
      <c r="S11">
        <f t="shared" si="7"/>
        <v>0.38346979365738643</v>
      </c>
      <c r="T11">
        <f t="shared" si="7"/>
        <v>0.68545767281993897</v>
      </c>
      <c r="U11">
        <f t="shared" si="7"/>
        <v>0.66968264600321559</v>
      </c>
      <c r="V11">
        <f t="shared" si="7"/>
        <v>0.61865820290018758</v>
      </c>
      <c r="W11">
        <f t="shared" si="7"/>
        <v>0.54068559356961299</v>
      </c>
      <c r="AL11" s="4"/>
    </row>
    <row r="13" spans="1:38" x14ac:dyDescent="0.25">
      <c r="L13" t="s">
        <v>25</v>
      </c>
    </row>
    <row r="14" spans="1:38" x14ac:dyDescent="0.25">
      <c r="B14" t="s">
        <v>52</v>
      </c>
      <c r="D14">
        <v>1</v>
      </c>
      <c r="E14">
        <v>2</v>
      </c>
      <c r="F14">
        <v>3</v>
      </c>
      <c r="G14">
        <v>4</v>
      </c>
      <c r="L14" t="s">
        <v>45</v>
      </c>
      <c r="M14" t="s">
        <v>46</v>
      </c>
      <c r="N14" t="s">
        <v>47</v>
      </c>
      <c r="O14" t="s">
        <v>48</v>
      </c>
      <c r="U14" t="s">
        <v>53</v>
      </c>
      <c r="V14" t="s">
        <v>26</v>
      </c>
    </row>
    <row r="15" spans="1:38" x14ac:dyDescent="0.25">
      <c r="A15" t="s">
        <v>20</v>
      </c>
      <c r="D15">
        <f>opt_angle_relax!H28</f>
        <v>0.45027676048595711</v>
      </c>
      <c r="E15">
        <f>opt_angle_relax!I28</f>
        <v>43.552555583348266</v>
      </c>
      <c r="F15">
        <f>opt_angle_relax!J28</f>
        <v>4.4296693186314187</v>
      </c>
      <c r="G15">
        <f>opt_angle_relax!K28</f>
        <v>-0.15423923675796583</v>
      </c>
      <c r="K15" t="s">
        <v>51</v>
      </c>
      <c r="L15">
        <f>D$15</f>
        <v>0.45027676048595711</v>
      </c>
      <c r="M15">
        <f t="shared" ref="M15:O15" si="22">E$15</f>
        <v>43.552555583348266</v>
      </c>
      <c r="N15">
        <f t="shared" si="22"/>
        <v>4.4296693186314187</v>
      </c>
      <c r="O15">
        <f t="shared" si="22"/>
        <v>-0.15423923675796583</v>
      </c>
      <c r="T15" t="s">
        <v>51</v>
      </c>
      <c r="U15" s="4">
        <f>SQRT(SUM(L15^2+M15^2+N15^2+O15^2))</f>
        <v>43.779831052851883</v>
      </c>
      <c r="V15" s="4">
        <f>U15/$U$15</f>
        <v>1</v>
      </c>
    </row>
    <row r="16" spans="1:38" x14ac:dyDescent="0.25">
      <c r="A16" t="s">
        <v>49</v>
      </c>
      <c r="L16">
        <f>L$15*F4</f>
        <v>0.52111875008929154</v>
      </c>
      <c r="M16">
        <f t="shared" ref="M16:O17" si="23">M$15*G4</f>
        <v>51.152312661872962</v>
      </c>
      <c r="N16">
        <f t="shared" si="23"/>
        <v>5.4464649595323902</v>
      </c>
      <c r="O16">
        <f t="shared" si="23"/>
        <v>-0.20413053555856914</v>
      </c>
      <c r="U16" s="4">
        <f t="shared" ref="U16:U17" si="24">SQRT(SUM(L16^2+M16^2+N16^2+O16^2))</f>
        <v>51.444497327125916</v>
      </c>
      <c r="V16" s="4">
        <f>U16/$U$15</f>
        <v>1.1750729979981214</v>
      </c>
    </row>
    <row r="17" spans="1:22" x14ac:dyDescent="0.25">
      <c r="A17" t="s">
        <v>50</v>
      </c>
      <c r="L17">
        <f>L$15*F5</f>
        <v>0.37092329792809492</v>
      </c>
      <c r="M17">
        <f t="shared" si="23"/>
        <v>34.8732953506059</v>
      </c>
      <c r="N17">
        <f t="shared" si="23"/>
        <v>3.290730953129319</v>
      </c>
      <c r="O17">
        <f t="shared" si="23"/>
        <v>-0.10279367423984333</v>
      </c>
      <c r="U17" s="4">
        <f t="shared" si="24"/>
        <v>35.030326710564431</v>
      </c>
      <c r="V17" s="4">
        <f>U17/$U$15</f>
        <v>0.80014759920555933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n10_inclination_relax</vt:lpstr>
      <vt:lpstr>p10_inclination_relax</vt:lpstr>
      <vt:lpstr>opt_angle_no_relax</vt:lpstr>
      <vt:lpstr>opt_angle_relax</vt:lpstr>
      <vt:lpstr>predict_norms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2025-01-20T21:41:51Z</dcterms:modified>
</cp:coreProperties>
</file>