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om\NMSU Advanced Dropbox\Thomas Manz\research\papers_in_preparation\dihedral_potentials\ESI_01_20_2024\torsion_mode_analysis\using_DT_projectors\"/>
    </mc:Choice>
  </mc:AlternateContent>
  <xr:revisionPtr revIDLastSave="0" documentId="13_ncr:1_{67A1DACB-0984-45A5-A111-8327399CA80B}" xr6:coauthVersionLast="47" xr6:coauthVersionMax="47" xr10:uidLastSave="{00000000-0000-0000-0000-000000000000}"/>
  <bookViews>
    <workbookView xWindow="28680" yWindow="-120" windowWidth="29040" windowHeight="15840" xr2:uid="{B9686C86-FA7D-441A-8A98-6C86EEE0DF39}"/>
  </bookViews>
  <sheets>
    <sheet name="chart" sheetId="4" r:id="rId1"/>
    <sheet name="opt_angle_relax" sheetId="5" r:id="rId2"/>
    <sheet name="opt_angle_no_relax" sheetId="1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B40" i="1" l="1"/>
  <c r="AA40" i="1"/>
  <c r="AB39" i="1"/>
  <c r="AA39" i="1"/>
  <c r="AB38" i="1"/>
  <c r="AA38" i="1"/>
  <c r="AB37" i="1"/>
  <c r="AA37" i="1"/>
  <c r="AB36" i="1"/>
  <c r="AA36" i="1"/>
  <c r="AB35" i="1"/>
  <c r="AA35" i="1"/>
  <c r="AB34" i="1"/>
  <c r="AA34" i="1"/>
  <c r="AB33" i="1"/>
  <c r="AA33" i="1"/>
  <c r="AB32" i="1"/>
  <c r="AA32" i="1"/>
  <c r="AB31" i="1"/>
  <c r="AA31" i="1"/>
  <c r="AB30" i="1"/>
  <c r="AA30" i="1"/>
  <c r="AB29" i="1"/>
  <c r="AA29" i="1"/>
  <c r="AB28" i="1"/>
  <c r="AA28" i="1"/>
  <c r="AB27" i="1"/>
  <c r="AA27" i="1"/>
  <c r="AB26" i="1"/>
  <c r="AA26" i="1"/>
  <c r="AB25" i="1"/>
  <c r="AA25" i="1"/>
  <c r="AB24" i="1"/>
  <c r="AA24" i="1"/>
  <c r="AB23" i="1"/>
  <c r="AA23" i="1"/>
  <c r="AB22" i="1"/>
  <c r="AA22" i="1"/>
  <c r="AB21" i="1"/>
  <c r="AA21" i="1"/>
  <c r="AB20" i="1"/>
  <c r="AA20" i="1"/>
  <c r="AB19" i="1"/>
  <c r="AA19" i="1"/>
  <c r="AB18" i="1"/>
  <c r="AA18" i="1"/>
  <c r="AB17" i="1"/>
  <c r="AA17" i="1"/>
  <c r="AB16" i="1"/>
  <c r="AA16" i="1"/>
  <c r="AB15" i="1"/>
  <c r="AA15" i="1"/>
  <c r="AB14" i="1"/>
  <c r="AA14" i="1"/>
  <c r="AB13" i="1"/>
  <c r="AA13" i="1"/>
  <c r="AB12" i="1"/>
  <c r="AA12" i="1"/>
  <c r="AB11" i="1"/>
  <c r="AA11" i="1"/>
  <c r="AB10" i="1"/>
  <c r="AA10" i="1"/>
  <c r="AB9" i="1"/>
  <c r="AA9" i="1"/>
  <c r="AB8" i="1"/>
  <c r="AA8" i="1"/>
  <c r="AB7" i="1"/>
  <c r="AA7" i="1"/>
  <c r="AB6" i="1"/>
  <c r="AA6" i="1"/>
  <c r="AB5" i="1"/>
  <c r="AB3" i="1" s="1"/>
  <c r="AD3" i="1" s="1"/>
  <c r="AA5" i="1"/>
  <c r="AA3" i="1" s="1"/>
  <c r="AB3" i="5"/>
  <c r="AA3" i="5"/>
  <c r="AA23" i="5"/>
  <c r="AB23" i="5"/>
  <c r="AA24" i="5"/>
  <c r="AB24" i="5"/>
  <c r="AA25" i="5"/>
  <c r="AB25" i="5"/>
  <c r="AA26" i="5"/>
  <c r="AB26" i="5"/>
  <c r="AA27" i="5"/>
  <c r="AB27" i="5"/>
  <c r="AA28" i="5"/>
  <c r="AB28" i="5"/>
  <c r="AA29" i="5"/>
  <c r="AB29" i="5"/>
  <c r="AA30" i="5"/>
  <c r="AB30" i="5"/>
  <c r="AA31" i="5"/>
  <c r="AB31" i="5"/>
  <c r="AA32" i="5"/>
  <c r="AB32" i="5"/>
  <c r="AA33" i="5"/>
  <c r="AB33" i="5"/>
  <c r="AA34" i="5"/>
  <c r="AB34" i="5"/>
  <c r="AA35" i="5"/>
  <c r="AB35" i="5"/>
  <c r="AA36" i="5"/>
  <c r="AB36" i="5"/>
  <c r="AA37" i="5"/>
  <c r="AB37" i="5"/>
  <c r="AA38" i="5"/>
  <c r="AB38" i="5"/>
  <c r="AA39" i="5"/>
  <c r="AB39" i="5"/>
  <c r="AA40" i="5"/>
  <c r="AB40" i="5"/>
  <c r="AB22" i="5"/>
  <c r="AA22" i="5"/>
  <c r="AB21" i="5"/>
  <c r="AA21" i="5"/>
  <c r="AB20" i="5"/>
  <c r="AA20" i="5"/>
  <c r="AB19" i="5"/>
  <c r="AA19" i="5"/>
  <c r="AB18" i="5"/>
  <c r="AA18" i="5"/>
  <c r="AB17" i="5"/>
  <c r="AA17" i="5"/>
  <c r="AB16" i="5"/>
  <c r="AA16" i="5"/>
  <c r="AB15" i="5"/>
  <c r="AA15" i="5"/>
  <c r="AB14" i="5"/>
  <c r="AA14" i="5"/>
  <c r="AB13" i="5"/>
  <c r="AA13" i="5"/>
  <c r="AB12" i="5"/>
  <c r="AA12" i="5"/>
  <c r="AB11" i="5"/>
  <c r="AA11" i="5"/>
  <c r="AB10" i="5"/>
  <c r="AA10" i="5"/>
  <c r="AB9" i="5"/>
  <c r="AA9" i="5"/>
  <c r="AB8" i="5"/>
  <c r="AA8" i="5"/>
  <c r="AB7" i="5"/>
  <c r="AA7" i="5"/>
  <c r="AB6" i="5"/>
  <c r="AA6" i="5"/>
  <c r="AB5" i="5"/>
  <c r="AA5" i="5"/>
  <c r="Z41" i="1"/>
  <c r="X41" i="1"/>
  <c r="B41" i="1"/>
  <c r="B40" i="1"/>
  <c r="C40" i="1" s="1"/>
  <c r="B39" i="1"/>
  <c r="C39" i="1" s="1"/>
  <c r="B38" i="1"/>
  <c r="B37" i="1"/>
  <c r="B36" i="1"/>
  <c r="B35" i="1"/>
  <c r="B34" i="1"/>
  <c r="B33" i="1"/>
  <c r="C33" i="1" s="1"/>
  <c r="B32" i="1"/>
  <c r="B31" i="1"/>
  <c r="C31" i="1" s="1"/>
  <c r="B30" i="1"/>
  <c r="B29" i="1"/>
  <c r="B28" i="1"/>
  <c r="C28" i="1" s="1"/>
  <c r="B27" i="1"/>
  <c r="C27" i="1" s="1"/>
  <c r="B26" i="1"/>
  <c r="B25" i="1"/>
  <c r="B24" i="1"/>
  <c r="Z41" i="5"/>
  <c r="X41" i="5"/>
  <c r="B41" i="5"/>
  <c r="C41" i="5" s="1"/>
  <c r="B40" i="5"/>
  <c r="B39" i="5"/>
  <c r="C39" i="5" s="1"/>
  <c r="B38" i="5"/>
  <c r="C38" i="5" s="1"/>
  <c r="B37" i="5"/>
  <c r="B36" i="5"/>
  <c r="B35" i="5"/>
  <c r="C35" i="5" s="1"/>
  <c r="B34" i="5"/>
  <c r="C34" i="5" s="1"/>
  <c r="B33" i="5"/>
  <c r="C33" i="5" s="1"/>
  <c r="B32" i="5"/>
  <c r="C32" i="5" s="1"/>
  <c r="B31" i="5"/>
  <c r="C31" i="5" s="1"/>
  <c r="B30" i="5"/>
  <c r="C30" i="5" s="1"/>
  <c r="B29" i="5"/>
  <c r="B28" i="5"/>
  <c r="B27" i="5"/>
  <c r="C27" i="5" s="1"/>
  <c r="B26" i="5"/>
  <c r="C26" i="5" s="1"/>
  <c r="B25" i="5"/>
  <c r="C25" i="5" s="1"/>
  <c r="B24" i="5"/>
  <c r="D40" i="5"/>
  <c r="C40" i="5"/>
  <c r="D39" i="5"/>
  <c r="D38" i="5"/>
  <c r="D37" i="5"/>
  <c r="C37" i="5"/>
  <c r="D36" i="5"/>
  <c r="C36" i="5"/>
  <c r="D29" i="5"/>
  <c r="C29" i="5"/>
  <c r="D28" i="5"/>
  <c r="C28" i="5"/>
  <c r="D27" i="5"/>
  <c r="D26" i="5"/>
  <c r="D25" i="5"/>
  <c r="D24" i="5"/>
  <c r="C24" i="5"/>
  <c r="D23" i="5"/>
  <c r="C23" i="5"/>
  <c r="C22" i="5"/>
  <c r="C21" i="5"/>
  <c r="C20" i="5"/>
  <c r="C19" i="5"/>
  <c r="C18" i="5"/>
  <c r="C17" i="5"/>
  <c r="D16" i="5"/>
  <c r="C16" i="5"/>
  <c r="D15" i="5"/>
  <c r="C15" i="5"/>
  <c r="D14" i="5"/>
  <c r="D32" i="5" s="1"/>
  <c r="C14" i="5"/>
  <c r="D13" i="5"/>
  <c r="D33" i="5" s="1"/>
  <c r="C13" i="5"/>
  <c r="D12" i="5"/>
  <c r="C12" i="5"/>
  <c r="D11" i="5"/>
  <c r="C11" i="5"/>
  <c r="D10" i="5"/>
  <c r="C10" i="5"/>
  <c r="D9" i="5"/>
  <c r="C9" i="5"/>
  <c r="D8" i="5"/>
  <c r="C8" i="5"/>
  <c r="D7" i="5"/>
  <c r="C7" i="5"/>
  <c r="D6" i="5"/>
  <c r="C6" i="5"/>
  <c r="D5" i="5"/>
  <c r="C5" i="5"/>
  <c r="C4" i="5"/>
  <c r="Z40" i="1"/>
  <c r="Z6" i="1"/>
  <c r="Z7" i="1"/>
  <c r="Z8" i="1"/>
  <c r="Z9" i="1"/>
  <c r="Z10" i="1"/>
  <c r="Z11" i="1"/>
  <c r="Z12" i="1"/>
  <c r="Z13" i="1"/>
  <c r="Z14" i="1"/>
  <c r="Z15" i="1"/>
  <c r="Z16" i="1"/>
  <c r="Z17" i="1"/>
  <c r="Z18" i="1"/>
  <c r="Z19" i="1"/>
  <c r="Z20" i="1"/>
  <c r="Z21" i="1"/>
  <c r="Z22" i="1"/>
  <c r="Z23" i="1"/>
  <c r="Z24" i="1"/>
  <c r="Z25" i="1"/>
  <c r="Z26" i="1"/>
  <c r="Z27" i="1"/>
  <c r="Z28" i="1"/>
  <c r="Z29" i="1"/>
  <c r="Z30" i="1"/>
  <c r="Z31" i="1"/>
  <c r="Z32" i="1"/>
  <c r="Z33" i="1"/>
  <c r="Z34" i="1"/>
  <c r="Z35" i="1"/>
  <c r="Z36" i="1"/>
  <c r="Z37" i="1"/>
  <c r="Z38" i="1"/>
  <c r="Z39" i="1"/>
  <c r="Z5" i="1"/>
  <c r="C41" i="1"/>
  <c r="F43" i="1"/>
  <c r="E4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35" i="1"/>
  <c r="I5" i="1"/>
  <c r="H5" i="1"/>
  <c r="H6" i="1"/>
  <c r="J6" i="1"/>
  <c r="K6" i="1"/>
  <c r="H7" i="1"/>
  <c r="J7" i="1"/>
  <c r="K7" i="1"/>
  <c r="H8" i="1"/>
  <c r="J8" i="1"/>
  <c r="K8" i="1"/>
  <c r="H9" i="1"/>
  <c r="J9" i="1"/>
  <c r="K9" i="1"/>
  <c r="H10" i="1"/>
  <c r="J10" i="1"/>
  <c r="K10" i="1"/>
  <c r="H11" i="1"/>
  <c r="J11" i="1"/>
  <c r="K11" i="1"/>
  <c r="H12" i="1"/>
  <c r="J12" i="1"/>
  <c r="K12" i="1"/>
  <c r="H13" i="1"/>
  <c r="J13" i="1"/>
  <c r="K13" i="1"/>
  <c r="H14" i="1"/>
  <c r="J14" i="1"/>
  <c r="K14" i="1"/>
  <c r="H15" i="1"/>
  <c r="J15" i="1"/>
  <c r="K15" i="1"/>
  <c r="H16" i="1"/>
  <c r="J16" i="1"/>
  <c r="K16" i="1"/>
  <c r="H17" i="1"/>
  <c r="J17" i="1"/>
  <c r="K17" i="1"/>
  <c r="H18" i="1"/>
  <c r="J18" i="1"/>
  <c r="K18" i="1"/>
  <c r="H19" i="1"/>
  <c r="J19" i="1"/>
  <c r="K19" i="1"/>
  <c r="H20" i="1"/>
  <c r="J20" i="1"/>
  <c r="K20" i="1"/>
  <c r="H21" i="1"/>
  <c r="J21" i="1"/>
  <c r="K21" i="1"/>
  <c r="H22" i="1"/>
  <c r="J22" i="1"/>
  <c r="K22" i="1"/>
  <c r="H23" i="1"/>
  <c r="J23" i="1"/>
  <c r="K23" i="1"/>
  <c r="J32" i="1"/>
  <c r="K32" i="1"/>
  <c r="H35" i="1"/>
  <c r="J35" i="1"/>
  <c r="K5" i="1"/>
  <c r="J5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5" i="1"/>
  <c r="D6" i="1"/>
  <c r="D7" i="1"/>
  <c r="D8" i="1"/>
  <c r="D9" i="1"/>
  <c r="D10" i="1"/>
  <c r="D11" i="1"/>
  <c r="D12" i="1"/>
  <c r="D13" i="1"/>
  <c r="D14" i="1"/>
  <c r="D15" i="1"/>
  <c r="D16" i="1"/>
  <c r="D23" i="1"/>
  <c r="C38" i="1"/>
  <c r="H38" i="1" s="1"/>
  <c r="C37" i="1"/>
  <c r="I37" i="1" s="1"/>
  <c r="C36" i="1"/>
  <c r="J36" i="1" s="1"/>
  <c r="C35" i="1"/>
  <c r="K35" i="1" s="1"/>
  <c r="C34" i="1"/>
  <c r="H34" i="1" s="1"/>
  <c r="C32" i="1"/>
  <c r="I32" i="1" s="1"/>
  <c r="C30" i="1"/>
  <c r="I30" i="1" s="1"/>
  <c r="C29" i="1"/>
  <c r="H29" i="1" s="1"/>
  <c r="C26" i="1"/>
  <c r="H26" i="1" s="1"/>
  <c r="C25" i="1"/>
  <c r="H25" i="1" s="1"/>
  <c r="C24" i="1"/>
  <c r="K24" i="1" s="1"/>
  <c r="C23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4" i="1"/>
  <c r="AD3" i="5" l="1"/>
  <c r="I27" i="1"/>
  <c r="J27" i="1"/>
  <c r="H27" i="1"/>
  <c r="K27" i="1"/>
  <c r="I39" i="1"/>
  <c r="J39" i="1"/>
  <c r="H39" i="1"/>
  <c r="K39" i="1"/>
  <c r="K28" i="1"/>
  <c r="I28" i="1"/>
  <c r="H28" i="1"/>
  <c r="J28" i="1"/>
  <c r="J40" i="1"/>
  <c r="I40" i="1"/>
  <c r="H40" i="1"/>
  <c r="K40" i="1"/>
  <c r="J31" i="1"/>
  <c r="I31" i="1"/>
  <c r="H31" i="1"/>
  <c r="K31" i="1"/>
  <c r="H33" i="1"/>
  <c r="J33" i="1"/>
  <c r="K33" i="1"/>
  <c r="I33" i="1"/>
  <c r="J24" i="1"/>
  <c r="I38" i="1"/>
  <c r="I26" i="1"/>
  <c r="H36" i="1"/>
  <c r="H32" i="1"/>
  <c r="H24" i="1"/>
  <c r="I25" i="1"/>
  <c r="I36" i="1"/>
  <c r="I24" i="1"/>
  <c r="I34" i="1"/>
  <c r="K38" i="1"/>
  <c r="K26" i="1"/>
  <c r="J26" i="1"/>
  <c r="K34" i="1"/>
  <c r="K30" i="1"/>
  <c r="J38" i="1"/>
  <c r="J34" i="1"/>
  <c r="J30" i="1"/>
  <c r="H30" i="1"/>
  <c r="K37" i="1"/>
  <c r="K29" i="1"/>
  <c r="K25" i="1"/>
  <c r="J37" i="1"/>
  <c r="J29" i="1"/>
  <c r="J25" i="1"/>
  <c r="I29" i="1"/>
  <c r="H37" i="1"/>
  <c r="K36" i="1"/>
  <c r="D30" i="5"/>
  <c r="D34" i="5"/>
  <c r="D31" i="5"/>
  <c r="D42" i="5" s="1"/>
  <c r="E16" i="5" s="1"/>
  <c r="D35" i="5"/>
  <c r="D42" i="1"/>
  <c r="E17" i="1" s="1"/>
  <c r="D43" i="1"/>
  <c r="D44" i="1"/>
  <c r="D43" i="5" l="1"/>
  <c r="Z10" i="5" s="1"/>
  <c r="Z33" i="5"/>
  <c r="Z15" i="5"/>
  <c r="Z28" i="5"/>
  <c r="Z39" i="5"/>
  <c r="Z29" i="5"/>
  <c r="E37" i="5"/>
  <c r="F37" i="5" s="1"/>
  <c r="D44" i="5"/>
  <c r="D45" i="5" s="1"/>
  <c r="E45" i="5" s="1"/>
  <c r="E38" i="5"/>
  <c r="F38" i="5" s="1"/>
  <c r="Z7" i="5"/>
  <c r="E39" i="5"/>
  <c r="F39" i="5" s="1"/>
  <c r="Z24" i="5"/>
  <c r="F16" i="5"/>
  <c r="E27" i="5"/>
  <c r="E23" i="5"/>
  <c r="E13" i="5"/>
  <c r="E9" i="5"/>
  <c r="E5" i="5"/>
  <c r="E20" i="5"/>
  <c r="E17" i="5"/>
  <c r="E40" i="5"/>
  <c r="E36" i="5"/>
  <c r="E28" i="5"/>
  <c r="E24" i="5"/>
  <c r="E14" i="5"/>
  <c r="E10" i="5"/>
  <c r="E6" i="5"/>
  <c r="E4" i="5"/>
  <c r="E22" i="5"/>
  <c r="E19" i="5"/>
  <c r="E21" i="5"/>
  <c r="E15" i="5"/>
  <c r="E18" i="5"/>
  <c r="E11" i="5"/>
  <c r="E7" i="5"/>
  <c r="E35" i="5"/>
  <c r="Z35" i="5"/>
  <c r="Z32" i="5"/>
  <c r="Z36" i="5"/>
  <c r="E32" i="5"/>
  <c r="Z8" i="5"/>
  <c r="E29" i="5"/>
  <c r="Z25" i="5"/>
  <c r="E33" i="5"/>
  <c r="E25" i="5"/>
  <c r="Z19" i="5"/>
  <c r="Z20" i="5"/>
  <c r="Z9" i="5"/>
  <c r="Z21" i="5"/>
  <c r="Z18" i="5"/>
  <c r="E31" i="5"/>
  <c r="Z11" i="5"/>
  <c r="E34" i="5"/>
  <c r="Z38" i="5"/>
  <c r="Z14" i="5"/>
  <c r="E12" i="5"/>
  <c r="E26" i="5"/>
  <c r="Z30" i="5"/>
  <c r="E30" i="5"/>
  <c r="E8" i="5"/>
  <c r="F17" i="1"/>
  <c r="D45" i="1"/>
  <c r="E9" i="1"/>
  <c r="E10" i="1"/>
  <c r="E11" i="1"/>
  <c r="E4" i="1"/>
  <c r="E12" i="1"/>
  <c r="E13" i="1"/>
  <c r="E14" i="1"/>
  <c r="E5" i="1"/>
  <c r="F5" i="1" s="1"/>
  <c r="E6" i="1"/>
  <c r="E7" i="1"/>
  <c r="E8" i="1"/>
  <c r="E22" i="1"/>
  <c r="E20" i="1"/>
  <c r="E18" i="1"/>
  <c r="E16" i="1"/>
  <c r="E15" i="1"/>
  <c r="E21" i="1"/>
  <c r="E19" i="1"/>
  <c r="Z37" i="5" l="1"/>
  <c r="Z22" i="5"/>
  <c r="Z26" i="5"/>
  <c r="Z31" i="5"/>
  <c r="Z6" i="5"/>
  <c r="Z34" i="5"/>
  <c r="Z16" i="5"/>
  <c r="Z40" i="5"/>
  <c r="Z5" i="5"/>
  <c r="Z27" i="5"/>
  <c r="Z13" i="5"/>
  <c r="Z12" i="5"/>
  <c r="Z23" i="5"/>
  <c r="Z17" i="5"/>
  <c r="F30" i="5"/>
  <c r="F34" i="5"/>
  <c r="F6" i="5"/>
  <c r="F14" i="5"/>
  <c r="F31" i="5"/>
  <c r="F28" i="5"/>
  <c r="F12" i="5"/>
  <c r="F33" i="5"/>
  <c r="F36" i="5"/>
  <c r="F18" i="5"/>
  <c r="F40" i="5"/>
  <c r="F29" i="5"/>
  <c r="F15" i="5"/>
  <c r="F17" i="5"/>
  <c r="F23" i="5"/>
  <c r="F27" i="5"/>
  <c r="F24" i="5"/>
  <c r="F25" i="5"/>
  <c r="F11" i="5"/>
  <c r="F20" i="5"/>
  <c r="F32" i="5"/>
  <c r="F22" i="5"/>
  <c r="F9" i="5"/>
  <c r="F10" i="5"/>
  <c r="F35" i="5"/>
  <c r="F26" i="5"/>
  <c r="F7" i="5"/>
  <c r="F21" i="5"/>
  <c r="F19" i="5"/>
  <c r="F5" i="5"/>
  <c r="F8" i="5"/>
  <c r="F13" i="5"/>
  <c r="F22" i="1"/>
  <c r="F8" i="1"/>
  <c r="F20" i="1"/>
  <c r="F7" i="1"/>
  <c r="F6" i="1"/>
  <c r="F13" i="1"/>
  <c r="F9" i="1"/>
  <c r="F14" i="1"/>
  <c r="F19" i="1"/>
  <c r="F21" i="1"/>
  <c r="F12" i="1"/>
  <c r="F15" i="1"/>
  <c r="F16" i="1"/>
  <c r="F11" i="1"/>
  <c r="F18" i="1"/>
  <c r="F10" i="1"/>
  <c r="F42" i="5" l="1"/>
  <c r="F42" i="1"/>
  <c r="G25" i="1" s="1"/>
  <c r="F43" i="5" l="1"/>
  <c r="G16" i="5"/>
  <c r="G39" i="5"/>
  <c r="G38" i="5"/>
  <c r="G37" i="5"/>
  <c r="G14" i="5"/>
  <c r="G18" i="5"/>
  <c r="G22" i="5"/>
  <c r="G21" i="5"/>
  <c r="G27" i="5"/>
  <c r="G31" i="5"/>
  <c r="G40" i="5"/>
  <c r="G24" i="5"/>
  <c r="G9" i="5"/>
  <c r="G5" i="5"/>
  <c r="G12" i="5"/>
  <c r="G11" i="5"/>
  <c r="G8" i="5"/>
  <c r="G34" i="5"/>
  <c r="G26" i="5"/>
  <c r="G17" i="5"/>
  <c r="G23" i="5"/>
  <c r="G19" i="5"/>
  <c r="G30" i="5"/>
  <c r="G15" i="5"/>
  <c r="G35" i="5"/>
  <c r="G33" i="5"/>
  <c r="G6" i="5"/>
  <c r="G7" i="5"/>
  <c r="G32" i="5"/>
  <c r="G28" i="5"/>
  <c r="G29" i="5"/>
  <c r="G25" i="5"/>
  <c r="G10" i="5"/>
  <c r="G13" i="5"/>
  <c r="G20" i="5"/>
  <c r="G36" i="5"/>
  <c r="G18" i="1"/>
  <c r="G10" i="1"/>
  <c r="G5" i="1"/>
  <c r="G12" i="1"/>
  <c r="G34" i="1"/>
  <c r="G38" i="1"/>
  <c r="N38" i="1" s="1"/>
  <c r="G29" i="1"/>
  <c r="G39" i="1"/>
  <c r="G11" i="1"/>
  <c r="G14" i="1"/>
  <c r="G8" i="1"/>
  <c r="G13" i="1"/>
  <c r="L13" i="1" s="1"/>
  <c r="G32" i="1"/>
  <c r="G16" i="1"/>
  <c r="M16" i="1" s="1"/>
  <c r="G31" i="1"/>
  <c r="G20" i="1"/>
  <c r="G24" i="1"/>
  <c r="G15" i="1"/>
  <c r="N15" i="1" s="1"/>
  <c r="G23" i="1"/>
  <c r="G9" i="1"/>
  <c r="L9" i="1" s="1"/>
  <c r="G30" i="1"/>
  <c r="G21" i="1"/>
  <c r="G17" i="1"/>
  <c r="G40" i="1"/>
  <c r="L40" i="1" s="1"/>
  <c r="G19" i="1"/>
  <c r="G37" i="1"/>
  <c r="G28" i="1"/>
  <c r="G22" i="1"/>
  <c r="G36" i="1"/>
  <c r="L36" i="1" s="1"/>
  <c r="G26" i="1"/>
  <c r="G6" i="1"/>
  <c r="M6" i="1" s="1"/>
  <c r="G35" i="1"/>
  <c r="G27" i="1"/>
  <c r="M27" i="1" s="1"/>
  <c r="G7" i="1"/>
  <c r="G33" i="1"/>
  <c r="L34" i="1"/>
  <c r="N34" i="1"/>
  <c r="L24" i="1"/>
  <c r="M24" i="1"/>
  <c r="N24" i="1"/>
  <c r="L25" i="1"/>
  <c r="M25" i="1"/>
  <c r="N25" i="1"/>
  <c r="N8" i="5" l="1"/>
  <c r="H8" i="5"/>
  <c r="L8" i="5"/>
  <c r="I8" i="5"/>
  <c r="K8" i="5"/>
  <c r="M8" i="5"/>
  <c r="J8" i="5"/>
  <c r="N11" i="5"/>
  <c r="M11" i="5"/>
  <c r="L11" i="5"/>
  <c r="I11" i="5"/>
  <c r="K11" i="5"/>
  <c r="H11" i="5"/>
  <c r="J11" i="5"/>
  <c r="L6" i="5"/>
  <c r="N6" i="5"/>
  <c r="H6" i="5"/>
  <c r="M6" i="5"/>
  <c r="K6" i="5"/>
  <c r="J6" i="5"/>
  <c r="I6" i="5"/>
  <c r="N33" i="5"/>
  <c r="H33" i="5"/>
  <c r="M33" i="5"/>
  <c r="L33" i="5"/>
  <c r="K33" i="5"/>
  <c r="I33" i="5"/>
  <c r="J33" i="5"/>
  <c r="N39" i="5"/>
  <c r="I39" i="5"/>
  <c r="M39" i="5"/>
  <c r="J39" i="5"/>
  <c r="H39" i="5"/>
  <c r="K39" i="5"/>
  <c r="L39" i="5"/>
  <c r="N9" i="5"/>
  <c r="L9" i="5"/>
  <c r="K9" i="5"/>
  <c r="I9" i="5"/>
  <c r="J9" i="5"/>
  <c r="H9" i="5"/>
  <c r="M9" i="5"/>
  <c r="N36" i="5"/>
  <c r="I36" i="5"/>
  <c r="L36" i="5"/>
  <c r="J36" i="5"/>
  <c r="M36" i="5"/>
  <c r="K36" i="5"/>
  <c r="H36" i="5"/>
  <c r="N24" i="5"/>
  <c r="H24" i="5"/>
  <c r="M24" i="5"/>
  <c r="K24" i="5"/>
  <c r="L24" i="5"/>
  <c r="J24" i="5"/>
  <c r="I24" i="5"/>
  <c r="N20" i="5"/>
  <c r="M20" i="5"/>
  <c r="L20" i="5"/>
  <c r="J20" i="5"/>
  <c r="H20" i="5"/>
  <c r="K20" i="5"/>
  <c r="I20" i="5"/>
  <c r="N13" i="5"/>
  <c r="L13" i="5"/>
  <c r="I13" i="5"/>
  <c r="M13" i="5"/>
  <c r="H13" i="5"/>
  <c r="J13" i="5"/>
  <c r="K13" i="5"/>
  <c r="N19" i="5"/>
  <c r="H19" i="5"/>
  <c r="M19" i="5"/>
  <c r="K19" i="5"/>
  <c r="J19" i="5"/>
  <c r="L19" i="5"/>
  <c r="I19" i="5"/>
  <c r="N31" i="5"/>
  <c r="L31" i="5"/>
  <c r="I31" i="5"/>
  <c r="J31" i="5"/>
  <c r="M31" i="5"/>
  <c r="H31" i="5"/>
  <c r="K31" i="5"/>
  <c r="N32" i="5"/>
  <c r="L32" i="5"/>
  <c r="I32" i="5"/>
  <c r="M32" i="5"/>
  <c r="K32" i="5"/>
  <c r="H32" i="5"/>
  <c r="J32" i="5"/>
  <c r="N37" i="5"/>
  <c r="H37" i="5"/>
  <c r="M37" i="5"/>
  <c r="I37" i="5"/>
  <c r="J37" i="5"/>
  <c r="L37" i="5"/>
  <c r="K37" i="5"/>
  <c r="N38" i="5"/>
  <c r="J38" i="5"/>
  <c r="I38" i="5"/>
  <c r="K38" i="5"/>
  <c r="H38" i="5"/>
  <c r="M38" i="5"/>
  <c r="L38" i="5"/>
  <c r="N5" i="5"/>
  <c r="L5" i="5"/>
  <c r="K5" i="5"/>
  <c r="J5" i="5"/>
  <c r="H5" i="5"/>
  <c r="M5" i="5"/>
  <c r="I5" i="5"/>
  <c r="N35" i="5"/>
  <c r="L35" i="5"/>
  <c r="I35" i="5"/>
  <c r="J35" i="5"/>
  <c r="K35" i="5"/>
  <c r="M35" i="5"/>
  <c r="H35" i="5"/>
  <c r="N40" i="5"/>
  <c r="L40" i="5"/>
  <c r="H40" i="5"/>
  <c r="K40" i="5"/>
  <c r="J40" i="5"/>
  <c r="M40" i="5"/>
  <c r="I40" i="5"/>
  <c r="N10" i="5"/>
  <c r="L10" i="5"/>
  <c r="J10" i="5"/>
  <c r="I10" i="5"/>
  <c r="M10" i="5"/>
  <c r="K10" i="5"/>
  <c r="H10" i="5"/>
  <c r="N27" i="5"/>
  <c r="I27" i="5"/>
  <c r="K27" i="5"/>
  <c r="L27" i="5"/>
  <c r="M27" i="5"/>
  <c r="J27" i="5"/>
  <c r="H27" i="5"/>
  <c r="N29" i="5"/>
  <c r="K29" i="5"/>
  <c r="J29" i="5"/>
  <c r="H29" i="5"/>
  <c r="M29" i="5"/>
  <c r="L29" i="5"/>
  <c r="I29" i="5"/>
  <c r="N26" i="5"/>
  <c r="K26" i="5"/>
  <c r="M26" i="5"/>
  <c r="J26" i="5"/>
  <c r="H26" i="5"/>
  <c r="L26" i="5"/>
  <c r="I26" i="5"/>
  <c r="N22" i="5"/>
  <c r="L22" i="5"/>
  <c r="I22" i="5"/>
  <c r="J22" i="5"/>
  <c r="H22" i="5"/>
  <c r="M22" i="5"/>
  <c r="K22" i="5"/>
  <c r="N14" i="5"/>
  <c r="H14" i="5"/>
  <c r="L14" i="5"/>
  <c r="M14" i="5"/>
  <c r="K14" i="5"/>
  <c r="I14" i="5"/>
  <c r="J14" i="5"/>
  <c r="N7" i="5"/>
  <c r="M7" i="5"/>
  <c r="I7" i="5"/>
  <c r="H7" i="5"/>
  <c r="K7" i="5"/>
  <c r="J7" i="5"/>
  <c r="L7" i="5"/>
  <c r="N12" i="5"/>
  <c r="L12" i="5"/>
  <c r="I12" i="5"/>
  <c r="H12" i="5"/>
  <c r="K12" i="5"/>
  <c r="M12" i="5"/>
  <c r="J12" i="5"/>
  <c r="N16" i="5"/>
  <c r="L16" i="5"/>
  <c r="I16" i="5"/>
  <c r="H16" i="5"/>
  <c r="K16" i="5"/>
  <c r="M16" i="5"/>
  <c r="J16" i="5"/>
  <c r="N15" i="5"/>
  <c r="M15" i="5"/>
  <c r="J15" i="5"/>
  <c r="K15" i="5"/>
  <c r="L15" i="5"/>
  <c r="H15" i="5"/>
  <c r="I15" i="5"/>
  <c r="N30" i="5"/>
  <c r="L30" i="5"/>
  <c r="I30" i="5"/>
  <c r="M30" i="5"/>
  <c r="J30" i="5"/>
  <c r="H30" i="5"/>
  <c r="K30" i="5"/>
  <c r="N23" i="5"/>
  <c r="J23" i="5"/>
  <c r="K23" i="5"/>
  <c r="H23" i="5"/>
  <c r="I23" i="5"/>
  <c r="M23" i="5"/>
  <c r="L23" i="5"/>
  <c r="N25" i="5"/>
  <c r="M25" i="5"/>
  <c r="L25" i="5"/>
  <c r="I25" i="5"/>
  <c r="K25" i="5"/>
  <c r="J25" i="5"/>
  <c r="H25" i="5"/>
  <c r="N17" i="5"/>
  <c r="L17" i="5"/>
  <c r="H17" i="5"/>
  <c r="J17" i="5"/>
  <c r="M17" i="5"/>
  <c r="I17" i="5"/>
  <c r="K17" i="5"/>
  <c r="H21" i="5"/>
  <c r="N21" i="5"/>
  <c r="L21" i="5"/>
  <c r="K21" i="5"/>
  <c r="J21" i="5"/>
  <c r="M21" i="5"/>
  <c r="I21" i="5"/>
  <c r="N28" i="5"/>
  <c r="J28" i="5"/>
  <c r="M28" i="5"/>
  <c r="I28" i="5"/>
  <c r="K28" i="5"/>
  <c r="L28" i="5"/>
  <c r="H28" i="5"/>
  <c r="N34" i="5"/>
  <c r="M34" i="5"/>
  <c r="L34" i="5"/>
  <c r="H34" i="5"/>
  <c r="K34" i="5"/>
  <c r="J34" i="5"/>
  <c r="I34" i="5"/>
  <c r="N18" i="5"/>
  <c r="L18" i="5"/>
  <c r="I18" i="5"/>
  <c r="M18" i="5"/>
  <c r="J18" i="5"/>
  <c r="K18" i="5"/>
  <c r="H18" i="5"/>
  <c r="M34" i="1"/>
  <c r="M29" i="1"/>
  <c r="L29" i="1"/>
  <c r="M39" i="1"/>
  <c r="L39" i="1"/>
  <c r="N29" i="1"/>
  <c r="L18" i="1"/>
  <c r="L38" i="1"/>
  <c r="N40" i="1"/>
  <c r="N30" i="1"/>
  <c r="L31" i="1"/>
  <c r="N18" i="1"/>
  <c r="M13" i="1"/>
  <c r="M10" i="1"/>
  <c r="M28" i="1"/>
  <c r="N39" i="1"/>
  <c r="N20" i="1"/>
  <c r="L16" i="1"/>
  <c r="M40" i="1"/>
  <c r="M38" i="1"/>
  <c r="N16" i="1"/>
  <c r="M30" i="1"/>
  <c r="N27" i="1"/>
  <c r="L30" i="1"/>
  <c r="L27" i="1"/>
  <c r="L7" i="1"/>
  <c r="L26" i="1"/>
  <c r="N5" i="1"/>
  <c r="N33" i="1"/>
  <c r="M15" i="1"/>
  <c r="L5" i="1"/>
  <c r="L10" i="1"/>
  <c r="L15" i="1"/>
  <c r="M18" i="1"/>
  <c r="N10" i="1"/>
  <c r="M7" i="1"/>
  <c r="N31" i="1"/>
  <c r="L12" i="1"/>
  <c r="M32" i="1"/>
  <c r="N26" i="1"/>
  <c r="M36" i="1"/>
  <c r="M31" i="1"/>
  <c r="N23" i="1"/>
  <c r="M23" i="1"/>
  <c r="L23" i="1"/>
  <c r="N8" i="1"/>
  <c r="L8" i="1"/>
  <c r="M12" i="1"/>
  <c r="N32" i="1"/>
  <c r="M33" i="1"/>
  <c r="M26" i="1"/>
  <c r="N37" i="1"/>
  <c r="L32" i="1"/>
  <c r="M5" i="1"/>
  <c r="M37" i="1"/>
  <c r="N12" i="1"/>
  <c r="L11" i="1"/>
  <c r="M11" i="1"/>
  <c r="N11" i="1"/>
  <c r="M8" i="1"/>
  <c r="L33" i="1"/>
  <c r="N36" i="1"/>
  <c r="M20" i="1"/>
  <c r="L14" i="1"/>
  <c r="N13" i="1"/>
  <c r="M35" i="1"/>
  <c r="L20" i="1"/>
  <c r="L6" i="1"/>
  <c r="N9" i="1"/>
  <c r="M9" i="1"/>
  <c r="N14" i="1"/>
  <c r="M14" i="1"/>
  <c r="N28" i="1"/>
  <c r="N35" i="1"/>
  <c r="L35" i="1"/>
  <c r="L37" i="1"/>
  <c r="N7" i="1"/>
  <c r="N19" i="1"/>
  <c r="L19" i="1"/>
  <c r="M19" i="1"/>
  <c r="L17" i="1"/>
  <c r="N17" i="1"/>
  <c r="M17" i="1"/>
  <c r="L28" i="1"/>
  <c r="M22" i="1"/>
  <c r="L22" i="1"/>
  <c r="N22" i="1"/>
  <c r="L21" i="1"/>
  <c r="N21" i="1"/>
  <c r="M21" i="1"/>
  <c r="N6" i="1"/>
  <c r="H42" i="5" l="1"/>
  <c r="K42" i="5"/>
  <c r="L42" i="5"/>
  <c r="N42" i="5"/>
  <c r="I42" i="5"/>
  <c r="M42" i="5"/>
  <c r="J42" i="5"/>
  <c r="M42" i="1"/>
  <c r="J42" i="1"/>
  <c r="K42" i="1"/>
  <c r="L42" i="1"/>
  <c r="I42" i="1"/>
  <c r="H42" i="1"/>
  <c r="N42" i="1"/>
  <c r="L43" i="1" l="1"/>
  <c r="L45" i="1"/>
  <c r="L46" i="1" s="1"/>
  <c r="J43" i="1"/>
  <c r="J45" i="1"/>
  <c r="J46" i="1" s="1"/>
  <c r="N43" i="1"/>
  <c r="N45" i="1"/>
  <c r="N46" i="1" s="1"/>
  <c r="I43" i="1"/>
  <c r="G43" i="1" s="1"/>
  <c r="I45" i="1"/>
  <c r="I46" i="1" s="1"/>
  <c r="K43" i="1"/>
  <c r="K45" i="1"/>
  <c r="K46" i="1" s="1"/>
  <c r="M43" i="1"/>
  <c r="M45" i="1"/>
  <c r="M46" i="1" s="1"/>
  <c r="H43" i="1"/>
  <c r="H45" i="1"/>
  <c r="H46" i="1" s="1"/>
  <c r="N43" i="5"/>
  <c r="N45" i="5"/>
  <c r="N46" i="5" s="1"/>
  <c r="M43" i="5"/>
  <c r="M45" i="5"/>
  <c r="M46" i="5" s="1"/>
  <c r="H43" i="5"/>
  <c r="H45" i="5"/>
  <c r="H46" i="5" s="1"/>
  <c r="I43" i="5"/>
  <c r="I45" i="5"/>
  <c r="I46" i="5" s="1"/>
  <c r="L43" i="5"/>
  <c r="L45" i="5"/>
  <c r="L46" i="5" s="1"/>
  <c r="K43" i="5"/>
  <c r="K45" i="5"/>
  <c r="K46" i="5" s="1"/>
  <c r="J43" i="5"/>
  <c r="J45" i="5"/>
  <c r="J46" i="5" s="1"/>
  <c r="R25" i="1" l="1"/>
  <c r="R33" i="1"/>
  <c r="R9" i="1"/>
  <c r="R37" i="1"/>
  <c r="R13" i="1"/>
  <c r="R21" i="1"/>
  <c r="R39" i="1"/>
  <c r="R38" i="1"/>
  <c r="R11" i="1"/>
  <c r="R40" i="1"/>
  <c r="R27" i="1"/>
  <c r="R26" i="1"/>
  <c r="R34" i="1"/>
  <c r="R28" i="1"/>
  <c r="R15" i="1"/>
  <c r="R14" i="1"/>
  <c r="R22" i="1"/>
  <c r="R5" i="1"/>
  <c r="R16" i="1"/>
  <c r="R20" i="1"/>
  <c r="R17" i="1"/>
  <c r="R6" i="1"/>
  <c r="R32" i="1"/>
  <c r="R8" i="1"/>
  <c r="R19" i="1"/>
  <c r="R29" i="1"/>
  <c r="R31" i="1"/>
  <c r="R18" i="1"/>
  <c r="R36" i="1"/>
  <c r="R30" i="1"/>
  <c r="R23" i="1"/>
  <c r="R10" i="1"/>
  <c r="R24" i="1"/>
  <c r="R12" i="1"/>
  <c r="R35" i="1"/>
  <c r="R7" i="1"/>
  <c r="Q9" i="1"/>
  <c r="Q21" i="1"/>
  <c r="Q33" i="1"/>
  <c r="Q35" i="1"/>
  <c r="Q22" i="1"/>
  <c r="Q7" i="1"/>
  <c r="Q5" i="1"/>
  <c r="Q16" i="1"/>
  <c r="Q23" i="1"/>
  <c r="Q10" i="1"/>
  <c r="Q29" i="1"/>
  <c r="Q11" i="1"/>
  <c r="Q32" i="1"/>
  <c r="Q17" i="1"/>
  <c r="Q37" i="1"/>
  <c r="Q31" i="1"/>
  <c r="Q6" i="1"/>
  <c r="Q19" i="1"/>
  <c r="Q18" i="1"/>
  <c r="Q36" i="1"/>
  <c r="Q12" i="1"/>
  <c r="Q30" i="1"/>
  <c r="Q39" i="1"/>
  <c r="Q38" i="1"/>
  <c r="Q40" i="1"/>
  <c r="Q26" i="1"/>
  <c r="Q24" i="1"/>
  <c r="Q8" i="1"/>
  <c r="Q13" i="1"/>
  <c r="Q27" i="1"/>
  <c r="Q34" i="1"/>
  <c r="Q20" i="1"/>
  <c r="X20" i="1" s="1"/>
  <c r="Q28" i="1"/>
  <c r="Q15" i="1"/>
  <c r="Q14" i="1"/>
  <c r="Q25" i="1"/>
  <c r="S21" i="1"/>
  <c r="S24" i="1"/>
  <c r="S25" i="1"/>
  <c r="S31" i="1"/>
  <c r="S32" i="1"/>
  <c r="S7" i="1"/>
  <c r="S33" i="1"/>
  <c r="S12" i="1"/>
  <c r="S8" i="1"/>
  <c r="S36" i="1"/>
  <c r="S9" i="1"/>
  <c r="S37" i="1"/>
  <c r="S13" i="1"/>
  <c r="S19" i="1"/>
  <c r="S20" i="1"/>
  <c r="S27" i="1"/>
  <c r="S35" i="1"/>
  <c r="S14" i="1"/>
  <c r="S23" i="1"/>
  <c r="S22" i="1"/>
  <c r="S5" i="1"/>
  <c r="S16" i="1"/>
  <c r="S26" i="1"/>
  <c r="S11" i="1"/>
  <c r="S10" i="1"/>
  <c r="S29" i="1"/>
  <c r="S17" i="1"/>
  <c r="S30" i="1"/>
  <c r="S18" i="1"/>
  <c r="S38" i="1"/>
  <c r="S34" i="1"/>
  <c r="S15" i="1"/>
  <c r="S6" i="1"/>
  <c r="S39" i="1"/>
  <c r="S40" i="1"/>
  <c r="S28" i="1"/>
  <c r="V6" i="1"/>
  <c r="V7" i="1"/>
  <c r="V25" i="1"/>
  <c r="V20" i="1"/>
  <c r="V8" i="1"/>
  <c r="V30" i="1"/>
  <c r="V9" i="1"/>
  <c r="V31" i="1"/>
  <c r="V32" i="1"/>
  <c r="V11" i="1"/>
  <c r="V12" i="1"/>
  <c r="V33" i="1"/>
  <c r="V13" i="1"/>
  <c r="V35" i="1"/>
  <c r="V36" i="1"/>
  <c r="V18" i="1"/>
  <c r="V19" i="1"/>
  <c r="V37" i="1"/>
  <c r="V21" i="1"/>
  <c r="V23" i="1"/>
  <c r="V24" i="1"/>
  <c r="V39" i="1"/>
  <c r="V26" i="1"/>
  <c r="V40" i="1"/>
  <c r="V27" i="1"/>
  <c r="V14" i="1"/>
  <c r="V34" i="1"/>
  <c r="V28" i="1"/>
  <c r="V15" i="1"/>
  <c r="V16" i="1"/>
  <c r="V10" i="1"/>
  <c r="V29" i="1"/>
  <c r="V17" i="1"/>
  <c r="V38" i="1"/>
  <c r="V22" i="1"/>
  <c r="V5" i="1"/>
  <c r="T14" i="1"/>
  <c r="T24" i="1"/>
  <c r="T11" i="1"/>
  <c r="T32" i="1"/>
  <c r="T12" i="1"/>
  <c r="T33" i="1"/>
  <c r="T13" i="1"/>
  <c r="T35" i="1"/>
  <c r="T36" i="1"/>
  <c r="T18" i="1"/>
  <c r="T19" i="1"/>
  <c r="T37" i="1"/>
  <c r="T20" i="1"/>
  <c r="T21" i="1"/>
  <c r="T23" i="1"/>
  <c r="T7" i="1"/>
  <c r="T25" i="1"/>
  <c r="T8" i="1"/>
  <c r="T30" i="1"/>
  <c r="T9" i="1"/>
  <c r="T31" i="1"/>
  <c r="T6" i="1"/>
  <c r="T39" i="1"/>
  <c r="T38" i="1"/>
  <c r="T29" i="1"/>
  <c r="T40" i="1"/>
  <c r="T27" i="1"/>
  <c r="T26" i="1"/>
  <c r="T34" i="1"/>
  <c r="T28" i="1"/>
  <c r="T15" i="1"/>
  <c r="T22" i="1"/>
  <c r="T5" i="1"/>
  <c r="T16" i="1"/>
  <c r="T10" i="1"/>
  <c r="T17" i="1"/>
  <c r="U24" i="1"/>
  <c r="U22" i="1"/>
  <c r="U5" i="1"/>
  <c r="U16" i="1"/>
  <c r="U10" i="1"/>
  <c r="U31" i="1"/>
  <c r="U29" i="1"/>
  <c r="U17" i="1"/>
  <c r="U21" i="1"/>
  <c r="U9" i="1"/>
  <c r="U30" i="1"/>
  <c r="U25" i="1"/>
  <c r="U14" i="1"/>
  <c r="U37" i="1"/>
  <c r="U32" i="1"/>
  <c r="U19" i="1"/>
  <c r="U18" i="1"/>
  <c r="U13" i="1"/>
  <c r="U35" i="1"/>
  <c r="U20" i="1"/>
  <c r="U7" i="1"/>
  <c r="U6" i="1"/>
  <c r="U38" i="1"/>
  <c r="U23" i="1"/>
  <c r="U8" i="1"/>
  <c r="U39" i="1"/>
  <c r="U26" i="1"/>
  <c r="U36" i="1"/>
  <c r="U11" i="1"/>
  <c r="U33" i="1"/>
  <c r="U40" i="1"/>
  <c r="U27" i="1"/>
  <c r="U12" i="1"/>
  <c r="U34" i="1"/>
  <c r="U28" i="1"/>
  <c r="U15" i="1"/>
  <c r="P19" i="1"/>
  <c r="P5" i="1"/>
  <c r="X5" i="1" s="1"/>
  <c r="P21" i="1"/>
  <c r="P22" i="1"/>
  <c r="X22" i="1" s="1"/>
  <c r="P39" i="1"/>
  <c r="X39" i="1" s="1"/>
  <c r="P9" i="1"/>
  <c r="P6" i="1"/>
  <c r="P25" i="1"/>
  <c r="P27" i="1"/>
  <c r="P32" i="1"/>
  <c r="P31" i="1"/>
  <c r="P20" i="1"/>
  <c r="P8" i="1"/>
  <c r="P29" i="1"/>
  <c r="X29" i="1" s="1"/>
  <c r="P10" i="1"/>
  <c r="P12" i="1"/>
  <c r="X12" i="1" s="1"/>
  <c r="P36" i="1"/>
  <c r="P37" i="1"/>
  <c r="P17" i="1"/>
  <c r="X17" i="1" s="1"/>
  <c r="P35" i="1"/>
  <c r="X35" i="1" s="1"/>
  <c r="P13" i="1"/>
  <c r="P40" i="1"/>
  <c r="P23" i="1"/>
  <c r="P38" i="1"/>
  <c r="P28" i="1"/>
  <c r="P11" i="1"/>
  <c r="P16" i="1"/>
  <c r="X16" i="1" s="1"/>
  <c r="P26" i="1"/>
  <c r="P30" i="1"/>
  <c r="P24" i="1"/>
  <c r="P14" i="1"/>
  <c r="P15" i="1"/>
  <c r="P34" i="1"/>
  <c r="P18" i="1"/>
  <c r="P33" i="1"/>
  <c r="P7" i="1"/>
  <c r="G43" i="5"/>
  <c r="U40" i="5"/>
  <c r="U36" i="5"/>
  <c r="U32" i="5"/>
  <c r="U28" i="5"/>
  <c r="U24" i="5"/>
  <c r="U14" i="5"/>
  <c r="U10" i="5"/>
  <c r="U6" i="5"/>
  <c r="U37" i="5"/>
  <c r="U33" i="5"/>
  <c r="U29" i="5"/>
  <c r="U25" i="5"/>
  <c r="U15" i="5"/>
  <c r="U11" i="5"/>
  <c r="U7" i="5"/>
  <c r="U38" i="5"/>
  <c r="U34" i="5"/>
  <c r="U30" i="5"/>
  <c r="U26" i="5"/>
  <c r="U22" i="5"/>
  <c r="U39" i="5"/>
  <c r="U35" i="5"/>
  <c r="U31" i="5"/>
  <c r="U27" i="5"/>
  <c r="U23" i="5"/>
  <c r="U13" i="5"/>
  <c r="U9" i="5"/>
  <c r="U5" i="5"/>
  <c r="U18" i="5"/>
  <c r="U19" i="5"/>
  <c r="U8" i="5"/>
  <c r="U12" i="5"/>
  <c r="U21" i="5"/>
  <c r="U16" i="5"/>
  <c r="U20" i="5"/>
  <c r="U17" i="5"/>
  <c r="P38" i="5"/>
  <c r="P35" i="5"/>
  <c r="P31" i="5"/>
  <c r="P39" i="5"/>
  <c r="P20" i="5"/>
  <c r="P17" i="5"/>
  <c r="P36" i="5"/>
  <c r="P40" i="5"/>
  <c r="P21" i="5"/>
  <c r="P18" i="5"/>
  <c r="P27" i="5"/>
  <c r="P22" i="5"/>
  <c r="P6" i="5"/>
  <c r="P5" i="5"/>
  <c r="P28" i="5"/>
  <c r="P23" i="5"/>
  <c r="P29" i="5"/>
  <c r="P24" i="5"/>
  <c r="P19" i="5"/>
  <c r="P10" i="5"/>
  <c r="P9" i="5"/>
  <c r="P8" i="5"/>
  <c r="P37" i="5"/>
  <c r="P11" i="5"/>
  <c r="P25" i="5"/>
  <c r="P34" i="5"/>
  <c r="P33" i="5"/>
  <c r="P14" i="5"/>
  <c r="P7" i="5"/>
  <c r="P32" i="5"/>
  <c r="P26" i="5"/>
  <c r="P16" i="5"/>
  <c r="P12" i="5"/>
  <c r="P15" i="5"/>
  <c r="P13" i="5"/>
  <c r="P30" i="5"/>
  <c r="R39" i="5"/>
  <c r="R35" i="5"/>
  <c r="R31" i="5"/>
  <c r="R27" i="5"/>
  <c r="R23" i="5"/>
  <c r="R13" i="5"/>
  <c r="R9" i="5"/>
  <c r="R5" i="5"/>
  <c r="R20" i="5"/>
  <c r="R17" i="5"/>
  <c r="R40" i="5"/>
  <c r="R36" i="5"/>
  <c r="R32" i="5"/>
  <c r="R28" i="5"/>
  <c r="R24" i="5"/>
  <c r="R14" i="5"/>
  <c r="R10" i="5"/>
  <c r="R6" i="5"/>
  <c r="R37" i="5"/>
  <c r="R33" i="5"/>
  <c r="R29" i="5"/>
  <c r="R25" i="5"/>
  <c r="R38" i="5"/>
  <c r="R34" i="5"/>
  <c r="R30" i="5"/>
  <c r="R26" i="5"/>
  <c r="R22" i="5"/>
  <c r="R19" i="5"/>
  <c r="R16" i="5"/>
  <c r="R12" i="5"/>
  <c r="R8" i="5"/>
  <c r="R18" i="5"/>
  <c r="R7" i="5"/>
  <c r="R11" i="5"/>
  <c r="R21" i="5"/>
  <c r="R15" i="5"/>
  <c r="S39" i="5"/>
  <c r="S20" i="5"/>
  <c r="S17" i="5"/>
  <c r="S32" i="5"/>
  <c r="S36" i="5"/>
  <c r="S40" i="5"/>
  <c r="S37" i="5"/>
  <c r="S21" i="5"/>
  <c r="S18" i="5"/>
  <c r="S27" i="5"/>
  <c r="S7" i="5"/>
  <c r="S6" i="5"/>
  <c r="S5" i="5"/>
  <c r="S38" i="5"/>
  <c r="S31" i="5"/>
  <c r="S28" i="5"/>
  <c r="S23" i="5"/>
  <c r="S33" i="5"/>
  <c r="S25" i="5"/>
  <c r="S12" i="5"/>
  <c r="S15" i="5"/>
  <c r="S14" i="5"/>
  <c r="S13" i="5"/>
  <c r="S30" i="5"/>
  <c r="S34" i="5"/>
  <c r="S11" i="5"/>
  <c r="S24" i="5"/>
  <c r="S29" i="5"/>
  <c r="S26" i="5"/>
  <c r="S16" i="5"/>
  <c r="S9" i="5"/>
  <c r="S19" i="5"/>
  <c r="S10" i="5"/>
  <c r="S35" i="5"/>
  <c r="S22" i="5"/>
  <c r="S8" i="5"/>
  <c r="V40" i="5"/>
  <c r="V37" i="5"/>
  <c r="V33" i="5"/>
  <c r="V21" i="5"/>
  <c r="V18" i="5"/>
  <c r="V38" i="5"/>
  <c r="V20" i="5"/>
  <c r="V17" i="5"/>
  <c r="V23" i="5"/>
  <c r="V7" i="5"/>
  <c r="V6" i="5"/>
  <c r="V31" i="5"/>
  <c r="V28" i="5"/>
  <c r="V19" i="5"/>
  <c r="V8" i="5"/>
  <c r="V9" i="5"/>
  <c r="V29" i="5"/>
  <c r="V24" i="5"/>
  <c r="V35" i="5"/>
  <c r="V25" i="5"/>
  <c r="V13" i="5"/>
  <c r="V15" i="5"/>
  <c r="V14" i="5"/>
  <c r="V30" i="5"/>
  <c r="V16" i="5"/>
  <c r="V32" i="5"/>
  <c r="V26" i="5"/>
  <c r="V11" i="5"/>
  <c r="V5" i="5"/>
  <c r="V12" i="5"/>
  <c r="V34" i="5"/>
  <c r="V36" i="5"/>
  <c r="V10" i="5"/>
  <c r="V22" i="5"/>
  <c r="V39" i="5"/>
  <c r="V27" i="5"/>
  <c r="T40" i="5"/>
  <c r="T36" i="5"/>
  <c r="T32" i="5"/>
  <c r="T28" i="5"/>
  <c r="T24" i="5"/>
  <c r="T14" i="5"/>
  <c r="T10" i="5"/>
  <c r="T6" i="5"/>
  <c r="T21" i="5"/>
  <c r="T18" i="5"/>
  <c r="T37" i="5"/>
  <c r="T33" i="5"/>
  <c r="T29" i="5"/>
  <c r="T25" i="5"/>
  <c r="T15" i="5"/>
  <c r="T11" i="5"/>
  <c r="T7" i="5"/>
  <c r="T38" i="5"/>
  <c r="T34" i="5"/>
  <c r="T30" i="5"/>
  <c r="T26" i="5"/>
  <c r="T22" i="5"/>
  <c r="T19" i="5"/>
  <c r="T16" i="5"/>
  <c r="T12" i="5"/>
  <c r="T8" i="5"/>
  <c r="T39" i="5"/>
  <c r="T35" i="5"/>
  <c r="T31" i="5"/>
  <c r="T5" i="5"/>
  <c r="T23" i="5"/>
  <c r="T20" i="5"/>
  <c r="T13" i="5"/>
  <c r="T9" i="5"/>
  <c r="T27" i="5"/>
  <c r="T17" i="5"/>
  <c r="Q39" i="5"/>
  <c r="Q35" i="5"/>
  <c r="Q31" i="5"/>
  <c r="Q27" i="5"/>
  <c r="Q23" i="5"/>
  <c r="Q13" i="5"/>
  <c r="Q9" i="5"/>
  <c r="Q5" i="5"/>
  <c r="Q40" i="5"/>
  <c r="Q36" i="5"/>
  <c r="Q32" i="5"/>
  <c r="Q28" i="5"/>
  <c r="Q24" i="5"/>
  <c r="Q14" i="5"/>
  <c r="Q10" i="5"/>
  <c r="Q6" i="5"/>
  <c r="Q21" i="5"/>
  <c r="Q37" i="5"/>
  <c r="Q33" i="5"/>
  <c r="Q29" i="5"/>
  <c r="Q25" i="5"/>
  <c r="Q15" i="5"/>
  <c r="Q11" i="5"/>
  <c r="Q7" i="5"/>
  <c r="Q38" i="5"/>
  <c r="Q34" i="5"/>
  <c r="Q30" i="5"/>
  <c r="Q22" i="5"/>
  <c r="Q17" i="5"/>
  <c r="Q18" i="5"/>
  <c r="Q20" i="5"/>
  <c r="Q12" i="5"/>
  <c r="Q19" i="5"/>
  <c r="Q26" i="5"/>
  <c r="Q16" i="5"/>
  <c r="Q8" i="5"/>
  <c r="X36" i="1" l="1"/>
  <c r="X30" i="1"/>
  <c r="X11" i="1"/>
  <c r="X37" i="1"/>
  <c r="X19" i="1"/>
  <c r="X28" i="1"/>
  <c r="X7" i="1"/>
  <c r="X8" i="1"/>
  <c r="X38" i="1"/>
  <c r="X33" i="1"/>
  <c r="X23" i="1"/>
  <c r="X31" i="1"/>
  <c r="X21" i="1"/>
  <c r="X18" i="1"/>
  <c r="X40" i="1"/>
  <c r="X32" i="1"/>
  <c r="X25" i="1"/>
  <c r="X34" i="1"/>
  <c r="X13" i="1"/>
  <c r="X27" i="1"/>
  <c r="X26" i="1"/>
  <c r="X10" i="1"/>
  <c r="X9" i="1"/>
  <c r="X15" i="1"/>
  <c r="X6" i="1"/>
  <c r="X24" i="1"/>
  <c r="X14" i="1"/>
  <c r="X15" i="5"/>
  <c r="X8" i="5"/>
  <c r="X18" i="5"/>
  <c r="X12" i="5"/>
  <c r="X21" i="5"/>
  <c r="X16" i="5"/>
  <c r="X10" i="5"/>
  <c r="X40" i="5"/>
  <c r="X9" i="5"/>
  <c r="X26" i="5"/>
  <c r="X19" i="5"/>
  <c r="X32" i="5"/>
  <c r="X24" i="5"/>
  <c r="X36" i="5"/>
  <c r="X7" i="5"/>
  <c r="X29" i="5"/>
  <c r="X17" i="5"/>
  <c r="X20" i="5"/>
  <c r="X23" i="5"/>
  <c r="X33" i="5"/>
  <c r="X28" i="5"/>
  <c r="X39" i="5"/>
  <c r="X14" i="5"/>
  <c r="X34" i="5"/>
  <c r="X5" i="5"/>
  <c r="X31" i="5"/>
  <c r="X35" i="5"/>
  <c r="X6" i="5"/>
  <c r="X30" i="5"/>
  <c r="X11" i="5"/>
  <c r="X22" i="5"/>
  <c r="X38" i="5"/>
  <c r="X25" i="5"/>
  <c r="X13" i="5"/>
  <c r="X37" i="5"/>
  <c r="X27" i="5"/>
</calcChain>
</file>

<file path=xl/sharedStrings.xml><?xml version="1.0" encoding="utf-8"?>
<sst xmlns="http://schemas.openxmlformats.org/spreadsheetml/2006/main" count="58" uniqueCount="24">
  <si>
    <t>dihedral</t>
  </si>
  <si>
    <t>energy</t>
  </si>
  <si>
    <t>opt</t>
  </si>
  <si>
    <t>E-Eavg</t>
  </si>
  <si>
    <t>avg</t>
  </si>
  <si>
    <t>min</t>
  </si>
  <si>
    <t>max</t>
  </si>
  <si>
    <t>m=1</t>
  </si>
  <si>
    <t>radians</t>
  </si>
  <si>
    <t>norm_E-Eavg</t>
  </si>
  <si>
    <t>coeffs--&gt;</t>
  </si>
  <si>
    <t>m=2</t>
  </si>
  <si>
    <t>m=3</t>
  </si>
  <si>
    <t>m=4</t>
  </si>
  <si>
    <t>kJpermol to Hartree</t>
  </si>
  <si>
    <t>pred (kJ/mol)</t>
  </si>
  <si>
    <t>sum</t>
  </si>
  <si>
    <t>kJ/mol</t>
  </si>
  <si>
    <t>QM</t>
  </si>
  <si>
    <t>full coeffs</t>
  </si>
  <si>
    <t>SST</t>
  </si>
  <si>
    <t>SSE</t>
  </si>
  <si>
    <t>R-squared</t>
  </si>
  <si>
    <t>barrier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</si>
</sst>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0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40C28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164" fontId="0" fillId="0" borderId="0" xfId="0" applyNumberFormat="1"/>
    <xf numFmtId="0" fontId="2" fillId="0" borderId="0" xfId="0" applyFont="1"/>
    <xf numFmtId="165" fontId="0" fillId="0" borderId="0" xfId="0" applyNumberFormat="1"/>
    <xf numFmtId="2" fontId="0" fillId="0" borderId="0" xfId="0" applyNumberFormat="1"/>
    <xf numFmtId="164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2.xml"/><Relationship Id="rId7" Type="http://schemas.openxmlformats.org/officeDocument/2006/relationships/calcChain" Target="calcChain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8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sz="2800">
                <a:solidFill>
                  <a:schemeClr val="tx1"/>
                </a:solidFill>
              </a:rPr>
              <a:t>ethane</a:t>
            </a:r>
          </a:p>
        </c:rich>
      </c:tx>
      <c:layout>
        <c:manualLayout>
          <c:xMode val="edge"/>
          <c:yMode val="edge"/>
          <c:x val="0.47722681383427545"/>
          <c:y val="4.439844634040959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8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predicted unrelaxed</c:v>
          </c:tx>
          <c:spPr>
            <a:ln w="254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(opt_angle_no_relax!$B$41,opt_angle_no_relax!$B$24:$B$40,opt_angle_no_relax!$B$5:$B$23)</c:f>
              <c:numCache>
                <c:formatCode>General</c:formatCode>
                <c:ptCount val="37"/>
                <c:pt idx="0">
                  <c:v>-180</c:v>
                </c:pt>
                <c:pt idx="1">
                  <c:v>-170</c:v>
                </c:pt>
                <c:pt idx="2">
                  <c:v>-160</c:v>
                </c:pt>
                <c:pt idx="3">
                  <c:v>-150</c:v>
                </c:pt>
                <c:pt idx="4">
                  <c:v>-140</c:v>
                </c:pt>
                <c:pt idx="5">
                  <c:v>-130</c:v>
                </c:pt>
                <c:pt idx="6">
                  <c:v>-120</c:v>
                </c:pt>
                <c:pt idx="7">
                  <c:v>-110</c:v>
                </c:pt>
                <c:pt idx="8">
                  <c:v>-100</c:v>
                </c:pt>
                <c:pt idx="9">
                  <c:v>-90</c:v>
                </c:pt>
                <c:pt idx="10">
                  <c:v>-80</c:v>
                </c:pt>
                <c:pt idx="11">
                  <c:v>-70</c:v>
                </c:pt>
                <c:pt idx="12">
                  <c:v>-60</c:v>
                </c:pt>
                <c:pt idx="13">
                  <c:v>-50</c:v>
                </c:pt>
                <c:pt idx="14">
                  <c:v>-40</c:v>
                </c:pt>
                <c:pt idx="15">
                  <c:v>-30</c:v>
                </c:pt>
                <c:pt idx="16">
                  <c:v>-20</c:v>
                </c:pt>
                <c:pt idx="17">
                  <c:v>-10</c:v>
                </c:pt>
                <c:pt idx="18">
                  <c:v>0</c:v>
                </c:pt>
                <c:pt idx="19">
                  <c:v>10</c:v>
                </c:pt>
                <c:pt idx="20">
                  <c:v>20</c:v>
                </c:pt>
                <c:pt idx="21">
                  <c:v>30</c:v>
                </c:pt>
                <c:pt idx="22">
                  <c:v>40</c:v>
                </c:pt>
                <c:pt idx="23">
                  <c:v>50</c:v>
                </c:pt>
                <c:pt idx="24">
                  <c:v>60</c:v>
                </c:pt>
                <c:pt idx="25">
                  <c:v>70</c:v>
                </c:pt>
                <c:pt idx="26">
                  <c:v>80</c:v>
                </c:pt>
                <c:pt idx="27">
                  <c:v>90</c:v>
                </c:pt>
                <c:pt idx="28">
                  <c:v>100</c:v>
                </c:pt>
                <c:pt idx="29">
                  <c:v>110</c:v>
                </c:pt>
                <c:pt idx="30">
                  <c:v>120</c:v>
                </c:pt>
                <c:pt idx="31">
                  <c:v>130</c:v>
                </c:pt>
                <c:pt idx="32">
                  <c:v>140</c:v>
                </c:pt>
                <c:pt idx="33">
                  <c:v>150</c:v>
                </c:pt>
                <c:pt idx="34">
                  <c:v>160</c:v>
                </c:pt>
                <c:pt idx="35">
                  <c:v>170</c:v>
                </c:pt>
                <c:pt idx="36">
                  <c:v>180</c:v>
                </c:pt>
              </c:numCache>
            </c:numRef>
          </c:xVal>
          <c:yVal>
            <c:numRef>
              <c:f>(opt_angle_no_relax!$X$41,opt_angle_no_relax!$X$24:$X$40,opt_angle_no_relax!$X$5:$X$23)</c:f>
              <c:numCache>
                <c:formatCode>General</c:formatCode>
                <c:ptCount val="37"/>
                <c:pt idx="0">
                  <c:v>3.1621543839547221E-8</c:v>
                </c:pt>
                <c:pt idx="1">
                  <c:v>0.84748362551499534</c:v>
                </c:pt>
                <c:pt idx="2">
                  <c:v>3.1622049492241615</c:v>
                </c:pt>
                <c:pt idx="3">
                  <c:v>6.3239271314653109</c:v>
                </c:pt>
                <c:pt idx="4">
                  <c:v>9.4854818124022522</c:v>
                </c:pt>
                <c:pt idx="5">
                  <c:v>11.79976383429652</c:v>
                </c:pt>
                <c:pt idx="6">
                  <c:v>12.646699649062924</c:v>
                </c:pt>
                <c:pt idx="7">
                  <c:v>11.799379279018234</c:v>
                </c:pt>
                <c:pt idx="8">
                  <c:v>9.4848444830535836</c:v>
                </c:pt>
                <c:pt idx="9">
                  <c:v>6.3232507597010716</c:v>
                </c:pt>
                <c:pt idx="10">
                  <c:v>3.1617059341740923</c:v>
                </c:pt>
                <c:pt idx="11">
                  <c:v>0.84730427638609629</c:v>
                </c:pt>
                <c:pt idx="12">
                  <c:v>1.6426347574213565E-4</c:v>
                </c:pt>
                <c:pt idx="13">
                  <c:v>0.84727712409634248</c:v>
                </c:pt>
                <c:pt idx="14">
                  <c:v>3.1616824439414195</c:v>
                </c:pt>
                <c:pt idx="15">
                  <c:v>6.3232699347736618</c:v>
                </c:pt>
                <c:pt idx="16">
                  <c:v>9.4849213520905042</c:v>
                </c:pt>
                <c:pt idx="17">
                  <c:v>11.799482542302245</c:v>
                </c:pt>
                <c:pt idx="18">
                  <c:v>12.64675447522924</c:v>
                </c:pt>
                <c:pt idx="19">
                  <c:v>11.799682570836183</c:v>
                </c:pt>
                <c:pt idx="20">
                  <c:v>9.4852103150195735</c:v>
                </c:pt>
                <c:pt idx="21">
                  <c:v>6.323484458804435</c:v>
                </c:pt>
                <c:pt idx="22">
                  <c:v>3.1616946909810375</c:v>
                </c:pt>
                <c:pt idx="23">
                  <c:v>0.84706660216131446</c:v>
                </c:pt>
                <c:pt idx="24">
                  <c:v>-1.6433304313916386E-4</c:v>
                </c:pt>
                <c:pt idx="25">
                  <c:v>0.84703951625417861</c:v>
                </c:pt>
                <c:pt idx="26">
                  <c:v>3.1616712995375469</c:v>
                </c:pt>
                <c:pt idx="27">
                  <c:v>6.3235037134200791</c:v>
                </c:pt>
                <c:pt idx="28">
                  <c:v>9.4852871999462405</c:v>
                </c:pt>
                <c:pt idx="29">
                  <c:v>11.79978577098478</c:v>
                </c:pt>
                <c:pt idx="30">
                  <c:v>12.646809181233692</c:v>
                </c:pt>
                <c:pt idx="31">
                  <c:v>11.799401151860069</c:v>
                </c:pt>
                <c:pt idx="32">
                  <c:v>9.4846497768037246</c:v>
                </c:pt>
                <c:pt idx="33">
                  <c:v>6.3228272694154528</c:v>
                </c:pt>
                <c:pt idx="34">
                  <c:v>3.1611722779858789</c:v>
                </c:pt>
                <c:pt idx="35">
                  <c:v>0.84686024144905081</c:v>
                </c:pt>
                <c:pt idx="36">
                  <c:v>3.1621543839547221E-8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5CD-45F1-970A-72DCA393A0AA}"/>
            </c:ext>
          </c:extLst>
        </c:ser>
        <c:ser>
          <c:idx val="1"/>
          <c:order val="1"/>
          <c:tx>
            <c:v>QM unrelaxed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noFill/>
              </a:ln>
              <a:effectLst/>
            </c:spPr>
          </c:marker>
          <c:xVal>
            <c:numRef>
              <c:f>opt_angle_no_relax!$B$5:$B$41</c:f>
              <c:numCache>
                <c:formatCode>General</c:formatCode>
                <c:ptCount val="37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150</c:v>
                </c:pt>
                <c:pt idx="16">
                  <c:v>160</c:v>
                </c:pt>
                <c:pt idx="17">
                  <c:v>170</c:v>
                </c:pt>
                <c:pt idx="18">
                  <c:v>180</c:v>
                </c:pt>
                <c:pt idx="19">
                  <c:v>-170</c:v>
                </c:pt>
                <c:pt idx="20">
                  <c:v>-160</c:v>
                </c:pt>
                <c:pt idx="21">
                  <c:v>-150</c:v>
                </c:pt>
                <c:pt idx="22">
                  <c:v>-140</c:v>
                </c:pt>
                <c:pt idx="23">
                  <c:v>-130</c:v>
                </c:pt>
                <c:pt idx="24">
                  <c:v>-120</c:v>
                </c:pt>
                <c:pt idx="25">
                  <c:v>-110</c:v>
                </c:pt>
                <c:pt idx="26">
                  <c:v>-100</c:v>
                </c:pt>
                <c:pt idx="27">
                  <c:v>-90</c:v>
                </c:pt>
                <c:pt idx="28">
                  <c:v>-80</c:v>
                </c:pt>
                <c:pt idx="29">
                  <c:v>-70</c:v>
                </c:pt>
                <c:pt idx="30">
                  <c:v>-60</c:v>
                </c:pt>
                <c:pt idx="31">
                  <c:v>-50</c:v>
                </c:pt>
                <c:pt idx="32">
                  <c:v>-40</c:v>
                </c:pt>
                <c:pt idx="33">
                  <c:v>-30</c:v>
                </c:pt>
                <c:pt idx="34">
                  <c:v>-20</c:v>
                </c:pt>
                <c:pt idx="35">
                  <c:v>-10</c:v>
                </c:pt>
                <c:pt idx="36">
                  <c:v>-180</c:v>
                </c:pt>
              </c:numCache>
            </c:numRef>
          </c:xVal>
          <c:yVal>
            <c:numRef>
              <c:f>opt_angle_no_relax!$Z$5:$Z$41</c:f>
              <c:numCache>
                <c:formatCode>General</c:formatCode>
                <c:ptCount val="37"/>
                <c:pt idx="0">
                  <c:v>12.648950114997866</c:v>
                </c:pt>
                <c:pt idx="1">
                  <c:v>11.784451729974712</c:v>
                </c:pt>
                <c:pt idx="2">
                  <c:v>9.4353643699985739</c:v>
                </c:pt>
                <c:pt idx="3">
                  <c:v>6.2577217200070336</c:v>
                </c:pt>
                <c:pt idx="4">
                  <c:v>3.1142630800082856</c:v>
                </c:pt>
                <c:pt idx="5">
                  <c:v>0.83199469498283918</c:v>
                </c:pt>
                <c:pt idx="6">
                  <c:v>0</c:v>
                </c:pt>
                <c:pt idx="7">
                  <c:v>0.83199469498283918</c:v>
                </c:pt>
                <c:pt idx="8">
                  <c:v>3.1142630800082856</c:v>
                </c:pt>
                <c:pt idx="9">
                  <c:v>6.2577217200070336</c:v>
                </c:pt>
                <c:pt idx="10">
                  <c:v>9.4353643699985739</c:v>
                </c:pt>
                <c:pt idx="11">
                  <c:v>11.784451729974712</c:v>
                </c:pt>
                <c:pt idx="12">
                  <c:v>12.648950114997866</c:v>
                </c:pt>
                <c:pt idx="13">
                  <c:v>11.784451729974712</c:v>
                </c:pt>
                <c:pt idx="14">
                  <c:v>9.4353643699985739</c:v>
                </c:pt>
                <c:pt idx="15">
                  <c:v>6.2577217200070336</c:v>
                </c:pt>
                <c:pt idx="16">
                  <c:v>3.1142630800082856</c:v>
                </c:pt>
                <c:pt idx="17">
                  <c:v>0.83199469498283918</c:v>
                </c:pt>
                <c:pt idx="18">
                  <c:v>0</c:v>
                </c:pt>
                <c:pt idx="19">
                  <c:v>0.83199469498283918</c:v>
                </c:pt>
                <c:pt idx="20">
                  <c:v>3.1142630800082856</c:v>
                </c:pt>
                <c:pt idx="21">
                  <c:v>6.2577217200070336</c:v>
                </c:pt>
                <c:pt idx="22">
                  <c:v>9.4353643699985739</c:v>
                </c:pt>
                <c:pt idx="23">
                  <c:v>11.784451729974712</c:v>
                </c:pt>
                <c:pt idx="24">
                  <c:v>12.648950114997866</c:v>
                </c:pt>
                <c:pt idx="25">
                  <c:v>11.784451729974712</c:v>
                </c:pt>
                <c:pt idx="26">
                  <c:v>9.4353643699985739</c:v>
                </c:pt>
                <c:pt idx="27">
                  <c:v>6.2577217200070336</c:v>
                </c:pt>
                <c:pt idx="28">
                  <c:v>3.1142630800082856</c:v>
                </c:pt>
                <c:pt idx="29">
                  <c:v>0.83199469498283918</c:v>
                </c:pt>
                <c:pt idx="30">
                  <c:v>0</c:v>
                </c:pt>
                <c:pt idx="31">
                  <c:v>0.83199469498283918</c:v>
                </c:pt>
                <c:pt idx="32">
                  <c:v>3.1142630800082856</c:v>
                </c:pt>
                <c:pt idx="33">
                  <c:v>6.2577217200070336</c:v>
                </c:pt>
                <c:pt idx="34">
                  <c:v>9.4353643699985739</c:v>
                </c:pt>
                <c:pt idx="35">
                  <c:v>11.784451729974712</c:v>
                </c:pt>
                <c:pt idx="36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E5CD-45F1-970A-72DCA393A0AA}"/>
            </c:ext>
          </c:extLst>
        </c:ser>
        <c:ser>
          <c:idx val="2"/>
          <c:order val="2"/>
          <c:tx>
            <c:v>predicted relaxed</c:v>
          </c:tx>
          <c:spPr>
            <a:ln w="254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(opt_angle_relax!$B$41,opt_angle_relax!$B$24:$B$40,opt_angle_relax!$B$5:$B$23)</c:f>
              <c:numCache>
                <c:formatCode>General</c:formatCode>
                <c:ptCount val="37"/>
                <c:pt idx="0">
                  <c:v>-180</c:v>
                </c:pt>
                <c:pt idx="1">
                  <c:v>-170</c:v>
                </c:pt>
                <c:pt idx="2">
                  <c:v>-160</c:v>
                </c:pt>
                <c:pt idx="3">
                  <c:v>-150</c:v>
                </c:pt>
                <c:pt idx="4">
                  <c:v>-140</c:v>
                </c:pt>
                <c:pt idx="5">
                  <c:v>-130</c:v>
                </c:pt>
                <c:pt idx="6">
                  <c:v>-120</c:v>
                </c:pt>
                <c:pt idx="7">
                  <c:v>-110</c:v>
                </c:pt>
                <c:pt idx="8">
                  <c:v>-100</c:v>
                </c:pt>
                <c:pt idx="9">
                  <c:v>-90</c:v>
                </c:pt>
                <c:pt idx="10">
                  <c:v>-80</c:v>
                </c:pt>
                <c:pt idx="11">
                  <c:v>-70</c:v>
                </c:pt>
                <c:pt idx="12">
                  <c:v>-60</c:v>
                </c:pt>
                <c:pt idx="13">
                  <c:v>-50</c:v>
                </c:pt>
                <c:pt idx="14">
                  <c:v>-40</c:v>
                </c:pt>
                <c:pt idx="15">
                  <c:v>-30</c:v>
                </c:pt>
                <c:pt idx="16">
                  <c:v>-20</c:v>
                </c:pt>
                <c:pt idx="17">
                  <c:v>-10</c:v>
                </c:pt>
                <c:pt idx="18">
                  <c:v>0</c:v>
                </c:pt>
                <c:pt idx="19">
                  <c:v>10</c:v>
                </c:pt>
                <c:pt idx="20">
                  <c:v>20</c:v>
                </c:pt>
                <c:pt idx="21">
                  <c:v>30</c:v>
                </c:pt>
                <c:pt idx="22">
                  <c:v>40</c:v>
                </c:pt>
                <c:pt idx="23">
                  <c:v>50</c:v>
                </c:pt>
                <c:pt idx="24">
                  <c:v>60</c:v>
                </c:pt>
                <c:pt idx="25">
                  <c:v>70</c:v>
                </c:pt>
                <c:pt idx="26">
                  <c:v>80</c:v>
                </c:pt>
                <c:pt idx="27">
                  <c:v>90</c:v>
                </c:pt>
                <c:pt idx="28">
                  <c:v>100</c:v>
                </c:pt>
                <c:pt idx="29">
                  <c:v>110</c:v>
                </c:pt>
                <c:pt idx="30">
                  <c:v>120</c:v>
                </c:pt>
                <c:pt idx="31">
                  <c:v>130</c:v>
                </c:pt>
                <c:pt idx="32">
                  <c:v>140</c:v>
                </c:pt>
                <c:pt idx="33">
                  <c:v>150</c:v>
                </c:pt>
                <c:pt idx="34">
                  <c:v>160</c:v>
                </c:pt>
                <c:pt idx="35">
                  <c:v>170</c:v>
                </c:pt>
                <c:pt idx="36">
                  <c:v>180</c:v>
                </c:pt>
              </c:numCache>
            </c:numRef>
          </c:xVal>
          <c:yVal>
            <c:numRef>
              <c:f>(opt_angle_relax!$X$41,opt_angle_relax!$X$24:$X$40,opt_angle_relax!$X$5:$X$23)</c:f>
              <c:numCache>
                <c:formatCode>General</c:formatCode>
                <c:ptCount val="37"/>
                <c:pt idx="0">
                  <c:v>3.0223093859251436E-8</c:v>
                </c:pt>
                <c:pt idx="1">
                  <c:v>0.81000400512023674</c:v>
                </c:pt>
                <c:pt idx="2">
                  <c:v>3.022357714966005</c:v>
                </c:pt>
                <c:pt idx="3">
                  <c:v>6.0442540131234637</c:v>
                </c:pt>
                <c:pt idx="4">
                  <c:v>9.0659902176541109</c:v>
                </c:pt>
                <c:pt idx="5">
                  <c:v>11.277924053629977</c:v>
                </c:pt>
                <c:pt idx="6">
                  <c:v>12.087404474710297</c:v>
                </c:pt>
                <c:pt idx="7">
                  <c:v>11.277556505153258</c:v>
                </c:pt>
                <c:pt idx="8">
                  <c:v>9.065381073937985</c:v>
                </c:pt>
                <c:pt idx="9">
                  <c:v>6.0436075536267948</c:v>
                </c:pt>
                <c:pt idx="10">
                  <c:v>3.0218807686545932</c:v>
                </c:pt>
                <c:pt idx="11">
                  <c:v>0.8098325876339878</c:v>
                </c:pt>
                <c:pt idx="12">
                  <c:v>1.5699898999849016E-4</c:v>
                </c:pt>
                <c:pt idx="13">
                  <c:v>0.80980663614326076</c:v>
                </c:pt>
                <c:pt idx="14">
                  <c:v>3.0218583172679536</c:v>
                </c:pt>
                <c:pt idx="15">
                  <c:v>6.0436258806895609</c:v>
                </c:pt>
                <c:pt idx="16">
                  <c:v>9.0654545434728533</c:v>
                </c:pt>
                <c:pt idx="17">
                  <c:v>11.27765520166032</c:v>
                </c:pt>
                <c:pt idx="18">
                  <c:v>12.087456876211599</c:v>
                </c:pt>
                <c:pt idx="19">
                  <c:v>11.277846384013287</c:v>
                </c:pt>
                <c:pt idx="20">
                  <c:v>9.0657307271333174</c:v>
                </c:pt>
                <c:pt idx="21">
                  <c:v>6.0438309174818832</c:v>
                </c:pt>
                <c:pt idx="22">
                  <c:v>3.0218700226872013</c:v>
                </c:pt>
                <c:pt idx="23">
                  <c:v>0.80960542445562</c:v>
                </c:pt>
                <c:pt idx="24">
                  <c:v>-1.5706548080520014E-4</c:v>
                </c:pt>
                <c:pt idx="25">
                  <c:v>0.8095795364117665</c:v>
                </c:pt>
                <c:pt idx="26">
                  <c:v>3.0218476657208337</c:v>
                </c:pt>
                <c:pt idx="27">
                  <c:v>6.0438493205699411</c:v>
                </c:pt>
                <c:pt idx="28">
                  <c:v>9.065804211855216</c:v>
                </c:pt>
                <c:pt idx="29">
                  <c:v>11.277945020177073</c:v>
                </c:pt>
                <c:pt idx="30">
                  <c:v>12.087509162865141</c:v>
                </c:pt>
                <c:pt idx="31">
                  <c:v>11.277577410677512</c:v>
                </c:pt>
                <c:pt idx="32">
                  <c:v>9.0651949784932366</c:v>
                </c:pt>
                <c:pt idx="33">
                  <c:v>6.0432027920276878</c:v>
                </c:pt>
                <c:pt idx="34">
                  <c:v>3.0213707131953522</c:v>
                </c:pt>
                <c:pt idx="35">
                  <c:v>0.80940818996234931</c:v>
                </c:pt>
                <c:pt idx="36">
                  <c:v>3.0223093859251436E-8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7AD-4C67-88DA-E525BB2098AB}"/>
            </c:ext>
          </c:extLst>
        </c:ser>
        <c:ser>
          <c:idx val="3"/>
          <c:order val="3"/>
          <c:tx>
            <c:v>QM relaxed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noFill/>
              </a:ln>
              <a:effectLst/>
            </c:spPr>
          </c:marker>
          <c:xVal>
            <c:numRef>
              <c:f>opt_angle_relax!$B$5:$B$41</c:f>
              <c:numCache>
                <c:formatCode>General</c:formatCode>
                <c:ptCount val="37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150</c:v>
                </c:pt>
                <c:pt idx="16">
                  <c:v>160</c:v>
                </c:pt>
                <c:pt idx="17">
                  <c:v>170</c:v>
                </c:pt>
                <c:pt idx="18">
                  <c:v>180</c:v>
                </c:pt>
                <c:pt idx="19">
                  <c:v>-170</c:v>
                </c:pt>
                <c:pt idx="20">
                  <c:v>-160</c:v>
                </c:pt>
                <c:pt idx="21">
                  <c:v>-150</c:v>
                </c:pt>
                <c:pt idx="22">
                  <c:v>-140</c:v>
                </c:pt>
                <c:pt idx="23">
                  <c:v>-130</c:v>
                </c:pt>
                <c:pt idx="24">
                  <c:v>-120</c:v>
                </c:pt>
                <c:pt idx="25">
                  <c:v>-110</c:v>
                </c:pt>
                <c:pt idx="26">
                  <c:v>-100</c:v>
                </c:pt>
                <c:pt idx="27">
                  <c:v>-90</c:v>
                </c:pt>
                <c:pt idx="28">
                  <c:v>-80</c:v>
                </c:pt>
                <c:pt idx="29">
                  <c:v>-70</c:v>
                </c:pt>
                <c:pt idx="30">
                  <c:v>-60</c:v>
                </c:pt>
                <c:pt idx="31">
                  <c:v>-50</c:v>
                </c:pt>
                <c:pt idx="32">
                  <c:v>-40</c:v>
                </c:pt>
                <c:pt idx="33">
                  <c:v>-30</c:v>
                </c:pt>
                <c:pt idx="34">
                  <c:v>-20</c:v>
                </c:pt>
                <c:pt idx="35">
                  <c:v>-10</c:v>
                </c:pt>
                <c:pt idx="36">
                  <c:v>-180</c:v>
                </c:pt>
              </c:numCache>
            </c:numRef>
          </c:xVal>
          <c:yVal>
            <c:numRef>
              <c:f>opt_angle_relax!$Z$5:$Z$41</c:f>
              <c:numCache>
                <c:formatCode>General</c:formatCode>
                <c:ptCount val="37"/>
                <c:pt idx="0">
                  <c:v>12.104106354988495</c:v>
                </c:pt>
                <c:pt idx="1">
                  <c:v>11.202903479987867</c:v>
                </c:pt>
                <c:pt idx="2">
                  <c:v>8.815667605008052</c:v>
                </c:pt>
                <c:pt idx="3">
                  <c:v>5.7205969300020527</c:v>
                </c:pt>
                <c:pt idx="4">
                  <c:v>2.7891474149903814</c:v>
                </c:pt>
                <c:pt idx="5">
                  <c:v>0.73453613497817116</c:v>
                </c:pt>
                <c:pt idx="6">
                  <c:v>0</c:v>
                </c:pt>
                <c:pt idx="7">
                  <c:v>0.73453613497817116</c:v>
                </c:pt>
                <c:pt idx="8">
                  <c:v>2.7891474149903814</c:v>
                </c:pt>
                <c:pt idx="9">
                  <c:v>5.7205969300020527</c:v>
                </c:pt>
                <c:pt idx="10">
                  <c:v>8.815667605008052</c:v>
                </c:pt>
                <c:pt idx="11">
                  <c:v>11.202903479987867</c:v>
                </c:pt>
                <c:pt idx="12">
                  <c:v>12.104106354988495</c:v>
                </c:pt>
                <c:pt idx="13">
                  <c:v>11.202903479987867</c:v>
                </c:pt>
                <c:pt idx="14">
                  <c:v>8.815667605008052</c:v>
                </c:pt>
                <c:pt idx="15">
                  <c:v>5.7205969300020527</c:v>
                </c:pt>
                <c:pt idx="16">
                  <c:v>2.7891474149903814</c:v>
                </c:pt>
                <c:pt idx="17">
                  <c:v>0.73453613497817116</c:v>
                </c:pt>
                <c:pt idx="18">
                  <c:v>0</c:v>
                </c:pt>
                <c:pt idx="19">
                  <c:v>0.73453613497817116</c:v>
                </c:pt>
                <c:pt idx="20">
                  <c:v>2.7891474149903814</c:v>
                </c:pt>
                <c:pt idx="21">
                  <c:v>5.7205969300020527</c:v>
                </c:pt>
                <c:pt idx="22">
                  <c:v>8.815667605008052</c:v>
                </c:pt>
                <c:pt idx="23">
                  <c:v>11.202903479987867</c:v>
                </c:pt>
                <c:pt idx="24">
                  <c:v>12.104106354988495</c:v>
                </c:pt>
                <c:pt idx="25">
                  <c:v>11.202903479987867</c:v>
                </c:pt>
                <c:pt idx="26">
                  <c:v>8.815667605008052</c:v>
                </c:pt>
                <c:pt idx="27">
                  <c:v>5.7205969300020527</c:v>
                </c:pt>
                <c:pt idx="28">
                  <c:v>2.7891474149903814</c:v>
                </c:pt>
                <c:pt idx="29">
                  <c:v>0.73453613497817116</c:v>
                </c:pt>
                <c:pt idx="30">
                  <c:v>0</c:v>
                </c:pt>
                <c:pt idx="31">
                  <c:v>0.73453613497817116</c:v>
                </c:pt>
                <c:pt idx="32">
                  <c:v>2.7891474149903814</c:v>
                </c:pt>
                <c:pt idx="33">
                  <c:v>5.7205969300020527</c:v>
                </c:pt>
                <c:pt idx="34">
                  <c:v>8.815667605008052</c:v>
                </c:pt>
                <c:pt idx="35">
                  <c:v>11.202903479987867</c:v>
                </c:pt>
                <c:pt idx="36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B7AD-4C67-88DA-E525BB2098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64231375"/>
        <c:axId val="1362826608"/>
      </c:scatterChart>
      <c:valAx>
        <c:axId val="1164231375"/>
        <c:scaling>
          <c:orientation val="minMax"/>
          <c:max val="180"/>
          <c:min val="-18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8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800">
                    <a:solidFill>
                      <a:schemeClr val="tx1"/>
                    </a:solidFill>
                  </a:rPr>
                  <a:t>HCCH dihedral</a:t>
                </a:r>
                <a:r>
                  <a:rPr lang="en-US" sz="2800" baseline="0">
                    <a:solidFill>
                      <a:schemeClr val="tx1"/>
                    </a:solidFill>
                  </a:rPr>
                  <a:t> angle (°)</a:t>
                </a:r>
                <a:endParaRPr lang="en-US" sz="2800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8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8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62826608"/>
        <c:crosses val="autoZero"/>
        <c:crossBetween val="midCat"/>
        <c:majorUnit val="90"/>
      </c:valAx>
      <c:valAx>
        <c:axId val="1362826608"/>
        <c:scaling>
          <c:orientation val="minMax"/>
          <c:max val="16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8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800">
                    <a:solidFill>
                      <a:schemeClr val="tx1"/>
                    </a:solidFill>
                  </a:rPr>
                  <a:t>energy (kJ/mol)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8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8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64231375"/>
        <c:crossesAt val="-180"/>
        <c:crossBetween val="midCat"/>
      </c:valAx>
      <c:spPr>
        <a:noFill/>
        <a:ln w="25400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338B15B1-49A8-41A1-A6F5-5A6746AD92E6}">
  <sheetPr/>
  <sheetViews>
    <sheetView tabSelected="1" zoomScale="114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4408" cy="6291513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5D4283D-4E93-CB9B-8023-024730ECF693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0.1532</cdr:x>
      <cdr:y>0.12477</cdr:y>
    </cdr:from>
    <cdr:to>
      <cdr:x>0.65772</cdr:x>
      <cdr:y>0.38459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6EE3FAEE-B034-982B-D8F9-AACE81D8C85E}"/>
            </a:ext>
          </a:extLst>
        </cdr:cNvPr>
        <cdr:cNvSpPr txBox="1"/>
      </cdr:nvSpPr>
      <cdr:spPr>
        <a:xfrm xmlns:a="http://schemas.openxmlformats.org/drawingml/2006/main">
          <a:off x="1329156" y="786063"/>
          <a:ext cx="4377106" cy="163693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2400">
              <a:solidFill>
                <a:schemeClr val="accent1"/>
              </a:solidFill>
            </a:rPr>
            <a:t>relaxed</a:t>
          </a:r>
          <a:r>
            <a:rPr lang="en-US" sz="2400" baseline="0">
              <a:solidFill>
                <a:schemeClr val="accent1"/>
              </a:solidFill>
            </a:rPr>
            <a:t> scan: </a:t>
          </a:r>
          <a:r>
            <a:rPr lang="en-US" sz="2400">
              <a:solidFill>
                <a:schemeClr val="accent1"/>
              </a:solidFill>
            </a:rPr>
            <a:t>R-squared = 0.9979</a:t>
          </a:r>
          <a:r>
            <a:rPr lang="en-US" sz="2400" baseline="0">
              <a:solidFill>
                <a:schemeClr val="accent1"/>
              </a:solidFill>
            </a:rPr>
            <a:t> </a:t>
          </a:r>
        </a:p>
        <a:p xmlns:a="http://schemas.openxmlformats.org/drawingml/2006/main">
          <a:r>
            <a:rPr lang="en-US" sz="2400">
              <a:solidFill>
                <a:schemeClr val="accent2"/>
              </a:solidFill>
            </a:rPr>
            <a:t>rigid scan: R-squared = 0.9999</a:t>
          </a:r>
        </a:p>
      </cdr:txBody>
    </cdr:sp>
  </cdr:relSizeAnchor>
</c:userShape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5A6887-BEC7-447E-A7F0-423EEFE9E6AE}">
  <dimension ref="A1:AD46"/>
  <sheetViews>
    <sheetView workbookViewId="0"/>
  </sheetViews>
  <sheetFormatPr defaultRowHeight="15" x14ac:dyDescent="0.25"/>
  <cols>
    <col min="4" max="4" width="11.85546875" customWidth="1"/>
    <col min="5" max="5" width="13.42578125" customWidth="1"/>
    <col min="6" max="6" width="12" bestFit="1" customWidth="1"/>
    <col min="7" max="7" width="18" customWidth="1"/>
    <col min="12" max="12" width="12.7109375" bestFit="1" customWidth="1"/>
    <col min="17" max="17" width="12.7109375" bestFit="1" customWidth="1"/>
    <col min="19" max="19" width="12" bestFit="1" customWidth="1"/>
    <col min="20" max="21" width="12.7109375" bestFit="1" customWidth="1"/>
    <col min="22" max="22" width="12" bestFit="1" customWidth="1"/>
    <col min="24" max="24" width="12" bestFit="1" customWidth="1"/>
  </cols>
  <sheetData>
    <row r="1" spans="1:30" x14ac:dyDescent="0.25">
      <c r="A1" s="3">
        <v>2625.5</v>
      </c>
      <c r="B1" t="s">
        <v>14</v>
      </c>
      <c r="X1" t="s">
        <v>15</v>
      </c>
      <c r="Z1" t="s">
        <v>18</v>
      </c>
    </row>
    <row r="2" spans="1:30" x14ac:dyDescent="0.25">
      <c r="B2" t="s">
        <v>0</v>
      </c>
      <c r="C2" t="s">
        <v>8</v>
      </c>
      <c r="D2" t="s">
        <v>1</v>
      </c>
      <c r="E2" t="s">
        <v>3</v>
      </c>
      <c r="G2" t="s">
        <v>9</v>
      </c>
      <c r="H2" t="s">
        <v>7</v>
      </c>
      <c r="I2" t="s">
        <v>11</v>
      </c>
      <c r="J2" t="s">
        <v>12</v>
      </c>
      <c r="K2" t="s">
        <v>13</v>
      </c>
      <c r="L2">
        <v>5</v>
      </c>
      <c r="M2">
        <v>6</v>
      </c>
      <c r="N2">
        <v>7</v>
      </c>
      <c r="P2" t="s">
        <v>7</v>
      </c>
      <c r="Q2" t="s">
        <v>11</v>
      </c>
      <c r="R2" t="s">
        <v>12</v>
      </c>
      <c r="S2" t="s">
        <v>13</v>
      </c>
      <c r="T2">
        <v>5</v>
      </c>
      <c r="U2">
        <v>6</v>
      </c>
      <c r="V2">
        <v>7</v>
      </c>
      <c r="X2" t="s">
        <v>16</v>
      </c>
      <c r="Z2" t="s">
        <v>17</v>
      </c>
      <c r="AA2" s="1" t="s">
        <v>20</v>
      </c>
      <c r="AB2" s="1" t="s">
        <v>21</v>
      </c>
      <c r="AD2" s="1" t="s">
        <v>22</v>
      </c>
    </row>
    <row r="3" spans="1:30" x14ac:dyDescent="0.25">
      <c r="AA3">
        <f>SUM(AA5:AA40)</f>
        <v>657.97662044312688</v>
      </c>
      <c r="AB3">
        <f>SUM(AB5:AB40)</f>
        <v>1.394550834768671</v>
      </c>
      <c r="AD3" s="6">
        <f>1-AB3/AA3</f>
        <v>0.99788054652484537</v>
      </c>
    </row>
    <row r="4" spans="1:30" x14ac:dyDescent="0.25">
      <c r="A4" t="s">
        <v>2</v>
      </c>
      <c r="B4">
        <v>179.99808999999999</v>
      </c>
      <c r="C4">
        <f>B4*PI()/180</f>
        <v>3.1415593178010801</v>
      </c>
      <c r="D4">
        <v>-79.686777919999997</v>
      </c>
      <c r="E4">
        <f t="shared" ref="E4:E40" si="0">D4-$D$42</f>
        <v>-2.2417891666748346E-3</v>
      </c>
    </row>
    <row r="5" spans="1:30" x14ac:dyDescent="0.25">
      <c r="B5">
        <v>0</v>
      </c>
      <c r="C5">
        <f t="shared" ref="C5:C41" si="1">B5*PI()/180</f>
        <v>0</v>
      </c>
      <c r="D5">
        <f t="shared" ref="D5:D11" si="2">D17</f>
        <v>-79.682167710000002</v>
      </c>
      <c r="E5">
        <f t="shared" si="0"/>
        <v>2.3684208333207835E-3</v>
      </c>
      <c r="F5">
        <f t="shared" ref="F5:F40" si="3">E5^2</f>
        <v>5.6094172437079146E-6</v>
      </c>
      <c r="G5">
        <f>E5/$F$42</f>
        <v>1.4545106799241967</v>
      </c>
      <c r="H5">
        <f>-COS(C5-$C$4)*SQRT(2)*G5</f>
        <v>2.0569887290223714</v>
      </c>
      <c r="I5">
        <f>-COS(2*(C5-$C$4))*SQRT(2)*G5</f>
        <v>-2.0569887255935515</v>
      </c>
      <c r="J5">
        <f>-COS(3*(C5-$C$4))*SQRT(2)*G5</f>
        <v>2.0569887198788521</v>
      </c>
      <c r="K5">
        <f>-COS(4*(C5-$C$4))*SQRT(2)*G5</f>
        <v>-2.0569887118782733</v>
      </c>
      <c r="L5">
        <f>SQRT(2)*(3*SIN(C5-$C$4)-SIN(3*(C5-$C$4)))*G5/SQRT(10)</f>
        <v>-9.6099376498872419E-14</v>
      </c>
      <c r="M5">
        <f>SQRT(2)*(2*SIN(2*(C5-$C$4))-SIN(4*(C5-$C$4)))*G5/SQRT(5)</f>
        <v>2.7262713032468411E-13</v>
      </c>
      <c r="N5">
        <f>SQRT(2)*G5*(SIN(C5-$C$4)-SIN(2*(C5-$C$4))+3*SIN(3*(C5-$C$4))-2*SIN(4*(C5-$C$4)))/SQRT(15)</f>
        <v>-3.541008851635336E-4</v>
      </c>
      <c r="P5">
        <f>H$46*(1-COS($C5-$C$4))</f>
        <v>6.8559091399393837E-16</v>
      </c>
      <c r="Q5">
        <f>I$46*(1-COS(2*($C5-$C$4)))</f>
        <v>8.2048604853164126E-25</v>
      </c>
      <c r="R5">
        <f>J$46*(1-COS(3*($C5-$C$4)))</f>
        <v>8.5471226674799698</v>
      </c>
      <c r="S5">
        <f>K$46*(1-COS(4*($C5-$C$4)))</f>
        <v>-4.2196425880011935E-24</v>
      </c>
      <c r="T5">
        <f>L$46*(3*SIN($C5-$C$4)-SIN(3*($C5-$C$4)))/SQRT(10)</f>
        <v>-6.3140874277048216E-18</v>
      </c>
      <c r="U5">
        <f>M$46*(2*SIN(2*(C5-$C$4))-SIN(4*(C5-$C$4)))/SQRT(5)</f>
        <v>3.6695952457899352E-29</v>
      </c>
      <c r="V5">
        <f>$N$46*(SIN(C5-$C$4)-SIN(2*(C5-$C$4))+3*SIN(3*(C5-$C$4))-2*SIN(4*(C5-$C$4)))/SQRT(15)</f>
        <v>5.6989212882925038E-8</v>
      </c>
      <c r="X5">
        <f>SUM(P5:V5)*SQRT(2)</f>
        <v>12.087456876211599</v>
      </c>
      <c r="Z5">
        <f>(D5-$D$43)*$A$1</f>
        <v>12.104106354988495</v>
      </c>
      <c r="AA5">
        <f>(E5*$A$1)^2</f>
        <v>38.667116817543892</v>
      </c>
      <c r="AB5">
        <f>(X5-Z5)^2</f>
        <v>2.7720514354232656E-4</v>
      </c>
    </row>
    <row r="6" spans="1:30" x14ac:dyDescent="0.25">
      <c r="B6">
        <v>10</v>
      </c>
      <c r="C6">
        <f t="shared" si="1"/>
        <v>0.17453292519943295</v>
      </c>
      <c r="D6">
        <f t="shared" si="2"/>
        <v>-79.682510960000002</v>
      </c>
      <c r="E6">
        <f t="shared" si="0"/>
        <v>2.0251708333205443E-3</v>
      </c>
      <c r="F6">
        <f t="shared" si="3"/>
        <v>4.1013169041322273E-6</v>
      </c>
      <c r="G6">
        <f t="shared" ref="G6:G40" si="4">E6/$F$42</f>
        <v>1.2437116598090467</v>
      </c>
      <c r="H6">
        <f t="shared" ref="H6:H40" si="5">-COS(C6-$C$4)*SQRT(2)*G6</f>
        <v>1.7321424677662063</v>
      </c>
      <c r="I6">
        <f t="shared" ref="I6:I40" si="6">-COS(2*(C6-$C$4))*SQRT(2)*G6</f>
        <v>-1.6527607105739641</v>
      </c>
      <c r="J6">
        <f t="shared" ref="J6:J40" si="7">-COS(3*(C6-$C$4))*SQRT(2)*G6</f>
        <v>1.5231415190510238</v>
      </c>
      <c r="K6">
        <f t="shared" ref="K6:K40" si="8">-COS(4*(C6-$C$4))*SQRT(2)*G6</f>
        <v>-1.3472248075361482</v>
      </c>
      <c r="L6">
        <f t="shared" ref="L6:L40" si="9">SQRT(2)*(3*SIN(C6-$C$4)-SIN(3*(C6-$C$4)))*G6/SQRT(10)</f>
        <v>-1.1656057464251851E-2</v>
      </c>
      <c r="M6">
        <f t="shared" ref="M6:M40" si="10">SQRT(2)*(2*SIN(2*(C6-$C$4))-SIN(4*(C6-$C$4)))*G6/SQRT(5)</f>
        <v>3.2467255543224958E-2</v>
      </c>
      <c r="N6">
        <f t="shared" ref="N6:N40" si="11">SQRT(2)*G6*(SIN(C6-$C$4)-SIN(2*(C6-$C$4))+3*SIN(3*(C6-$C$4))-2*SIN(4*(C6-$C$4)))/SQRT(15)</f>
        <v>-1.4994785165430087</v>
      </c>
      <c r="P6">
        <f t="shared" ref="P6:P40" si="12">H$46*(1-COS($C6-$C$4))</f>
        <v>6.8038109640668821E-16</v>
      </c>
      <c r="Q6">
        <f t="shared" ref="Q6:Q40" si="13">I$46*(1-COS(2*($C6-$C$4)))</f>
        <v>2.2271752582330674E-17</v>
      </c>
      <c r="R6">
        <f t="shared" ref="R6:R40" si="14">J$46*(1-COS(3*($C6-$C$4)))</f>
        <v>7.974360321014613</v>
      </c>
      <c r="S6">
        <f t="shared" ref="S6:S40" si="15">K$46*(1-COS(4*($C6-$C$4)))</f>
        <v>-1.110853188671846E-16</v>
      </c>
      <c r="T6">
        <f t="shared" ref="T6:T40" si="16">L$46*(3*SIN($C6-$C$4)-SIN(3*($C6-$C$4)))/SQRT(10)</f>
        <v>-8.9565119467393768E-7</v>
      </c>
      <c r="U6">
        <f t="shared" ref="U6:U40" si="17">M$46*(2*SIN(2*(C6-$C$4))-SIN(4*(C6-$C$4)))/SQRT(5)</f>
        <v>5.1108352337229899E-18</v>
      </c>
      <c r="V6">
        <f t="shared" ref="V6:V40" si="18">$N$46*(SIN(C6-$C$4)-SIN(2*(C6-$C$4))+3*SIN(3*(C6-$C$4))-2*SIN(4*(C6-$C$4)))/SQRT(15)</f>
        <v>2.8222995256078844E-4</v>
      </c>
      <c r="X6">
        <f t="shared" ref="X6:X40" si="19">SUM(P6:V6)*SQRT(2)</f>
        <v>11.277846384013287</v>
      </c>
      <c r="Z6">
        <f t="shared" ref="Z6:Z40" si="20">(D6-$D$43)*$A$1</f>
        <v>11.202903479987867</v>
      </c>
      <c r="AA6">
        <f t="shared" ref="AA6:AA22" si="21">(E6*$A$1)^2</f>
        <v>28.271403774738705</v>
      </c>
      <c r="AB6">
        <f t="shared" ref="AB6:AB22" si="22">(X6-Z6)^2</f>
        <v>5.616438863763301E-3</v>
      </c>
    </row>
    <row r="7" spans="1:30" x14ac:dyDescent="0.25">
      <c r="B7">
        <v>20</v>
      </c>
      <c r="C7">
        <f t="shared" si="1"/>
        <v>0.3490658503988659</v>
      </c>
      <c r="D7">
        <f t="shared" si="2"/>
        <v>-79.683420209999994</v>
      </c>
      <c r="E7">
        <f t="shared" si="0"/>
        <v>1.1159208333282322E-3</v>
      </c>
      <c r="F7">
        <f t="shared" si="3"/>
        <v>1.2452793062559762E-6</v>
      </c>
      <c r="G7">
        <f t="shared" si="4"/>
        <v>0.68531687746980097</v>
      </c>
      <c r="H7">
        <f t="shared" si="5"/>
        <v>0.9107243994632549</v>
      </c>
      <c r="I7">
        <f t="shared" si="6"/>
        <v>-0.74239680462965507</v>
      </c>
      <c r="J7">
        <f t="shared" si="7"/>
        <v>0.48450826888153009</v>
      </c>
      <c r="K7">
        <f t="shared" si="8"/>
        <v>-0.16816983656691079</v>
      </c>
      <c r="L7">
        <f t="shared" si="9"/>
        <v>-4.9061496883943116E-2</v>
      </c>
      <c r="M7">
        <f t="shared" si="10"/>
        <v>0.13039662017769665</v>
      </c>
      <c r="N7">
        <f t="shared" si="11"/>
        <v>-1.3895402101558763</v>
      </c>
      <c r="P7">
        <f t="shared" si="12"/>
        <v>6.6491390999544362E-16</v>
      </c>
      <c r="Q7">
        <f t="shared" si="13"/>
        <v>8.6383869783944437E-17</v>
      </c>
      <c r="R7">
        <f t="shared" si="14"/>
        <v>6.4099718774222705</v>
      </c>
      <c r="S7">
        <f t="shared" si="15"/>
        <v>-3.9228184548485398E-16</v>
      </c>
      <c r="T7">
        <f t="shared" si="16"/>
        <v>-6.8415783153190926E-6</v>
      </c>
      <c r="U7">
        <f t="shared" si="17"/>
        <v>3.7251255458094921E-17</v>
      </c>
      <c r="V7">
        <f t="shared" si="18"/>
        <v>4.7463772326186699E-4</v>
      </c>
      <c r="X7">
        <f t="shared" si="19"/>
        <v>9.0657307271333174</v>
      </c>
      <c r="Z7">
        <f t="shared" si="20"/>
        <v>8.815667605008052</v>
      </c>
      <c r="AA7">
        <f t="shared" si="21"/>
        <v>8.5840218891688345</v>
      </c>
      <c r="AB7">
        <f t="shared" si="22"/>
        <v>6.2531565047035387E-2</v>
      </c>
    </row>
    <row r="8" spans="1:30" x14ac:dyDescent="0.25">
      <c r="B8">
        <v>30</v>
      </c>
      <c r="C8">
        <f t="shared" si="1"/>
        <v>0.52359877559829882</v>
      </c>
      <c r="D8">
        <f t="shared" si="2"/>
        <v>-79.684599059999996</v>
      </c>
      <c r="E8">
        <f t="shared" si="0"/>
        <v>-6.2929166674052794E-5</v>
      </c>
      <c r="F8">
        <f t="shared" si="3"/>
        <v>3.9600800182907172E-9</v>
      </c>
      <c r="G8">
        <f t="shared" si="4"/>
        <v>-3.8646487025619944E-2</v>
      </c>
      <c r="H8">
        <f t="shared" si="5"/>
        <v>-4.7331175782096849E-2</v>
      </c>
      <c r="I8">
        <f t="shared" si="6"/>
        <v>2.7324037279231474E-2</v>
      </c>
      <c r="J8">
        <f t="shared" si="7"/>
        <v>5.4658411916581965E-6</v>
      </c>
      <c r="K8">
        <f t="shared" si="8"/>
        <v>-2.7333504211668139E-2</v>
      </c>
      <c r="L8">
        <f t="shared" si="9"/>
        <v>8.6431141623694984E-3</v>
      </c>
      <c r="M8">
        <f t="shared" si="10"/>
        <v>-2.1170812004343054E-2</v>
      </c>
      <c r="N8">
        <f t="shared" si="11"/>
        <v>8.6053228763684486E-2</v>
      </c>
      <c r="P8">
        <f t="shared" si="12"/>
        <v>6.3965931739253609E-16</v>
      </c>
      <c r="Q8">
        <f t="shared" si="13"/>
        <v>1.8460348489673497E-16</v>
      </c>
      <c r="R8">
        <f t="shared" si="14"/>
        <v>4.2731339568120861</v>
      </c>
      <c r="S8">
        <f t="shared" si="15"/>
        <v>-7.1201460411695765E-16</v>
      </c>
      <c r="T8">
        <f t="shared" si="16"/>
        <v>-2.1373082511903451E-5</v>
      </c>
      <c r="U8">
        <f t="shared" si="17"/>
        <v>1.0724906132365078E-16</v>
      </c>
      <c r="V8">
        <f t="shared" si="18"/>
        <v>5.2124236677816762E-4</v>
      </c>
      <c r="X8">
        <f t="shared" si="19"/>
        <v>6.0438309174818832</v>
      </c>
      <c r="Z8">
        <f t="shared" si="20"/>
        <v>5.7205969300020527</v>
      </c>
      <c r="AA8">
        <f t="shared" si="21"/>
        <v>2.7297822576102488E-2</v>
      </c>
      <c r="AB8">
        <f t="shared" si="22"/>
        <v>0.10448021066211119</v>
      </c>
    </row>
    <row r="9" spans="1:30" x14ac:dyDescent="0.25">
      <c r="B9">
        <v>40</v>
      </c>
      <c r="C9">
        <f t="shared" si="1"/>
        <v>0.69813170079773179</v>
      </c>
      <c r="D9">
        <f t="shared" si="2"/>
        <v>-79.685715590000001</v>
      </c>
      <c r="E9">
        <f t="shared" si="0"/>
        <v>-1.1794591666784981E-3</v>
      </c>
      <c r="F9">
        <f t="shared" si="3"/>
        <v>1.3911239258619373E-6</v>
      </c>
      <c r="G9">
        <f t="shared" si="4"/>
        <v>-0.72433747006987814</v>
      </c>
      <c r="H9">
        <f t="shared" si="5"/>
        <v>-0.78468936709803927</v>
      </c>
      <c r="I9">
        <f t="shared" si="6"/>
        <v>0.17781235552040231</v>
      </c>
      <c r="J9">
        <f t="shared" si="7"/>
        <v>0.5122726537873491</v>
      </c>
      <c r="K9">
        <f t="shared" si="8"/>
        <v>-0.96263764089086856</v>
      </c>
      <c r="L9">
        <f t="shared" si="9"/>
        <v>0.34416776421242073</v>
      </c>
      <c r="M9">
        <f t="shared" si="10"/>
        <v>-0.74568773875342409</v>
      </c>
      <c r="N9">
        <f t="shared" si="11"/>
        <v>1.2984767221347109</v>
      </c>
      <c r="P9">
        <f t="shared" si="12"/>
        <v>6.0538466661476439E-16</v>
      </c>
      <c r="Q9">
        <f t="shared" si="13"/>
        <v>3.0508386277096442E-16</v>
      </c>
      <c r="R9">
        <f t="shared" si="14"/>
        <v>2.1364105543677607</v>
      </c>
      <c r="S9">
        <f t="shared" si="15"/>
        <v>-9.206770835657386E-16</v>
      </c>
      <c r="T9">
        <f t="shared" si="16"/>
        <v>-4.5408397361277281E-5</v>
      </c>
      <c r="U9">
        <f t="shared" si="17"/>
        <v>2.015496539965768E-16</v>
      </c>
      <c r="V9">
        <f t="shared" si="18"/>
        <v>4.1963893606660353E-4</v>
      </c>
      <c r="X9">
        <f t="shared" si="19"/>
        <v>3.0218700226872013</v>
      </c>
      <c r="Z9">
        <f t="shared" si="20"/>
        <v>2.7891474149903814</v>
      </c>
      <c r="AA9">
        <f t="shared" si="21"/>
        <v>9.5893653497287801</v>
      </c>
      <c r="AB9">
        <f t="shared" si="22"/>
        <v>5.4159812133207912E-2</v>
      </c>
    </row>
    <row r="10" spans="1:30" x14ac:dyDescent="0.25">
      <c r="B10">
        <v>50</v>
      </c>
      <c r="C10">
        <f t="shared" si="1"/>
        <v>0.87266462599716477</v>
      </c>
      <c r="D10">
        <f t="shared" si="2"/>
        <v>-79.686498150000006</v>
      </c>
      <c r="E10">
        <f t="shared" si="0"/>
        <v>-1.9620191666831488E-3</v>
      </c>
      <c r="F10">
        <f t="shared" si="3"/>
        <v>3.8495192104320378E-6</v>
      </c>
      <c r="G10">
        <f t="shared" si="4"/>
        <v>-1.2049285295955221</v>
      </c>
      <c r="H10">
        <f t="shared" si="5"/>
        <v>-1.0952834559989262</v>
      </c>
      <c r="I10">
        <f t="shared" si="6"/>
        <v>-0.29601293964574449</v>
      </c>
      <c r="J10">
        <f t="shared" si="7"/>
        <v>1.4758152372251041</v>
      </c>
      <c r="K10">
        <f t="shared" si="8"/>
        <v>-1.6011831817606237</v>
      </c>
      <c r="L10">
        <f t="shared" si="9"/>
        <v>0.96902419175636467</v>
      </c>
      <c r="M10">
        <f t="shared" si="10"/>
        <v>-1.7616914856348538</v>
      </c>
      <c r="N10">
        <f t="shared" si="11"/>
        <v>1.1291197304575644</v>
      </c>
      <c r="P10">
        <f t="shared" si="12"/>
        <v>5.6313137558220133E-16</v>
      </c>
      <c r="Q10">
        <f t="shared" si="13"/>
        <v>4.3329329173399573E-16</v>
      </c>
      <c r="R10">
        <f t="shared" si="14"/>
        <v>0.57233498022293483</v>
      </c>
      <c r="S10">
        <f t="shared" si="15"/>
        <v>-9.2063379067196714E-16</v>
      </c>
      <c r="T10">
        <f t="shared" si="16"/>
        <v>-7.6856440608742617E-5</v>
      </c>
      <c r="U10">
        <f t="shared" si="17"/>
        <v>2.8624280207328071E-16</v>
      </c>
      <c r="V10">
        <f t="shared" si="18"/>
        <v>2.1936193565538312E-4</v>
      </c>
      <c r="X10">
        <f t="shared" si="19"/>
        <v>0.80960542445562</v>
      </c>
      <c r="Z10">
        <f t="shared" si="20"/>
        <v>0.73453613497817116</v>
      </c>
      <c r="AA10">
        <f t="shared" si="21"/>
        <v>26.535699259690446</v>
      </c>
      <c r="AB10">
        <f t="shared" si="22"/>
        <v>5.635398222649011E-3</v>
      </c>
    </row>
    <row r="11" spans="1:30" x14ac:dyDescent="0.25">
      <c r="B11">
        <v>60</v>
      </c>
      <c r="C11">
        <f t="shared" si="1"/>
        <v>1.0471975511965976</v>
      </c>
      <c r="D11">
        <f t="shared" si="2"/>
        <v>-79.686777919999997</v>
      </c>
      <c r="E11">
        <f t="shared" si="0"/>
        <v>-2.2417891666748346E-3</v>
      </c>
      <c r="F11">
        <f t="shared" si="3"/>
        <v>5.0256186678206494E-6</v>
      </c>
      <c r="G11">
        <f t="shared" si="4"/>
        <v>-1.376742781178397</v>
      </c>
      <c r="H11">
        <f t="shared" si="5"/>
        <v>-0.97344794655112421</v>
      </c>
      <c r="I11">
        <f t="shared" si="6"/>
        <v>-0.97361657321481221</v>
      </c>
      <c r="J11">
        <f t="shared" si="7"/>
        <v>1.9470083033052676</v>
      </c>
      <c r="K11">
        <f t="shared" si="8"/>
        <v>-0.97327931015152269</v>
      </c>
      <c r="L11">
        <f t="shared" si="9"/>
        <v>1.5997229196820058</v>
      </c>
      <c r="M11">
        <f t="shared" si="10"/>
        <v>-2.2622192213455028</v>
      </c>
      <c r="N11">
        <f t="shared" si="11"/>
        <v>-2.2623205507568182E-4</v>
      </c>
      <c r="P11">
        <f t="shared" si="12"/>
        <v>5.1418328916167407E-16</v>
      </c>
      <c r="Q11">
        <f t="shared" si="13"/>
        <v>5.5376782248323821E-16</v>
      </c>
      <c r="R11">
        <f t="shared" si="14"/>
        <v>2.1370954638479935E-8</v>
      </c>
      <c r="S11">
        <f t="shared" si="15"/>
        <v>-7.1190498266178589E-16</v>
      </c>
      <c r="T11">
        <f t="shared" si="16"/>
        <v>-1.1104497091485261E-4</v>
      </c>
      <c r="U11">
        <f t="shared" si="17"/>
        <v>3.2169764886939199E-16</v>
      </c>
      <c r="V11">
        <f t="shared" si="18"/>
        <v>-3.8466608146134879E-8</v>
      </c>
      <c r="X11">
        <f t="shared" si="19"/>
        <v>-1.5706548080520014E-4</v>
      </c>
      <c r="Z11">
        <f t="shared" si="20"/>
        <v>0</v>
      </c>
      <c r="AA11">
        <f t="shared" si="21"/>
        <v>34.642847138359357</v>
      </c>
      <c r="AB11">
        <f t="shared" si="22"/>
        <v>2.4669565260568695E-8</v>
      </c>
    </row>
    <row r="12" spans="1:30" x14ac:dyDescent="0.25">
      <c r="B12">
        <v>70</v>
      </c>
      <c r="C12">
        <f t="shared" si="1"/>
        <v>1.2217304763960306</v>
      </c>
      <c r="D12">
        <f>D22</f>
        <v>-79.686498150000006</v>
      </c>
      <c r="E12">
        <f t="shared" si="0"/>
        <v>-1.9620191666831488E-3</v>
      </c>
      <c r="F12">
        <f t="shared" si="3"/>
        <v>3.8495192104320378E-6</v>
      </c>
      <c r="G12">
        <f t="shared" si="4"/>
        <v>-1.2049285295955221</v>
      </c>
      <c r="H12">
        <f t="shared" si="5"/>
        <v>-0.5827579288764172</v>
      </c>
      <c r="I12">
        <f t="shared" si="6"/>
        <v>-1.30543287799301</v>
      </c>
      <c r="J12">
        <f t="shared" si="7"/>
        <v>1.4756448220464695</v>
      </c>
      <c r="K12">
        <f t="shared" si="8"/>
        <v>0.29612482179848693</v>
      </c>
      <c r="L12">
        <f t="shared" si="9"/>
        <v>1.788584790455227</v>
      </c>
      <c r="M12">
        <f t="shared" si="10"/>
        <v>-1.7300809840654012</v>
      </c>
      <c r="N12">
        <f t="shared" si="11"/>
        <v>-0.83040880769896808</v>
      </c>
      <c r="P12">
        <f t="shared" si="12"/>
        <v>4.6002767019014371E-16</v>
      </c>
      <c r="Q12">
        <f t="shared" si="13"/>
        <v>6.5197644859562273E-16</v>
      </c>
      <c r="R12">
        <f t="shared" si="14"/>
        <v>0.57276236783631129</v>
      </c>
      <c r="S12">
        <f t="shared" si="15"/>
        <v>-3.9215718856546345E-16</v>
      </c>
      <c r="T12">
        <f t="shared" si="16"/>
        <v>-1.4185844057429292E-4</v>
      </c>
      <c r="U12">
        <f t="shared" si="17"/>
        <v>2.811066709073171E-16</v>
      </c>
      <c r="V12">
        <f t="shared" si="18"/>
        <v>-1.6132928911649245E-4</v>
      </c>
      <c r="X12">
        <f t="shared" si="19"/>
        <v>0.8095795364117665</v>
      </c>
      <c r="Z12">
        <f t="shared" si="20"/>
        <v>0.73453613497817116</v>
      </c>
      <c r="AA12">
        <f t="shared" si="21"/>
        <v>26.535699259690446</v>
      </c>
      <c r="AB12">
        <f t="shared" si="22"/>
        <v>5.6315120987237384E-3</v>
      </c>
    </row>
    <row r="13" spans="1:30" x14ac:dyDescent="0.25">
      <c r="B13">
        <v>80</v>
      </c>
      <c r="C13">
        <f t="shared" si="1"/>
        <v>1.3962634015954636</v>
      </c>
      <c r="D13">
        <f>D21</f>
        <v>-79.685715590000001</v>
      </c>
      <c r="E13">
        <f t="shared" si="0"/>
        <v>-1.1794591666784981E-3</v>
      </c>
      <c r="F13">
        <f t="shared" si="3"/>
        <v>1.3911239258619373E-6</v>
      </c>
      <c r="G13">
        <f t="shared" si="4"/>
        <v>-0.72433747006987814</v>
      </c>
      <c r="H13">
        <f t="shared" si="5"/>
        <v>-0.17784598514134112</v>
      </c>
      <c r="I13">
        <f t="shared" si="6"/>
        <v>-0.96261428862556464</v>
      </c>
      <c r="J13">
        <f t="shared" si="7"/>
        <v>0.51209521499789434</v>
      </c>
      <c r="K13">
        <f t="shared" si="8"/>
        <v>0.78479911047080464</v>
      </c>
      <c r="L13">
        <f t="shared" si="9"/>
        <v>1.2375933741441125</v>
      </c>
      <c r="M13">
        <f t="shared" si="10"/>
        <v>-0.60773057289945942</v>
      </c>
      <c r="N13">
        <f t="shared" si="11"/>
        <v>-0.67625658891605234</v>
      </c>
      <c r="P13">
        <f t="shared" si="12"/>
        <v>4.023100097459946E-16</v>
      </c>
      <c r="Q13">
        <f t="shared" si="13"/>
        <v>7.1607376035704055E-16</v>
      </c>
      <c r="R13">
        <f t="shared" si="14"/>
        <v>2.1371508114286573</v>
      </c>
      <c r="S13">
        <f t="shared" si="15"/>
        <v>-1.1100395484156581E-16</v>
      </c>
      <c r="T13">
        <f t="shared" si="16"/>
        <v>-1.6328412346641169E-4</v>
      </c>
      <c r="U13">
        <f t="shared" si="17"/>
        <v>1.642616343615788E-16</v>
      </c>
      <c r="V13">
        <f t="shared" si="18"/>
        <v>-2.1855116125163885E-4</v>
      </c>
      <c r="X13">
        <f t="shared" si="19"/>
        <v>3.0218476657208337</v>
      </c>
      <c r="Z13">
        <f t="shared" si="20"/>
        <v>2.7891474149903814</v>
      </c>
      <c r="AA13">
        <f t="shared" si="21"/>
        <v>9.5893653497287801</v>
      </c>
      <c r="AB13">
        <f t="shared" si="22"/>
        <v>5.4149406690015368E-2</v>
      </c>
    </row>
    <row r="14" spans="1:30" x14ac:dyDescent="0.25">
      <c r="B14">
        <v>90</v>
      </c>
      <c r="C14">
        <f t="shared" si="1"/>
        <v>1.5707963267948966</v>
      </c>
      <c r="D14">
        <f>D20</f>
        <v>-79.684599059999996</v>
      </c>
      <c r="E14">
        <f t="shared" si="0"/>
        <v>-6.2929166674052794E-5</v>
      </c>
      <c r="F14">
        <f t="shared" si="3"/>
        <v>3.9600800182907172E-9</v>
      </c>
      <c r="G14">
        <f t="shared" si="4"/>
        <v>-3.8646487025619944E-2</v>
      </c>
      <c r="H14">
        <f t="shared" si="5"/>
        <v>1.8219470665915025E-6</v>
      </c>
      <c r="I14">
        <f t="shared" si="6"/>
        <v>-5.4654385968235498E-2</v>
      </c>
      <c r="J14">
        <f t="shared" si="7"/>
        <v>-5.4658411917000442E-6</v>
      </c>
      <c r="K14">
        <f t="shared" si="8"/>
        <v>5.4654385603819244E-2</v>
      </c>
      <c r="L14">
        <f t="shared" si="9"/>
        <v>6.9132937549441345E-2</v>
      </c>
      <c r="M14">
        <f t="shared" si="10"/>
        <v>6.5183959768223038E-6</v>
      </c>
      <c r="N14">
        <f t="shared" si="11"/>
        <v>-2.8220580864235945E-2</v>
      </c>
      <c r="P14">
        <f t="shared" si="12"/>
        <v>3.4278402973527685E-16</v>
      </c>
      <c r="Q14">
        <f t="shared" si="13"/>
        <v>7.3832867599349226E-16</v>
      </c>
      <c r="R14">
        <f t="shared" si="14"/>
        <v>4.2739887320388421</v>
      </c>
      <c r="S14">
        <f t="shared" si="15"/>
        <v>-4.2196425880011935E-24</v>
      </c>
      <c r="T14">
        <f t="shared" si="16"/>
        <v>-1.7095504592171216E-4</v>
      </c>
      <c r="U14">
        <f t="shared" si="17"/>
        <v>-3.3021494390798034E-20</v>
      </c>
      <c r="V14">
        <f t="shared" si="18"/>
        <v>-1.7093794820789701E-4</v>
      </c>
      <c r="X14">
        <f t="shared" si="19"/>
        <v>6.0438493205699411</v>
      </c>
      <c r="Z14">
        <f t="shared" si="20"/>
        <v>5.7205969300020527</v>
      </c>
      <c r="AA14">
        <f t="shared" si="21"/>
        <v>2.7297822576102488E-2</v>
      </c>
      <c r="AB14">
        <f t="shared" si="22"/>
        <v>0.10449210800785463</v>
      </c>
    </row>
    <row r="15" spans="1:30" x14ac:dyDescent="0.25">
      <c r="B15">
        <v>100</v>
      </c>
      <c r="C15">
        <f t="shared" si="1"/>
        <v>1.7453292519943295</v>
      </c>
      <c r="D15">
        <f>D19</f>
        <v>-79.683420209999994</v>
      </c>
      <c r="E15">
        <f t="shared" si="0"/>
        <v>1.1159208333282322E-3</v>
      </c>
      <c r="F15">
        <f t="shared" si="3"/>
        <v>1.2452793062559762E-6</v>
      </c>
      <c r="G15">
        <f t="shared" si="4"/>
        <v>0.68531687746980097</v>
      </c>
      <c r="H15">
        <f t="shared" si="5"/>
        <v>-0.16832892640927605</v>
      </c>
      <c r="I15">
        <f t="shared" si="6"/>
        <v>0.910713347778071</v>
      </c>
      <c r="J15">
        <f t="shared" si="7"/>
        <v>0.48467614891280741</v>
      </c>
      <c r="K15">
        <f t="shared" si="8"/>
        <v>-0.74235526463769053</v>
      </c>
      <c r="L15">
        <f t="shared" si="9"/>
        <v>-1.1708820128650699</v>
      </c>
      <c r="M15">
        <f t="shared" si="10"/>
        <v>-0.57518884666953018</v>
      </c>
      <c r="N15">
        <f t="shared" si="11"/>
        <v>0.16751910917465079</v>
      </c>
      <c r="P15">
        <f t="shared" si="12"/>
        <v>2.8325839693901679E-16</v>
      </c>
      <c r="Q15">
        <f t="shared" si="13"/>
        <v>7.1605692423164761E-16</v>
      </c>
      <c r="R15">
        <f t="shared" si="14"/>
        <v>6.4107121344831626</v>
      </c>
      <c r="S15">
        <f t="shared" si="15"/>
        <v>-1.1108531886718475E-16</v>
      </c>
      <c r="T15">
        <f t="shared" si="16"/>
        <v>-1.6327836486449668E-4</v>
      </c>
      <c r="U15">
        <f t="shared" si="17"/>
        <v>-1.6431796034847307E-16</v>
      </c>
      <c r="V15">
        <f t="shared" si="18"/>
        <v>-5.7221005912878904E-5</v>
      </c>
      <c r="X15">
        <f t="shared" si="19"/>
        <v>9.065804211855216</v>
      </c>
      <c r="Z15">
        <f t="shared" si="20"/>
        <v>8.815667605008052</v>
      </c>
      <c r="AA15">
        <f t="shared" si="21"/>
        <v>8.5840218891688345</v>
      </c>
      <c r="AB15">
        <f t="shared" si="22"/>
        <v>6.2568322085012687E-2</v>
      </c>
    </row>
    <row r="16" spans="1:30" x14ac:dyDescent="0.25">
      <c r="B16">
        <v>110</v>
      </c>
      <c r="C16">
        <f t="shared" si="1"/>
        <v>1.9198621771937625</v>
      </c>
      <c r="D16">
        <f>D18</f>
        <v>-79.682510960000002</v>
      </c>
      <c r="E16">
        <f t="shared" si="0"/>
        <v>2.0251708333205443E-3</v>
      </c>
      <c r="F16">
        <f t="shared" si="3"/>
        <v>4.1013169041322273E-6</v>
      </c>
      <c r="G16">
        <f t="shared" si="4"/>
        <v>1.2437116598090467</v>
      </c>
      <c r="H16">
        <f t="shared" si="5"/>
        <v>-0.60162539942279469</v>
      </c>
      <c r="I16">
        <f t="shared" si="6"/>
        <v>1.347300194228134</v>
      </c>
      <c r="J16">
        <f t="shared" si="7"/>
        <v>1.5233174193965389</v>
      </c>
      <c r="K16">
        <f t="shared" si="8"/>
        <v>-0.30519427354343193</v>
      </c>
      <c r="L16">
        <f t="shared" si="9"/>
        <v>-1.8460197170237915</v>
      </c>
      <c r="M16">
        <f t="shared" si="10"/>
        <v>-1.7859643605292099</v>
      </c>
      <c r="N16">
        <f t="shared" si="11"/>
        <v>-0.34821773353121827</v>
      </c>
      <c r="P16">
        <f t="shared" si="12"/>
        <v>2.2554176758830523E-16</v>
      </c>
      <c r="Q16">
        <f t="shared" si="13"/>
        <v>6.5194480703003387E-16</v>
      </c>
      <c r="R16">
        <f t="shared" si="14"/>
        <v>7.974787708627991</v>
      </c>
      <c r="S16">
        <f t="shared" si="15"/>
        <v>-3.9228184548485383E-16</v>
      </c>
      <c r="T16">
        <f t="shared" si="16"/>
        <v>-1.4184811373955651E-4</v>
      </c>
      <c r="U16">
        <f t="shared" si="17"/>
        <v>-2.8113770096194521E-16</v>
      </c>
      <c r="V16">
        <f t="shared" si="18"/>
        <v>6.5541102010528322E-5</v>
      </c>
      <c r="X16">
        <f t="shared" si="19"/>
        <v>11.277945020177073</v>
      </c>
      <c r="Z16">
        <f t="shared" si="20"/>
        <v>11.202903479987867</v>
      </c>
      <c r="AA16">
        <f t="shared" si="21"/>
        <v>28.271403774738705</v>
      </c>
      <c r="AB16">
        <f t="shared" si="22"/>
        <v>5.6312327539682116E-3</v>
      </c>
    </row>
    <row r="17" spans="2:28" x14ac:dyDescent="0.25">
      <c r="B17">
        <v>120</v>
      </c>
      <c r="C17">
        <f t="shared" si="1"/>
        <v>2.0943951023931953</v>
      </c>
      <c r="D17">
        <v>-79.682167710000002</v>
      </c>
      <c r="E17">
        <f t="shared" si="0"/>
        <v>2.3684208333207835E-3</v>
      </c>
      <c r="F17">
        <f t="shared" si="3"/>
        <v>5.6094172437079146E-6</v>
      </c>
      <c r="G17">
        <f t="shared" si="4"/>
        <v>1.4545106799241967</v>
      </c>
      <c r="H17">
        <f t="shared" si="5"/>
        <v>-1.0285537490350527</v>
      </c>
      <c r="I17">
        <f t="shared" si="6"/>
        <v>1.0283755937491073</v>
      </c>
      <c r="J17">
        <f t="shared" si="7"/>
        <v>2.0569887198788521</v>
      </c>
      <c r="K17">
        <f t="shared" si="8"/>
        <v>1.0287318940339456</v>
      </c>
      <c r="L17">
        <f t="shared" si="9"/>
        <v>-1.6898911123993812</v>
      </c>
      <c r="M17">
        <f t="shared" si="10"/>
        <v>-2.3900049179563045</v>
      </c>
      <c r="N17">
        <f t="shared" si="11"/>
        <v>-0.91997528616360402</v>
      </c>
      <c r="P17">
        <f t="shared" si="12"/>
        <v>1.7138783225993997E-16</v>
      </c>
      <c r="Q17">
        <f t="shared" si="13"/>
        <v>5.5372519191724341E-16</v>
      </c>
      <c r="R17">
        <f t="shared" si="14"/>
        <v>8.5471226674799698</v>
      </c>
      <c r="S17">
        <f t="shared" si="15"/>
        <v>-7.1201460411695765E-16</v>
      </c>
      <c r="T17">
        <f t="shared" si="16"/>
        <v>-1.1103214834194318E-4</v>
      </c>
      <c r="U17">
        <f t="shared" si="17"/>
        <v>-3.2169764886942867E-16</v>
      </c>
      <c r="V17">
        <f t="shared" si="18"/>
        <v>1.4806138483950556E-4</v>
      </c>
      <c r="X17">
        <f t="shared" si="19"/>
        <v>12.087509162865141</v>
      </c>
      <c r="Z17">
        <f t="shared" si="20"/>
        <v>12.104106354988495</v>
      </c>
      <c r="AA17">
        <f t="shared" si="21"/>
        <v>38.667116817543892</v>
      </c>
      <c r="AB17">
        <f t="shared" si="22"/>
        <v>2.7546678637954171E-4</v>
      </c>
    </row>
    <row r="18" spans="2:28" x14ac:dyDescent="0.25">
      <c r="B18">
        <v>130</v>
      </c>
      <c r="C18">
        <f t="shared" si="1"/>
        <v>2.2689280275926285</v>
      </c>
      <c r="D18">
        <v>-79.682510960000002</v>
      </c>
      <c r="E18">
        <f t="shared" si="0"/>
        <v>2.0251708333205443E-3</v>
      </c>
      <c r="F18">
        <f t="shared" si="3"/>
        <v>4.1013169041322273E-6</v>
      </c>
      <c r="G18">
        <f t="shared" si="4"/>
        <v>1.2437116598090467</v>
      </c>
      <c r="H18">
        <f t="shared" si="5"/>
        <v>-1.1306272631813579</v>
      </c>
      <c r="I18">
        <f t="shared" si="6"/>
        <v>0.30530976092884105</v>
      </c>
      <c r="J18">
        <f t="shared" si="7"/>
        <v>1.5231415190510236</v>
      </c>
      <c r="K18">
        <f t="shared" si="8"/>
        <v>1.6528810224763697</v>
      </c>
      <c r="L18">
        <f t="shared" si="9"/>
        <v>-1.0000463961646211</v>
      </c>
      <c r="M18">
        <f t="shared" si="10"/>
        <v>-1.8182344935538912</v>
      </c>
      <c r="N18">
        <f t="shared" si="11"/>
        <v>-0.89249868024201484</v>
      </c>
      <c r="P18">
        <f t="shared" si="12"/>
        <v>1.2244203087565962E-16</v>
      </c>
      <c r="Q18">
        <f t="shared" si="13"/>
        <v>4.3324481404301399E-16</v>
      </c>
      <c r="R18">
        <f t="shared" si="14"/>
        <v>7.9743603210146121</v>
      </c>
      <c r="S18">
        <f t="shared" si="15"/>
        <v>-9.206770835657384E-16</v>
      </c>
      <c r="T18">
        <f t="shared" si="16"/>
        <v>-7.6843542698826209E-5</v>
      </c>
      <c r="U18">
        <f t="shared" si="17"/>
        <v>-2.8621750614104002E-16</v>
      </c>
      <c r="V18">
        <f t="shared" si="18"/>
        <v>1.6798497438028838E-4</v>
      </c>
      <c r="X18">
        <f t="shared" si="19"/>
        <v>11.277577410677512</v>
      </c>
      <c r="Z18">
        <f t="shared" si="20"/>
        <v>11.202903479987867</v>
      </c>
      <c r="AA18">
        <f t="shared" si="21"/>
        <v>28.271403774738705</v>
      </c>
      <c r="AB18">
        <f t="shared" si="22"/>
        <v>5.5761959246419229E-3</v>
      </c>
    </row>
    <row r="19" spans="2:28" x14ac:dyDescent="0.25">
      <c r="B19">
        <v>140</v>
      </c>
      <c r="C19">
        <f t="shared" si="1"/>
        <v>2.4434609527920612</v>
      </c>
      <c r="D19">
        <v>-79.683420209999994</v>
      </c>
      <c r="E19">
        <f t="shared" si="0"/>
        <v>1.1159208333282322E-3</v>
      </c>
      <c r="F19">
        <f t="shared" si="3"/>
        <v>1.2452793062559762E-6</v>
      </c>
      <c r="G19">
        <f t="shared" si="4"/>
        <v>0.68531687746980097</v>
      </c>
      <c r="H19">
        <f t="shared" si="5"/>
        <v>-0.74245910842999319</v>
      </c>
      <c r="I19">
        <f t="shared" si="6"/>
        <v>-0.16836074381671109</v>
      </c>
      <c r="J19">
        <f t="shared" si="7"/>
        <v>0.48450826888152992</v>
      </c>
      <c r="K19">
        <f t="shared" si="8"/>
        <v>0.91069124137155744</v>
      </c>
      <c r="L19">
        <f t="shared" si="9"/>
        <v>-0.32554958351621061</v>
      </c>
      <c r="M19">
        <f t="shared" si="10"/>
        <v>-0.7053882998463068</v>
      </c>
      <c r="N19">
        <f t="shared" si="11"/>
        <v>-0.39335624373055056</v>
      </c>
      <c r="P19">
        <f t="shared" si="12"/>
        <v>8.0191556842755242E-17</v>
      </c>
      <c r="Q19">
        <f t="shared" si="13"/>
        <v>3.0503538507998262E-16</v>
      </c>
      <c r="R19">
        <f t="shared" si="14"/>
        <v>6.4099718774222696</v>
      </c>
      <c r="S19">
        <f t="shared" si="15"/>
        <v>-9.2063379067196714E-16</v>
      </c>
      <c r="T19">
        <f t="shared" si="16"/>
        <v>-4.5397574729820605E-5</v>
      </c>
      <c r="U19">
        <f t="shared" si="17"/>
        <v>-2.0151288981967376E-16</v>
      </c>
      <c r="V19">
        <f t="shared" si="18"/>
        <v>1.3436222326676295E-4</v>
      </c>
      <c r="X19">
        <f t="shared" si="19"/>
        <v>9.0651949784932366</v>
      </c>
      <c r="Z19">
        <f t="shared" si="20"/>
        <v>8.815667605008052</v>
      </c>
      <c r="AA19">
        <f t="shared" si="21"/>
        <v>8.5840218891688345</v>
      </c>
      <c r="AB19">
        <f t="shared" si="22"/>
        <v>6.2263910118414811E-2</v>
      </c>
    </row>
    <row r="20" spans="2:28" x14ac:dyDescent="0.25">
      <c r="B20">
        <v>150</v>
      </c>
      <c r="C20">
        <f t="shared" si="1"/>
        <v>2.6179938779914944</v>
      </c>
      <c r="D20">
        <v>-79.684599059999996</v>
      </c>
      <c r="E20">
        <f t="shared" si="0"/>
        <v>-6.2929166674052794E-5</v>
      </c>
      <c r="F20">
        <f t="shared" si="3"/>
        <v>3.9600800182907172E-9</v>
      </c>
      <c r="G20">
        <f t="shared" si="4"/>
        <v>-3.8646487025619944E-2</v>
      </c>
      <c r="H20">
        <f t="shared" si="5"/>
        <v>4.733299772916344E-2</v>
      </c>
      <c r="I20">
        <f t="shared" si="6"/>
        <v>2.7330348689004042E-2</v>
      </c>
      <c r="J20">
        <f t="shared" si="7"/>
        <v>5.4658411916933484E-6</v>
      </c>
      <c r="K20">
        <f t="shared" si="8"/>
        <v>-2.7320881392151063E-2</v>
      </c>
      <c r="L20">
        <f t="shared" si="9"/>
        <v>8.6401203978486406E-3</v>
      </c>
      <c r="M20">
        <f t="shared" si="10"/>
        <v>2.116429360836623E-2</v>
      </c>
      <c r="N20">
        <f t="shared" si="11"/>
        <v>1.2725860914038685E-2</v>
      </c>
      <c r="P20">
        <f t="shared" si="12"/>
        <v>4.5920169434945013E-17</v>
      </c>
      <c r="Q20">
        <f t="shared" si="13"/>
        <v>1.845608543307401E-16</v>
      </c>
      <c r="R20">
        <f t="shared" si="14"/>
        <v>4.2731339568120834</v>
      </c>
      <c r="S20">
        <f t="shared" si="15"/>
        <v>-7.1190498266178599E-16</v>
      </c>
      <c r="T20">
        <f t="shared" si="16"/>
        <v>-2.136567939597516E-5</v>
      </c>
      <c r="U20">
        <f t="shared" si="17"/>
        <v>-1.0721603982926E-16</v>
      </c>
      <c r="V20">
        <f t="shared" si="18"/>
        <v>7.7083195568864197E-5</v>
      </c>
      <c r="X20">
        <f t="shared" si="19"/>
        <v>6.0432027920276878</v>
      </c>
      <c r="Z20">
        <f t="shared" si="20"/>
        <v>5.7205969300020527</v>
      </c>
      <c r="AA20">
        <f t="shared" si="21"/>
        <v>2.7297822576102488E-2</v>
      </c>
      <c r="AB20">
        <f t="shared" si="22"/>
        <v>0.10407454221330313</v>
      </c>
    </row>
    <row r="21" spans="2:28" x14ac:dyDescent="0.25">
      <c r="B21">
        <v>160</v>
      </c>
      <c r="C21">
        <f t="shared" si="1"/>
        <v>2.7925268031909272</v>
      </c>
      <c r="D21">
        <v>-79.685715590000001</v>
      </c>
      <c r="E21">
        <f t="shared" si="0"/>
        <v>-1.1794591666784981E-3</v>
      </c>
      <c r="F21">
        <f t="shared" si="3"/>
        <v>1.3911239258619373E-6</v>
      </c>
      <c r="G21">
        <f t="shared" si="4"/>
        <v>-0.72433747006987814</v>
      </c>
      <c r="H21">
        <f t="shared" si="5"/>
        <v>0.96260261088831256</v>
      </c>
      <c r="I21">
        <f t="shared" si="6"/>
        <v>0.78475521573790996</v>
      </c>
      <c r="J21">
        <f t="shared" si="7"/>
        <v>0.51227265378734888</v>
      </c>
      <c r="K21">
        <f t="shared" si="8"/>
        <v>0.17801413028074953</v>
      </c>
      <c r="L21">
        <f t="shared" si="9"/>
        <v>5.1826473503874544E-2</v>
      </c>
      <c r="M21">
        <f t="shared" si="10"/>
        <v>0.13774877255252543</v>
      </c>
      <c r="N21">
        <f t="shared" si="11"/>
        <v>8.6649593650609494E-2</v>
      </c>
      <c r="P21">
        <f t="shared" si="12"/>
        <v>2.066918741645658E-17</v>
      </c>
      <c r="Q21">
        <f t="shared" si="13"/>
        <v>8.635222821835563E-17</v>
      </c>
      <c r="R21">
        <f t="shared" si="14"/>
        <v>2.1364105543677616</v>
      </c>
      <c r="S21">
        <f t="shared" si="15"/>
        <v>-3.9215718856546355E-16</v>
      </c>
      <c r="T21">
        <f t="shared" si="16"/>
        <v>-6.8378196548505027E-6</v>
      </c>
      <c r="U21">
        <f t="shared" si="17"/>
        <v>-3.7231693648103675E-17</v>
      </c>
      <c r="V21">
        <f t="shared" si="18"/>
        <v>2.8003230762863804E-5</v>
      </c>
      <c r="X21">
        <f t="shared" si="19"/>
        <v>3.0213707131953522</v>
      </c>
      <c r="Z21">
        <f t="shared" si="20"/>
        <v>2.7891474149903814</v>
      </c>
      <c r="AA21">
        <f t="shared" si="21"/>
        <v>9.5893653497287801</v>
      </c>
      <c r="AB21">
        <f t="shared" si="22"/>
        <v>5.392766022919479E-2</v>
      </c>
    </row>
    <row r="22" spans="2:28" x14ac:dyDescent="0.25">
      <c r="B22">
        <v>170</v>
      </c>
      <c r="C22">
        <f t="shared" si="1"/>
        <v>2.9670597283903604</v>
      </c>
      <c r="D22">
        <v>-79.686498150000006</v>
      </c>
      <c r="E22">
        <f t="shared" si="0"/>
        <v>-1.9620191666831488E-3</v>
      </c>
      <c r="F22">
        <f t="shared" si="3"/>
        <v>3.8495192104320378E-6</v>
      </c>
      <c r="G22">
        <f t="shared" si="4"/>
        <v>-1.2049285295955221</v>
      </c>
      <c r="H22">
        <f t="shared" si="5"/>
        <v>1.6781481434660572</v>
      </c>
      <c r="I22">
        <f t="shared" si="6"/>
        <v>1.6012997632848476</v>
      </c>
      <c r="J22">
        <f t="shared" si="7"/>
        <v>1.4758152372251048</v>
      </c>
      <c r="K22">
        <f t="shared" si="8"/>
        <v>1.3055058964659585</v>
      </c>
      <c r="L22">
        <f t="shared" si="9"/>
        <v>1.1279779859526478E-2</v>
      </c>
      <c r="M22">
        <f t="shared" si="10"/>
        <v>3.1419525996823107E-2</v>
      </c>
      <c r="N22">
        <f t="shared" si="11"/>
        <v>2.0250900598477804E-2</v>
      </c>
      <c r="P22">
        <f t="shared" si="12"/>
        <v>5.2058490983081176E-18</v>
      </c>
      <c r="Q22">
        <f t="shared" si="13"/>
        <v>2.2254916456937725E-17</v>
      </c>
      <c r="R22">
        <f t="shared" si="14"/>
        <v>0.57233498022293294</v>
      </c>
      <c r="S22">
        <f t="shared" si="15"/>
        <v>-1.1100395484156565E-16</v>
      </c>
      <c r="T22">
        <f t="shared" si="16"/>
        <v>-8.9463579777309896E-7</v>
      </c>
      <c r="U22">
        <f t="shared" si="17"/>
        <v>-5.1051011113355882E-18</v>
      </c>
      <c r="V22">
        <f t="shared" si="18"/>
        <v>3.9342831714105812E-6</v>
      </c>
      <c r="X22">
        <f t="shared" si="19"/>
        <v>0.80940818996234931</v>
      </c>
      <c r="Z22">
        <f t="shared" si="20"/>
        <v>0.73453613497817116</v>
      </c>
      <c r="AA22">
        <f t="shared" si="21"/>
        <v>26.535699259690446</v>
      </c>
      <c r="AB22">
        <f t="shared" si="22"/>
        <v>5.605824617553796E-3</v>
      </c>
    </row>
    <row r="23" spans="2:28" x14ac:dyDescent="0.25">
      <c r="B23">
        <v>180</v>
      </c>
      <c r="C23">
        <f t="shared" si="1"/>
        <v>3.1415926535897931</v>
      </c>
      <c r="D23">
        <f>D4</f>
        <v>-79.686777919999997</v>
      </c>
      <c r="E23">
        <f t="shared" si="0"/>
        <v>-2.2417891666748346E-3</v>
      </c>
      <c r="F23">
        <f t="shared" si="3"/>
        <v>5.0256186678206494E-6</v>
      </c>
      <c r="G23">
        <f t="shared" si="4"/>
        <v>-1.376742781178397</v>
      </c>
      <c r="H23">
        <f t="shared" si="5"/>
        <v>1.9470083119599129</v>
      </c>
      <c r="I23">
        <f t="shared" si="6"/>
        <v>1.947008308714421</v>
      </c>
      <c r="J23">
        <f t="shared" si="7"/>
        <v>1.9470083033052676</v>
      </c>
      <c r="K23">
        <f t="shared" si="8"/>
        <v>1.9470082957324533</v>
      </c>
      <c r="L23">
        <f t="shared" si="9"/>
        <v>-9.1234684012519281E-14</v>
      </c>
      <c r="M23">
        <f t="shared" si="10"/>
        <v>-2.5805065497865709E-13</v>
      </c>
      <c r="N23">
        <f t="shared" si="11"/>
        <v>-1.6760883914850552E-13</v>
      </c>
      <c r="P23">
        <f t="shared" si="12"/>
        <v>1.9046998506647334E-25</v>
      </c>
      <c r="Q23">
        <f t="shared" si="13"/>
        <v>8.2048604853164126E-25</v>
      </c>
      <c r="R23">
        <f t="shared" si="14"/>
        <v>2.1370954638479935E-8</v>
      </c>
      <c r="S23">
        <f t="shared" si="15"/>
        <v>-4.2196425880011935E-24</v>
      </c>
      <c r="T23">
        <f t="shared" si="16"/>
        <v>6.3330672505522735E-18</v>
      </c>
      <c r="U23">
        <f t="shared" si="17"/>
        <v>3.6695952457899352E-29</v>
      </c>
      <c r="V23">
        <f t="shared" si="18"/>
        <v>-2.849880639238887E-17</v>
      </c>
      <c r="X23">
        <f t="shared" si="19"/>
        <v>3.0223093859251436E-8</v>
      </c>
      <c r="Z23">
        <f t="shared" si="20"/>
        <v>0</v>
      </c>
      <c r="AA23">
        <f t="shared" ref="AA23:AA40" si="23">(E23*$A$1)^2</f>
        <v>34.642847138359357</v>
      </c>
      <c r="AB23">
        <f t="shared" ref="AB23:AB40" si="24">(X23-Z23)^2</f>
        <v>9.1343540242512186E-16</v>
      </c>
    </row>
    <row r="24" spans="2:28" x14ac:dyDescent="0.25">
      <c r="B24">
        <f>190-360</f>
        <v>-170</v>
      </c>
      <c r="C24">
        <f t="shared" si="1"/>
        <v>-2.9670597283903604</v>
      </c>
      <c r="D24">
        <f>D22</f>
        <v>-79.686498150000006</v>
      </c>
      <c r="E24">
        <f t="shared" si="0"/>
        <v>-1.9620191666831488E-3</v>
      </c>
      <c r="F24">
        <f t="shared" si="3"/>
        <v>3.8495192104320378E-6</v>
      </c>
      <c r="G24">
        <f t="shared" si="4"/>
        <v>-1.2049285295955221</v>
      </c>
      <c r="H24">
        <f t="shared" si="5"/>
        <v>1.6781284152758835</v>
      </c>
      <c r="I24">
        <f t="shared" si="6"/>
        <v>1.6012220493863472</v>
      </c>
      <c r="J24">
        <f t="shared" si="7"/>
        <v>1.4756448220464693</v>
      </c>
      <c r="K24">
        <f t="shared" si="8"/>
        <v>1.3052137877587946</v>
      </c>
      <c r="L24">
        <f t="shared" si="9"/>
        <v>-1.1292582223951735E-2</v>
      </c>
      <c r="M24">
        <f t="shared" si="10"/>
        <v>-3.1454816856590531E-2</v>
      </c>
      <c r="N24">
        <f t="shared" si="11"/>
        <v>-2.0273525788951637E-2</v>
      </c>
      <c r="P24">
        <f t="shared" si="12"/>
        <v>5.2098177777200468E-18</v>
      </c>
      <c r="Q24">
        <f t="shared" si="13"/>
        <v>2.2271752582330591E-17</v>
      </c>
      <c r="R24">
        <f t="shared" si="14"/>
        <v>0.57276236783631218</v>
      </c>
      <c r="S24">
        <f t="shared" si="15"/>
        <v>-1.1108531886718418E-16</v>
      </c>
      <c r="T24">
        <f t="shared" si="16"/>
        <v>8.9565119467389025E-7</v>
      </c>
      <c r="U24">
        <f t="shared" si="17"/>
        <v>5.1108352337229483E-18</v>
      </c>
      <c r="V24">
        <f t="shared" si="18"/>
        <v>-3.9386787243736859E-6</v>
      </c>
      <c r="X24">
        <f t="shared" si="19"/>
        <v>0.81000400512023674</v>
      </c>
      <c r="Z24">
        <f t="shared" si="20"/>
        <v>0.73453613497817116</v>
      </c>
      <c r="AA24">
        <f t="shared" si="23"/>
        <v>26.535699259690446</v>
      </c>
      <c r="AB24">
        <f t="shared" si="24"/>
        <v>5.6953994237796722E-3</v>
      </c>
    </row>
    <row r="25" spans="2:28" x14ac:dyDescent="0.25">
      <c r="B25">
        <f>200-360</f>
        <v>-160</v>
      </c>
      <c r="C25">
        <f t="shared" si="1"/>
        <v>-2.7925268031909272</v>
      </c>
      <c r="D25">
        <f>D21</f>
        <v>-79.685715590000001</v>
      </c>
      <c r="E25">
        <f t="shared" si="0"/>
        <v>-1.1794591666784981E-3</v>
      </c>
      <c r="F25">
        <f t="shared" si="3"/>
        <v>1.3911239258619373E-6</v>
      </c>
      <c r="G25">
        <f t="shared" si="4"/>
        <v>-0.72433747006987814</v>
      </c>
      <c r="H25">
        <f t="shared" si="5"/>
        <v>0.96257925220467377</v>
      </c>
      <c r="I25">
        <f t="shared" si="6"/>
        <v>0.78466741580737176</v>
      </c>
      <c r="J25">
        <f t="shared" si="7"/>
        <v>0.51209521499789468</v>
      </c>
      <c r="K25">
        <f t="shared" si="8"/>
        <v>0.17774509568576682</v>
      </c>
      <c r="L25">
        <f t="shared" si="9"/>
        <v>-5.1854961841827016E-2</v>
      </c>
      <c r="M25">
        <f t="shared" si="10"/>
        <v>-0.13782114678671067</v>
      </c>
      <c r="N25">
        <f t="shared" si="11"/>
        <v>-8.6694003461009361E-2</v>
      </c>
      <c r="P25">
        <f t="shared" si="12"/>
        <v>2.0677004188964807E-17</v>
      </c>
      <c r="Q25">
        <f t="shared" si="13"/>
        <v>8.6383869783944486E-17</v>
      </c>
      <c r="R25">
        <f t="shared" si="14"/>
        <v>2.1371508114286559</v>
      </c>
      <c r="S25">
        <f t="shared" si="15"/>
        <v>-3.9228184548485418E-16</v>
      </c>
      <c r="T25">
        <f t="shared" si="16"/>
        <v>6.8415783153190926E-6</v>
      </c>
      <c r="U25">
        <f t="shared" si="17"/>
        <v>3.7251255458094933E-17</v>
      </c>
      <c r="V25">
        <f t="shared" si="18"/>
        <v>-2.8017583030616807E-5</v>
      </c>
      <c r="X25">
        <f t="shared" si="19"/>
        <v>3.022357714966005</v>
      </c>
      <c r="Z25">
        <f t="shared" si="20"/>
        <v>2.7891474149903814</v>
      </c>
      <c r="AA25">
        <f t="shared" si="23"/>
        <v>9.5893653497287801</v>
      </c>
      <c r="AB25">
        <f t="shared" si="24"/>
        <v>5.4387044014720339E-2</v>
      </c>
    </row>
    <row r="26" spans="2:28" x14ac:dyDescent="0.25">
      <c r="B26">
        <f>210-360</f>
        <v>-150</v>
      </c>
      <c r="C26">
        <f t="shared" si="1"/>
        <v>-2.6179938779914944</v>
      </c>
      <c r="D26">
        <f>D20</f>
        <v>-79.684599059999996</v>
      </c>
      <c r="E26">
        <f t="shared" si="0"/>
        <v>-6.2929166674052794E-5</v>
      </c>
      <c r="F26">
        <f t="shared" si="3"/>
        <v>3.9600800182907172E-9</v>
      </c>
      <c r="G26">
        <f t="shared" si="4"/>
        <v>-3.8646487025619944E-2</v>
      </c>
      <c r="H26">
        <f t="shared" si="5"/>
        <v>4.7331175782096849E-2</v>
      </c>
      <c r="I26">
        <f t="shared" si="6"/>
        <v>2.732403727923146E-2</v>
      </c>
      <c r="J26">
        <f t="shared" si="7"/>
        <v>-5.4658411916297422E-6</v>
      </c>
      <c r="K26">
        <f t="shared" si="8"/>
        <v>-2.7333504211668164E-2</v>
      </c>
      <c r="L26">
        <f t="shared" si="9"/>
        <v>-8.6431141623695019E-3</v>
      </c>
      <c r="M26">
        <f t="shared" si="10"/>
        <v>-2.1170812004343061E-2</v>
      </c>
      <c r="N26">
        <f t="shared" si="11"/>
        <v>-1.2729498261785854E-2</v>
      </c>
      <c r="P26">
        <f t="shared" si="12"/>
        <v>4.5931596791872325E-17</v>
      </c>
      <c r="Q26">
        <f t="shared" si="13"/>
        <v>1.8460348489673505E-16</v>
      </c>
      <c r="R26">
        <f t="shared" si="14"/>
        <v>4.2739887320388368</v>
      </c>
      <c r="S26">
        <f t="shared" si="15"/>
        <v>-7.1201460411695785E-16</v>
      </c>
      <c r="T26">
        <f t="shared" si="16"/>
        <v>2.1373082511903462E-5</v>
      </c>
      <c r="U26">
        <f t="shared" si="17"/>
        <v>1.0724906132365084E-16</v>
      </c>
      <c r="V26">
        <f t="shared" si="18"/>
        <v>-7.7105227743319091E-5</v>
      </c>
      <c r="X26">
        <f t="shared" si="19"/>
        <v>6.0442540131234637</v>
      </c>
      <c r="Z26">
        <f t="shared" si="20"/>
        <v>5.7205969300020527</v>
      </c>
      <c r="AA26">
        <f t="shared" si="23"/>
        <v>2.7297822576102488E-2</v>
      </c>
      <c r="AB26">
        <f t="shared" si="24"/>
        <v>0.10475390745465991</v>
      </c>
    </row>
    <row r="27" spans="2:28" x14ac:dyDescent="0.25">
      <c r="B27">
        <f>220-360</f>
        <v>-140</v>
      </c>
      <c r="C27">
        <f t="shared" si="1"/>
        <v>-2.4434609527920612</v>
      </c>
      <c r="D27">
        <f>D19</f>
        <v>-79.683420209999994</v>
      </c>
      <c r="E27">
        <f t="shared" si="0"/>
        <v>1.1159208333282322E-3</v>
      </c>
      <c r="F27">
        <f t="shared" si="3"/>
        <v>1.2452793062559762E-6</v>
      </c>
      <c r="G27">
        <f t="shared" si="4"/>
        <v>0.68531687746980097</v>
      </c>
      <c r="H27">
        <f t="shared" si="5"/>
        <v>-0.74241757338813841</v>
      </c>
      <c r="I27">
        <f t="shared" si="6"/>
        <v>-0.168233473064752</v>
      </c>
      <c r="J27">
        <f t="shared" si="7"/>
        <v>0.48467614891280936</v>
      </c>
      <c r="K27">
        <f t="shared" si="8"/>
        <v>0.91077964270795297</v>
      </c>
      <c r="L27">
        <f t="shared" si="9"/>
        <v>0.32562719345868607</v>
      </c>
      <c r="M27">
        <f t="shared" si="10"/>
        <v>0.70551699146630331</v>
      </c>
      <c r="N27">
        <f t="shared" si="11"/>
        <v>0.39341357495444573</v>
      </c>
      <c r="P27">
        <f t="shared" si="12"/>
        <v>8.0206247569644078E-17</v>
      </c>
      <c r="Q27">
        <f t="shared" si="13"/>
        <v>3.0508386277096481E-16</v>
      </c>
      <c r="R27">
        <f t="shared" si="14"/>
        <v>6.4107121344831723</v>
      </c>
      <c r="S27">
        <f t="shared" si="15"/>
        <v>-9.2067708356573899E-16</v>
      </c>
      <c r="T27">
        <f t="shared" si="16"/>
        <v>4.5408397361277383E-5</v>
      </c>
      <c r="U27">
        <f t="shared" si="17"/>
        <v>2.0154965399657709E-16</v>
      </c>
      <c r="V27">
        <f t="shared" si="18"/>
        <v>-1.34381806407562E-4</v>
      </c>
      <c r="X27">
        <f t="shared" si="19"/>
        <v>9.0659902176541109</v>
      </c>
      <c r="Z27">
        <f t="shared" si="20"/>
        <v>8.815667605008052</v>
      </c>
      <c r="AA27">
        <f t="shared" si="23"/>
        <v>8.5840218891688345</v>
      </c>
      <c r="AB27">
        <f t="shared" si="24"/>
        <v>6.2661410401948864E-2</v>
      </c>
    </row>
    <row r="28" spans="2:28" x14ac:dyDescent="0.25">
      <c r="B28">
        <f>230-360</f>
        <v>-130</v>
      </c>
      <c r="C28">
        <f t="shared" si="1"/>
        <v>-2.2689280275926285</v>
      </c>
      <c r="D28">
        <f>D18</f>
        <v>-79.682510960000002</v>
      </c>
      <c r="E28">
        <f t="shared" si="0"/>
        <v>2.0251708333205443E-3</v>
      </c>
      <c r="F28">
        <f t="shared" si="3"/>
        <v>4.1013169041322273E-6</v>
      </c>
      <c r="G28">
        <f t="shared" si="4"/>
        <v>1.2437116598090467</v>
      </c>
      <c r="H28">
        <f t="shared" si="5"/>
        <v>-1.1305374315264076</v>
      </c>
      <c r="I28">
        <f t="shared" si="6"/>
        <v>0.30554073162775125</v>
      </c>
      <c r="J28">
        <f t="shared" si="7"/>
        <v>1.5233174193965402</v>
      </c>
      <c r="K28">
        <f t="shared" si="8"/>
        <v>1.6527205919128856</v>
      </c>
      <c r="L28">
        <f t="shared" si="9"/>
        <v>1.0002142503248679</v>
      </c>
      <c r="M28">
        <f t="shared" si="10"/>
        <v>1.818395189302964</v>
      </c>
      <c r="N28">
        <f t="shared" si="11"/>
        <v>0.89252028058512123</v>
      </c>
      <c r="P28">
        <f t="shared" si="12"/>
        <v>1.2245953860220716E-16</v>
      </c>
      <c r="Q28">
        <f t="shared" si="13"/>
        <v>4.3329329173399618E-16</v>
      </c>
      <c r="R28">
        <f t="shared" si="14"/>
        <v>7.9747877086279937</v>
      </c>
      <c r="S28">
        <f t="shared" si="15"/>
        <v>-9.2063379067196675E-16</v>
      </c>
      <c r="T28">
        <f t="shared" si="16"/>
        <v>7.6856440608742753E-5</v>
      </c>
      <c r="U28">
        <f t="shared" si="17"/>
        <v>2.8624280207328096E-16</v>
      </c>
      <c r="V28">
        <f t="shared" si="18"/>
        <v>-1.6798903996958695E-4</v>
      </c>
      <c r="X28">
        <f t="shared" si="19"/>
        <v>11.277924053629977</v>
      </c>
      <c r="Z28">
        <f t="shared" si="20"/>
        <v>11.202903479987867</v>
      </c>
      <c r="AA28">
        <f t="shared" si="23"/>
        <v>28.271403774738705</v>
      </c>
      <c r="AB28">
        <f t="shared" si="24"/>
        <v>5.6280864695912678E-3</v>
      </c>
    </row>
    <row r="29" spans="2:28" x14ac:dyDescent="0.25">
      <c r="B29">
        <f>240-360</f>
        <v>-120</v>
      </c>
      <c r="C29">
        <f t="shared" si="1"/>
        <v>-2.0943951023931953</v>
      </c>
      <c r="D29">
        <f>D17</f>
        <v>-79.682167710000002</v>
      </c>
      <c r="E29">
        <f t="shared" si="0"/>
        <v>2.3684208333207835E-3</v>
      </c>
      <c r="F29">
        <f t="shared" si="3"/>
        <v>5.6094172437079146E-6</v>
      </c>
      <c r="G29">
        <f t="shared" si="4"/>
        <v>1.4545106799241967</v>
      </c>
      <c r="H29">
        <f t="shared" si="5"/>
        <v>-1.0284349799873176</v>
      </c>
      <c r="I29">
        <f t="shared" si="6"/>
        <v>1.0286131318444458</v>
      </c>
      <c r="J29">
        <f t="shared" si="7"/>
        <v>2.0569887198788521</v>
      </c>
      <c r="K29">
        <f t="shared" si="8"/>
        <v>1.0282568178443241</v>
      </c>
      <c r="L29">
        <f t="shared" si="9"/>
        <v>1.6900862698589227</v>
      </c>
      <c r="M29">
        <f t="shared" si="10"/>
        <v>2.3900049179560319</v>
      </c>
      <c r="N29">
        <f t="shared" si="11"/>
        <v>0.91985135085362879</v>
      </c>
      <c r="P29">
        <f t="shared" si="12"/>
        <v>1.714076250227343E-16</v>
      </c>
      <c r="Q29">
        <f t="shared" si="13"/>
        <v>5.537678224832383E-16</v>
      </c>
      <c r="R29">
        <f t="shared" si="14"/>
        <v>8.5471226674799698</v>
      </c>
      <c r="S29">
        <f t="shared" si="15"/>
        <v>-7.1190498266178569E-16</v>
      </c>
      <c r="T29">
        <f t="shared" si="16"/>
        <v>1.1104497091485267E-4</v>
      </c>
      <c r="U29">
        <f t="shared" si="17"/>
        <v>3.2169764886939199E-16</v>
      </c>
      <c r="V29">
        <f t="shared" si="18"/>
        <v>-1.480414386149695E-4</v>
      </c>
      <c r="X29">
        <f t="shared" si="19"/>
        <v>12.087404474710297</v>
      </c>
      <c r="Z29">
        <f t="shared" si="20"/>
        <v>12.104106354988495</v>
      </c>
      <c r="AA29">
        <f t="shared" si="23"/>
        <v>38.667116817543892</v>
      </c>
      <c r="AB29">
        <f t="shared" si="24"/>
        <v>2.789528048272656E-4</v>
      </c>
    </row>
    <row r="30" spans="2:28" x14ac:dyDescent="0.25">
      <c r="B30">
        <f>250-360</f>
        <v>-110</v>
      </c>
      <c r="C30">
        <f t="shared" si="1"/>
        <v>-1.9198621771937625</v>
      </c>
      <c r="D30">
        <f>D16</f>
        <v>-79.682510960000002</v>
      </c>
      <c r="E30">
        <f t="shared" si="0"/>
        <v>2.0251708333205443E-3</v>
      </c>
      <c r="F30">
        <f t="shared" si="3"/>
        <v>4.1013169041322273E-6</v>
      </c>
      <c r="G30">
        <f t="shared" si="4"/>
        <v>1.2437116598090467</v>
      </c>
      <c r="H30">
        <f t="shared" si="5"/>
        <v>-0.60151520458484842</v>
      </c>
      <c r="I30">
        <f t="shared" si="6"/>
        <v>1.3474509496451228</v>
      </c>
      <c r="J30">
        <f t="shared" si="7"/>
        <v>1.5231415190510236</v>
      </c>
      <c r="K30">
        <f t="shared" si="8"/>
        <v>-0.30565621494022266</v>
      </c>
      <c r="L30">
        <f t="shared" si="9"/>
        <v>1.8461541110600275</v>
      </c>
      <c r="M30">
        <f t="shared" si="10"/>
        <v>1.7857672380106659</v>
      </c>
      <c r="N30">
        <f t="shared" si="11"/>
        <v>0.34799642105899103</v>
      </c>
      <c r="P30">
        <f t="shared" si="12"/>
        <v>2.2556324399426463E-16</v>
      </c>
      <c r="Q30">
        <f t="shared" si="13"/>
        <v>6.5197644859562273E-16</v>
      </c>
      <c r="R30">
        <f t="shared" si="14"/>
        <v>7.9743603210146121</v>
      </c>
      <c r="S30">
        <f t="shared" si="15"/>
        <v>-3.9215718856546326E-16</v>
      </c>
      <c r="T30">
        <f t="shared" si="16"/>
        <v>1.4185844057429295E-4</v>
      </c>
      <c r="U30">
        <f t="shared" si="17"/>
        <v>2.8110667090731695E-16</v>
      </c>
      <c r="V30">
        <f t="shared" si="18"/>
        <v>-6.5499446856520635E-5</v>
      </c>
      <c r="X30">
        <f t="shared" si="19"/>
        <v>11.277556505153258</v>
      </c>
      <c r="Z30">
        <f t="shared" si="20"/>
        <v>11.202903479987867</v>
      </c>
      <c r="AA30">
        <f t="shared" si="23"/>
        <v>28.271403774738705</v>
      </c>
      <c r="AB30">
        <f t="shared" si="24"/>
        <v>5.5730741663445292E-3</v>
      </c>
    </row>
    <row r="31" spans="2:28" x14ac:dyDescent="0.25">
      <c r="B31">
        <f>260-360</f>
        <v>-100</v>
      </c>
      <c r="C31">
        <f t="shared" si="1"/>
        <v>-1.7453292519943295</v>
      </c>
      <c r="D31">
        <f>D15</f>
        <v>-79.683420209999994</v>
      </c>
      <c r="E31">
        <f t="shared" si="0"/>
        <v>1.1159208333282322E-3</v>
      </c>
      <c r="F31">
        <f t="shared" si="3"/>
        <v>1.2452793062559762E-6</v>
      </c>
      <c r="G31">
        <f t="shared" si="4"/>
        <v>0.68531687746980097</v>
      </c>
      <c r="H31">
        <f t="shared" si="5"/>
        <v>-0.16826529103326177</v>
      </c>
      <c r="I31">
        <f t="shared" si="6"/>
        <v>0.91075754844636658</v>
      </c>
      <c r="J31">
        <f t="shared" si="7"/>
        <v>0.48450826888152987</v>
      </c>
      <c r="K31">
        <f t="shared" si="8"/>
        <v>-0.74252140480464579</v>
      </c>
      <c r="L31">
        <f t="shared" si="9"/>
        <v>1.1709233082529007</v>
      </c>
      <c r="M31">
        <f t="shared" si="10"/>
        <v>0.57499167966861031</v>
      </c>
      <c r="N31">
        <f t="shared" si="11"/>
        <v>-0.16766218029169877</v>
      </c>
      <c r="P31">
        <f t="shared" si="12"/>
        <v>2.8328090443841364E-16</v>
      </c>
      <c r="Q31">
        <f t="shared" si="13"/>
        <v>7.1607376035704055E-16</v>
      </c>
      <c r="R31">
        <f t="shared" si="14"/>
        <v>6.4099718774222687</v>
      </c>
      <c r="S31">
        <f t="shared" si="15"/>
        <v>-1.1100395484156597E-16</v>
      </c>
      <c r="T31">
        <f t="shared" si="16"/>
        <v>1.6328412346641166E-4</v>
      </c>
      <c r="U31">
        <f t="shared" si="17"/>
        <v>1.6426163436157889E-16</v>
      </c>
      <c r="V31">
        <f t="shared" si="18"/>
        <v>5.7269875998655372E-5</v>
      </c>
      <c r="X31">
        <f t="shared" si="19"/>
        <v>9.065381073937985</v>
      </c>
      <c r="Z31">
        <f t="shared" si="20"/>
        <v>8.815667605008052</v>
      </c>
      <c r="AA31">
        <f t="shared" si="23"/>
        <v>8.5840218891688345</v>
      </c>
      <c r="AB31">
        <f t="shared" si="24"/>
        <v>6.2356816565020595E-2</v>
      </c>
    </row>
    <row r="32" spans="2:28" x14ac:dyDescent="0.25">
      <c r="B32">
        <f>270-360</f>
        <v>-90</v>
      </c>
      <c r="C32">
        <f t="shared" si="1"/>
        <v>-1.5707963267948966</v>
      </c>
      <c r="D32">
        <f>D14</f>
        <v>-79.684599059999996</v>
      </c>
      <c r="E32">
        <f t="shared" si="0"/>
        <v>-6.2929166674052794E-5</v>
      </c>
      <c r="F32">
        <f t="shared" si="3"/>
        <v>3.9600800182907172E-9</v>
      </c>
      <c r="G32">
        <f t="shared" si="4"/>
        <v>-3.8646487025619944E-2</v>
      </c>
      <c r="H32">
        <f t="shared" si="5"/>
        <v>-1.821947066573927E-6</v>
      </c>
      <c r="I32">
        <f t="shared" si="6"/>
        <v>-5.4654385968235498E-2</v>
      </c>
      <c r="J32">
        <f t="shared" si="7"/>
        <v>5.4658411916230464E-6</v>
      </c>
      <c r="K32">
        <f t="shared" si="8"/>
        <v>5.4654385603819244E-2</v>
      </c>
      <c r="L32">
        <f t="shared" si="9"/>
        <v>-6.9132937549441345E-2</v>
      </c>
      <c r="M32">
        <f t="shared" si="10"/>
        <v>6.5183959767594243E-6</v>
      </c>
      <c r="N32">
        <f t="shared" si="11"/>
        <v>2.822622596073332E-2</v>
      </c>
      <c r="P32">
        <f t="shared" si="12"/>
        <v>3.4280688444913139E-16</v>
      </c>
      <c r="Q32">
        <f t="shared" si="13"/>
        <v>7.3832867599349226E-16</v>
      </c>
      <c r="R32">
        <f t="shared" si="14"/>
        <v>4.2731339568120887</v>
      </c>
      <c r="S32">
        <f t="shared" si="15"/>
        <v>-4.2196425880011935E-24</v>
      </c>
      <c r="T32">
        <f t="shared" si="16"/>
        <v>1.7095504592171216E-4</v>
      </c>
      <c r="U32">
        <f t="shared" si="17"/>
        <v>-3.3021494390479491E-20</v>
      </c>
      <c r="V32">
        <f t="shared" si="18"/>
        <v>1.7097214173556884E-4</v>
      </c>
      <c r="X32">
        <f t="shared" si="19"/>
        <v>6.0436075536267948</v>
      </c>
      <c r="Z32">
        <f t="shared" si="20"/>
        <v>5.7205969300020527</v>
      </c>
      <c r="AA32">
        <f t="shared" si="23"/>
        <v>2.7297822576102488E-2</v>
      </c>
      <c r="AB32">
        <f t="shared" si="24"/>
        <v>0.10433586297444479</v>
      </c>
    </row>
    <row r="33" spans="2:28" x14ac:dyDescent="0.25">
      <c r="B33">
        <f>280-360</f>
        <v>-80</v>
      </c>
      <c r="C33">
        <f t="shared" si="1"/>
        <v>-1.3962634015954636</v>
      </c>
      <c r="D33">
        <f>D13</f>
        <v>-79.685715590000001</v>
      </c>
      <c r="E33">
        <f t="shared" si="0"/>
        <v>-1.1794591666784981E-3</v>
      </c>
      <c r="F33">
        <f t="shared" si="3"/>
        <v>1.3911239258619373E-6</v>
      </c>
      <c r="G33">
        <f t="shared" si="4"/>
        <v>-0.72433747006987814</v>
      </c>
      <c r="H33">
        <f t="shared" si="5"/>
        <v>-0.17791324379027387</v>
      </c>
      <c r="I33">
        <f t="shared" si="6"/>
        <v>-0.9625675712583126</v>
      </c>
      <c r="J33">
        <f t="shared" si="7"/>
        <v>0.51227265378735098</v>
      </c>
      <c r="K33">
        <f t="shared" si="8"/>
        <v>0.7846235106101177</v>
      </c>
      <c r="L33">
        <f t="shared" si="9"/>
        <v>-1.2375497274782696</v>
      </c>
      <c r="M33">
        <f t="shared" si="10"/>
        <v>0.6079389662008996</v>
      </c>
      <c r="N33">
        <f t="shared" si="11"/>
        <v>0.67625522436950969</v>
      </c>
      <c r="P33">
        <f t="shared" si="12"/>
        <v>4.0233251724539161E-16</v>
      </c>
      <c r="Q33">
        <f t="shared" si="13"/>
        <v>7.1605692423164751E-16</v>
      </c>
      <c r="R33">
        <f t="shared" si="14"/>
        <v>2.1364105543677532</v>
      </c>
      <c r="S33">
        <f t="shared" si="15"/>
        <v>-1.1108531886718519E-16</v>
      </c>
      <c r="T33">
        <f t="shared" si="16"/>
        <v>1.6327836486449665E-4</v>
      </c>
      <c r="U33">
        <f t="shared" si="17"/>
        <v>-1.6431796034847339E-16</v>
      </c>
      <c r="V33">
        <f t="shared" si="18"/>
        <v>2.1855072026039917E-4</v>
      </c>
      <c r="X33">
        <f t="shared" si="19"/>
        <v>3.0218807686545932</v>
      </c>
      <c r="Z33">
        <f t="shared" si="20"/>
        <v>2.7891474149903814</v>
      </c>
      <c r="AA33">
        <f t="shared" si="23"/>
        <v>9.5893653497287801</v>
      </c>
      <c r="AB33">
        <f t="shared" si="24"/>
        <v>5.4164813907791078E-2</v>
      </c>
    </row>
    <row r="34" spans="2:28" x14ac:dyDescent="0.25">
      <c r="B34">
        <f>290-360</f>
        <v>-70</v>
      </c>
      <c r="C34">
        <f t="shared" si="1"/>
        <v>-1.2217304763960306</v>
      </c>
      <c r="D34">
        <f>D12</f>
        <v>-79.686498150000006</v>
      </c>
      <c r="E34">
        <f t="shared" si="0"/>
        <v>-1.9620191666831488E-3</v>
      </c>
      <c r="F34">
        <f t="shared" si="3"/>
        <v>3.8495192104320378E-6</v>
      </c>
      <c r="G34">
        <f t="shared" si="4"/>
        <v>-1.2049285295955221</v>
      </c>
      <c r="H34">
        <f t="shared" si="5"/>
        <v>-0.58286468746713116</v>
      </c>
      <c r="I34">
        <f t="shared" si="6"/>
        <v>-1.3052868236391024</v>
      </c>
      <c r="J34">
        <f t="shared" si="7"/>
        <v>1.4758152372251059</v>
      </c>
      <c r="K34">
        <f t="shared" si="8"/>
        <v>0.2956772852946643</v>
      </c>
      <c r="L34">
        <f t="shared" si="9"/>
        <v>-1.7884545872789592</v>
      </c>
      <c r="M34">
        <f t="shared" si="10"/>
        <v>1.7302719596380314</v>
      </c>
      <c r="N34">
        <f t="shared" si="11"/>
        <v>0.83018601263455305</v>
      </c>
      <c r="P34">
        <f t="shared" si="12"/>
        <v>4.6004914659610307E-16</v>
      </c>
      <c r="Q34">
        <f t="shared" si="13"/>
        <v>6.5194480703003387E-16</v>
      </c>
      <c r="R34">
        <f t="shared" si="14"/>
        <v>0.57233498022293061</v>
      </c>
      <c r="S34">
        <f t="shared" si="15"/>
        <v>-3.9228184548485408E-16</v>
      </c>
      <c r="T34">
        <f t="shared" si="16"/>
        <v>1.4184811373955646E-4</v>
      </c>
      <c r="U34">
        <f t="shared" si="17"/>
        <v>-2.8113770096194521E-16</v>
      </c>
      <c r="V34">
        <f t="shared" si="18"/>
        <v>1.6128600517125068E-4</v>
      </c>
      <c r="X34">
        <f t="shared" si="19"/>
        <v>0.8098325876339878</v>
      </c>
      <c r="Z34">
        <f t="shared" si="20"/>
        <v>0.73453613497817116</v>
      </c>
      <c r="AA34">
        <f t="shared" si="23"/>
        <v>26.535699259690446</v>
      </c>
      <c r="AB34">
        <f t="shared" si="24"/>
        <v>5.6695557825496359E-3</v>
      </c>
    </row>
    <row r="35" spans="2:28" x14ac:dyDescent="0.25">
      <c r="B35">
        <f>300-360</f>
        <v>-60</v>
      </c>
      <c r="C35">
        <f t="shared" si="1"/>
        <v>-1.0471975511965976</v>
      </c>
      <c r="D35">
        <f>D11</f>
        <v>-79.686777919999997</v>
      </c>
      <c r="E35">
        <f t="shared" si="0"/>
        <v>-2.2417891666748346E-3</v>
      </c>
      <c r="F35">
        <f t="shared" si="3"/>
        <v>5.0256186678206494E-6</v>
      </c>
      <c r="G35">
        <f t="shared" si="4"/>
        <v>-1.376742781178397</v>
      </c>
      <c r="H35">
        <f t="shared" si="5"/>
        <v>-0.97356036540878821</v>
      </c>
      <c r="I35">
        <f t="shared" si="6"/>
        <v>-0.97339173549960933</v>
      </c>
      <c r="J35">
        <f t="shared" si="7"/>
        <v>1.9470083033052676</v>
      </c>
      <c r="K35">
        <f t="shared" si="8"/>
        <v>-0.97372898558092902</v>
      </c>
      <c r="L35">
        <f t="shared" si="9"/>
        <v>-1.5995381966494933</v>
      </c>
      <c r="M35">
        <f t="shared" si="10"/>
        <v>2.2622192213457604</v>
      </c>
      <c r="N35">
        <f t="shared" si="11"/>
        <v>-2.2624511792852423E-4</v>
      </c>
      <c r="P35">
        <f t="shared" si="12"/>
        <v>5.1420308192446837E-16</v>
      </c>
      <c r="Q35">
        <f t="shared" si="13"/>
        <v>5.5372519191724331E-16</v>
      </c>
      <c r="R35">
        <f t="shared" si="14"/>
        <v>2.1370954638479935E-8</v>
      </c>
      <c r="S35">
        <f t="shared" si="15"/>
        <v>-7.1201460411695775E-16</v>
      </c>
      <c r="T35">
        <f t="shared" si="16"/>
        <v>1.1103214834194312E-4</v>
      </c>
      <c r="U35">
        <f t="shared" si="17"/>
        <v>-3.2169764886942867E-16</v>
      </c>
      <c r="V35">
        <f t="shared" si="18"/>
        <v>-3.8468829244472999E-8</v>
      </c>
      <c r="X35">
        <f t="shared" si="19"/>
        <v>1.5699898999849016E-4</v>
      </c>
      <c r="Z35">
        <f t="shared" si="20"/>
        <v>0</v>
      </c>
      <c r="AA35">
        <f t="shared" si="23"/>
        <v>34.642847138359357</v>
      </c>
      <c r="AB35">
        <f t="shared" si="24"/>
        <v>2.4648682860546014E-8</v>
      </c>
    </row>
    <row r="36" spans="2:28" x14ac:dyDescent="0.25">
      <c r="B36">
        <f>310-360</f>
        <v>-50</v>
      </c>
      <c r="C36">
        <f t="shared" si="1"/>
        <v>-0.87266462599716477</v>
      </c>
      <c r="D36">
        <f>D22</f>
        <v>-79.686498150000006</v>
      </c>
      <c r="E36">
        <f t="shared" si="0"/>
        <v>-1.9620191666831488E-3</v>
      </c>
      <c r="F36">
        <f t="shared" si="3"/>
        <v>3.8495192104320378E-6</v>
      </c>
      <c r="G36">
        <f t="shared" si="4"/>
        <v>-1.2049285295955221</v>
      </c>
      <c r="H36">
        <f t="shared" si="5"/>
        <v>-1.0953704863994658</v>
      </c>
      <c r="I36">
        <f t="shared" si="6"/>
        <v>-0.29578917139333727</v>
      </c>
      <c r="J36">
        <f t="shared" si="7"/>
        <v>1.4756448220464695</v>
      </c>
      <c r="K36">
        <f t="shared" si="8"/>
        <v>-1.6013386095572788</v>
      </c>
      <c r="L36">
        <f t="shared" si="9"/>
        <v>-0.9688615718557676</v>
      </c>
      <c r="M36">
        <f t="shared" si="10"/>
        <v>1.7615358009219924</v>
      </c>
      <c r="N36">
        <f t="shared" si="11"/>
        <v>-1.1295602180655639</v>
      </c>
      <c r="P36">
        <f t="shared" si="12"/>
        <v>5.6314888330874858E-16</v>
      </c>
      <c r="Q36">
        <f t="shared" si="13"/>
        <v>4.3324481404301414E-16</v>
      </c>
      <c r="R36">
        <f t="shared" si="14"/>
        <v>0.57276236783631174</v>
      </c>
      <c r="S36">
        <f t="shared" si="15"/>
        <v>-9.206770835657382E-16</v>
      </c>
      <c r="T36">
        <f t="shared" si="16"/>
        <v>7.6843542698826249E-5</v>
      </c>
      <c r="U36">
        <f t="shared" si="17"/>
        <v>-2.8621750614104017E-16</v>
      </c>
      <c r="V36">
        <f t="shared" si="18"/>
        <v>-2.1944751224369039E-4</v>
      </c>
      <c r="X36">
        <f t="shared" si="19"/>
        <v>0.80980663614326076</v>
      </c>
      <c r="Z36">
        <f t="shared" si="20"/>
        <v>0.73453613497817116</v>
      </c>
      <c r="AA36">
        <f t="shared" si="23"/>
        <v>26.535699259690446</v>
      </c>
      <c r="AB36">
        <f t="shared" si="24"/>
        <v>5.6656483456437546E-3</v>
      </c>
    </row>
    <row r="37" spans="2:28" x14ac:dyDescent="0.25">
      <c r="B37">
        <f>320-360</f>
        <v>-40</v>
      </c>
      <c r="C37">
        <f t="shared" si="1"/>
        <v>-0.69813170079773179</v>
      </c>
      <c r="D37">
        <f>D21</f>
        <v>-79.685715590000001</v>
      </c>
      <c r="E37">
        <f t="shared" si="0"/>
        <v>-1.1794591666784981E-3</v>
      </c>
      <c r="F37">
        <f t="shared" si="3"/>
        <v>1.3911239258619373E-6</v>
      </c>
      <c r="G37">
        <f t="shared" si="4"/>
        <v>-0.72433747006987814</v>
      </c>
      <c r="H37">
        <f t="shared" si="5"/>
        <v>-0.78473326706333268</v>
      </c>
      <c r="I37">
        <f t="shared" si="6"/>
        <v>0.17794687281819263</v>
      </c>
      <c r="J37">
        <f t="shared" si="7"/>
        <v>0.5120952149978949</v>
      </c>
      <c r="K37">
        <f t="shared" si="8"/>
        <v>-0.96254420615657232</v>
      </c>
      <c r="L37">
        <f t="shared" si="9"/>
        <v>-0.34408573531275038</v>
      </c>
      <c r="M37">
        <f t="shared" si="10"/>
        <v>0.74555171968616984</v>
      </c>
      <c r="N37">
        <f t="shared" si="11"/>
        <v>-1.2986690068948079</v>
      </c>
      <c r="P37">
        <f t="shared" si="12"/>
        <v>6.0539935734165309E-16</v>
      </c>
      <c r="Q37">
        <f t="shared" si="13"/>
        <v>3.0503538507998252E-16</v>
      </c>
      <c r="R37">
        <f t="shared" si="14"/>
        <v>2.137150811428655</v>
      </c>
      <c r="S37">
        <f t="shared" si="15"/>
        <v>-9.2063379067196714E-16</v>
      </c>
      <c r="T37">
        <f t="shared" si="16"/>
        <v>4.5397574729820605E-5</v>
      </c>
      <c r="U37">
        <f t="shared" si="17"/>
        <v>-2.0151288981967366E-16</v>
      </c>
      <c r="V37">
        <f t="shared" si="18"/>
        <v>-4.1970107824502951E-4</v>
      </c>
      <c r="X37">
        <f t="shared" si="19"/>
        <v>3.0218583172679536</v>
      </c>
      <c r="Z37">
        <f t="shared" si="20"/>
        <v>2.7891474149903814</v>
      </c>
      <c r="AA37">
        <f t="shared" si="23"/>
        <v>9.5893653497287801</v>
      </c>
      <c r="AB37">
        <f t="shared" si="24"/>
        <v>5.4154364038841753E-2</v>
      </c>
    </row>
    <row r="38" spans="2:28" x14ac:dyDescent="0.25">
      <c r="B38">
        <f>330-360</f>
        <v>-30</v>
      </c>
      <c r="C38">
        <f t="shared" si="1"/>
        <v>-0.52359877559829882</v>
      </c>
      <c r="D38">
        <f>D20</f>
        <v>-79.684599059999996</v>
      </c>
      <c r="E38">
        <f t="shared" si="0"/>
        <v>-6.2929166674052794E-5</v>
      </c>
      <c r="F38">
        <f t="shared" si="3"/>
        <v>3.9600800182907172E-9</v>
      </c>
      <c r="G38">
        <f t="shared" si="4"/>
        <v>-3.8646487025619944E-2</v>
      </c>
      <c r="H38">
        <f t="shared" si="5"/>
        <v>-4.733299772916344E-2</v>
      </c>
      <c r="I38">
        <f t="shared" si="6"/>
        <v>2.7330348689004056E-2</v>
      </c>
      <c r="J38">
        <f t="shared" si="7"/>
        <v>-5.465841191713435E-6</v>
      </c>
      <c r="K38">
        <f t="shared" si="8"/>
        <v>-2.7320881392151036E-2</v>
      </c>
      <c r="L38">
        <f t="shared" si="9"/>
        <v>-8.6401203978486336E-3</v>
      </c>
      <c r="M38">
        <f t="shared" si="10"/>
        <v>2.1164293608366212E-2</v>
      </c>
      <c r="N38">
        <f t="shared" si="11"/>
        <v>-8.6055236512434713E-2</v>
      </c>
      <c r="P38">
        <f t="shared" si="12"/>
        <v>6.3967074474946336E-16</v>
      </c>
      <c r="Q38">
        <f t="shared" si="13"/>
        <v>1.8456085433074003E-16</v>
      </c>
      <c r="R38">
        <f t="shared" si="14"/>
        <v>4.273988732038843</v>
      </c>
      <c r="S38">
        <f t="shared" si="15"/>
        <v>-7.1190498266178579E-16</v>
      </c>
      <c r="T38">
        <f t="shared" si="16"/>
        <v>2.1365679395975137E-5</v>
      </c>
      <c r="U38">
        <f t="shared" si="17"/>
        <v>-1.0721603982925991E-16</v>
      </c>
      <c r="V38">
        <f t="shared" si="18"/>
        <v>-5.2125452813138473E-4</v>
      </c>
      <c r="X38">
        <f t="shared" si="19"/>
        <v>6.0436258806895609</v>
      </c>
      <c r="Z38">
        <f t="shared" si="20"/>
        <v>5.7205969300020527</v>
      </c>
      <c r="AA38">
        <f t="shared" si="23"/>
        <v>2.7297822576102488E-2</v>
      </c>
      <c r="AB38">
        <f t="shared" si="24"/>
        <v>0.10434770298227257</v>
      </c>
    </row>
    <row r="39" spans="2:28" x14ac:dyDescent="0.25">
      <c r="B39">
        <f>340-360</f>
        <v>-20</v>
      </c>
      <c r="C39">
        <f t="shared" si="1"/>
        <v>-0.3490658503988659</v>
      </c>
      <c r="D39">
        <f>D19</f>
        <v>-79.683420209999994</v>
      </c>
      <c r="E39">
        <f t="shared" si="0"/>
        <v>1.1159208333282322E-3</v>
      </c>
      <c r="F39">
        <f t="shared" si="3"/>
        <v>1.2452793062559762E-6</v>
      </c>
      <c r="G39">
        <f t="shared" si="4"/>
        <v>0.68531687746980097</v>
      </c>
      <c r="H39">
        <f t="shared" si="5"/>
        <v>0.91074649979741495</v>
      </c>
      <c r="I39">
        <f t="shared" si="6"/>
        <v>-0.74247987471331778</v>
      </c>
      <c r="J39">
        <f t="shared" si="7"/>
        <v>0.48467614891280758</v>
      </c>
      <c r="K39">
        <f t="shared" si="8"/>
        <v>-0.16842437807026159</v>
      </c>
      <c r="L39">
        <f t="shared" si="9"/>
        <v>4.9034543233722583E-2</v>
      </c>
      <c r="M39">
        <f t="shared" si="10"/>
        <v>-0.13032814479677177</v>
      </c>
      <c r="N39">
        <f t="shared" si="11"/>
        <v>1.3894007153518282</v>
      </c>
      <c r="P39">
        <f t="shared" si="12"/>
        <v>6.6492172676795182E-16</v>
      </c>
      <c r="Q39">
        <f t="shared" si="13"/>
        <v>8.6352228218355544E-17</v>
      </c>
      <c r="R39">
        <f t="shared" si="14"/>
        <v>6.4107121344831652</v>
      </c>
      <c r="S39">
        <f t="shared" si="15"/>
        <v>-3.9215718856546336E-16</v>
      </c>
      <c r="T39">
        <f t="shared" si="16"/>
        <v>6.8378196548505027E-6</v>
      </c>
      <c r="U39">
        <f t="shared" si="17"/>
        <v>-3.723169364810362E-17</v>
      </c>
      <c r="V39">
        <f t="shared" si="18"/>
        <v>-4.7459007476942583E-4</v>
      </c>
      <c r="X39">
        <f t="shared" si="19"/>
        <v>9.0654545434728533</v>
      </c>
      <c r="Z39">
        <f t="shared" si="20"/>
        <v>8.815667605008052</v>
      </c>
      <c r="AA39">
        <f t="shared" si="23"/>
        <v>8.5840218891688345</v>
      </c>
      <c r="AB39">
        <f t="shared" si="24"/>
        <v>6.2393514627618413E-2</v>
      </c>
    </row>
    <row r="40" spans="2:28" x14ac:dyDescent="0.25">
      <c r="B40">
        <f>350-360</f>
        <v>-10</v>
      </c>
      <c r="C40">
        <f t="shared" si="1"/>
        <v>-0.17453292519943295</v>
      </c>
      <c r="D40">
        <f>D18</f>
        <v>-79.682510960000002</v>
      </c>
      <c r="E40">
        <f t="shared" si="0"/>
        <v>2.0251708333205443E-3</v>
      </c>
      <c r="F40">
        <f t="shared" si="3"/>
        <v>4.1013169041322273E-6</v>
      </c>
      <c r="G40">
        <f t="shared" si="4"/>
        <v>1.2437116598090467</v>
      </c>
      <c r="H40">
        <f t="shared" si="5"/>
        <v>1.7321628309492032</v>
      </c>
      <c r="I40">
        <f t="shared" si="6"/>
        <v>-1.6528409258558838</v>
      </c>
      <c r="J40">
        <f t="shared" si="7"/>
        <v>1.52331741939654</v>
      </c>
      <c r="K40">
        <f t="shared" si="8"/>
        <v>-1.3475263183694559</v>
      </c>
      <c r="L40">
        <f t="shared" si="9"/>
        <v>1.1642843029106353E-2</v>
      </c>
      <c r="M40">
        <f t="shared" si="10"/>
        <v>-3.2430828773752918E-2</v>
      </c>
      <c r="N40">
        <f t="shared" si="11"/>
        <v>1.49897024343842</v>
      </c>
      <c r="P40">
        <f t="shared" si="12"/>
        <v>6.8038506508610022E-16</v>
      </c>
      <c r="Q40">
        <f t="shared" si="13"/>
        <v>2.2254916456937681E-17</v>
      </c>
      <c r="R40">
        <f t="shared" si="14"/>
        <v>7.9747877086279928</v>
      </c>
      <c r="S40">
        <f t="shared" si="15"/>
        <v>-1.1100395484156549E-16</v>
      </c>
      <c r="T40">
        <f t="shared" si="16"/>
        <v>8.9463579777311558E-7</v>
      </c>
      <c r="U40">
        <f t="shared" si="17"/>
        <v>-5.1051011113355743E-18</v>
      </c>
      <c r="V40">
        <f t="shared" si="18"/>
        <v>-2.8213428603898549E-4</v>
      </c>
      <c r="X40">
        <f t="shared" si="19"/>
        <v>11.27765520166032</v>
      </c>
      <c r="Z40">
        <f t="shared" si="20"/>
        <v>11.202903479987867</v>
      </c>
      <c r="AA40">
        <f t="shared" si="23"/>
        <v>28.271403774738705</v>
      </c>
      <c r="AB40">
        <f t="shared" si="24"/>
        <v>5.5878198929958014E-3</v>
      </c>
    </row>
    <row r="41" spans="2:28" x14ac:dyDescent="0.25">
      <c r="B41">
        <f>-180</f>
        <v>-180</v>
      </c>
      <c r="C41">
        <f t="shared" si="1"/>
        <v>-3.1415926535897931</v>
      </c>
      <c r="X41">
        <f>X23</f>
        <v>3.0223093859251436E-8</v>
      </c>
      <c r="Z41">
        <f>Z23</f>
        <v>0</v>
      </c>
    </row>
    <row r="42" spans="2:28" x14ac:dyDescent="0.25">
      <c r="B42" t="s">
        <v>4</v>
      </c>
      <c r="D42">
        <f>AVERAGE(D5:D40)</f>
        <v>-79.684536130833322</v>
      </c>
      <c r="F42">
        <f>SQRT(AVERAGE(F5:F40))</f>
        <v>1.6283282522505892E-3</v>
      </c>
      <c r="G42" t="s">
        <v>10</v>
      </c>
      <c r="H42" s="2">
        <f>AVERAGE(H5:H40)</f>
        <v>8.0182774000705749E-17</v>
      </c>
      <c r="I42" s="2">
        <f t="shared" ref="I42:N42" si="25">AVERAGE(I5:I40)</f>
        <v>8.6350679693067732E-17</v>
      </c>
      <c r="J42" s="2">
        <f t="shared" si="25"/>
        <v>0.99962235895690332</v>
      </c>
      <c r="K42" s="2">
        <f t="shared" si="25"/>
        <v>-1.1102230246251565E-16</v>
      </c>
      <c r="L42" s="2">
        <f t="shared" si="25"/>
        <v>3.1613163146926209E-5</v>
      </c>
      <c r="M42" s="2">
        <f t="shared" si="25"/>
        <v>6.4763009769800802E-17</v>
      </c>
      <c r="N42" s="2">
        <f t="shared" si="25"/>
        <v>-7.7436118865286614E-5</v>
      </c>
    </row>
    <row r="43" spans="2:28" x14ac:dyDescent="0.25">
      <c r="B43" t="s">
        <v>5</v>
      </c>
      <c r="D43">
        <f>MIN(D4:D40)</f>
        <v>-79.686777919999997</v>
      </c>
      <c r="F43" s="5">
        <f>F42*$A$1</f>
        <v>4.2751758262839221</v>
      </c>
      <c r="G43" s="2">
        <f>SUM(H43:N43)</f>
        <v>0.99924486752230868</v>
      </c>
      <c r="H43">
        <f t="shared" ref="H43:N43" si="26">H42^2</f>
        <v>6.4292772464482538E-33</v>
      </c>
      <c r="I43">
        <f t="shared" si="26"/>
        <v>7.4564398834547801E-33</v>
      </c>
      <c r="J43">
        <f t="shared" si="26"/>
        <v>0.99924486052656403</v>
      </c>
      <c r="K43">
        <f t="shared" si="26"/>
        <v>1.2325951644078309E-32</v>
      </c>
      <c r="L43">
        <f t="shared" si="26"/>
        <v>9.9939208415417337E-10</v>
      </c>
      <c r="M43">
        <f t="shared" si="26"/>
        <v>4.1942474344433145E-33</v>
      </c>
      <c r="N43">
        <f t="shared" si="26"/>
        <v>5.9963525049187975E-9</v>
      </c>
    </row>
    <row r="44" spans="2:28" x14ac:dyDescent="0.25">
      <c r="B44" t="s">
        <v>6</v>
      </c>
      <c r="D44">
        <f>MAX(D4:D40)</f>
        <v>-79.682167710000002</v>
      </c>
    </row>
    <row r="45" spans="2:28" x14ac:dyDescent="0.25">
      <c r="B45" t="s">
        <v>23</v>
      </c>
      <c r="D45" s="1">
        <f>D44-D43</f>
        <v>4.6102099999956181E-3</v>
      </c>
      <c r="E45" s="4">
        <f>D45*$A$1</f>
        <v>12.104106354988495</v>
      </c>
      <c r="G45" t="s">
        <v>19</v>
      </c>
      <c r="H45">
        <f>H42*$F$42</f>
        <v>1.3056387624917318E-19</v>
      </c>
      <c r="I45">
        <f t="shared" ref="I45:N45" si="27">I42*$F$42</f>
        <v>1.4060725134526344E-19</v>
      </c>
      <c r="J45">
        <f t="shared" si="27"/>
        <v>1.6277133286709054E-3</v>
      </c>
      <c r="K45">
        <f t="shared" si="27"/>
        <v>-1.807807517296244E-19</v>
      </c>
      <c r="L45">
        <f t="shared" si="27"/>
        <v>5.1476606695147087E-8</v>
      </c>
      <c r="M45">
        <f t="shared" si="27"/>
        <v>1.0545543850894758E-19</v>
      </c>
      <c r="N45">
        <f t="shared" si="27"/>
        <v>-1.2609142009298103E-7</v>
      </c>
    </row>
    <row r="46" spans="2:28" x14ac:dyDescent="0.25">
      <c r="H46">
        <f>$A$1*H45</f>
        <v>3.4279545709220417E-16</v>
      </c>
      <c r="I46">
        <f t="shared" ref="I46:N46" si="28">$A$1*I45</f>
        <v>3.6916433840698915E-16</v>
      </c>
      <c r="J46">
        <f t="shared" si="28"/>
        <v>4.2735613444254623</v>
      </c>
      <c r="K46">
        <f t="shared" si="28"/>
        <v>-4.7463986366612888E-16</v>
      </c>
      <c r="L46">
        <f t="shared" si="28"/>
        <v>1.3515183087810869E-4</v>
      </c>
      <c r="M46">
        <f t="shared" si="28"/>
        <v>2.7687325380524186E-16</v>
      </c>
      <c r="N46">
        <f t="shared" si="28"/>
        <v>-3.3105302345412172E-4</v>
      </c>
      <c r="O46" t="s">
        <v>17</v>
      </c>
    </row>
  </sheetData>
  <pageMargins left="0.7" right="0.7" top="0.75" bottom="0.75" header="0.3" footer="0.3"/>
  <pageSetup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E81385-44A6-4D98-B967-17C2CCD4231E}">
  <dimension ref="A1:AD46"/>
  <sheetViews>
    <sheetView workbookViewId="0"/>
  </sheetViews>
  <sheetFormatPr defaultRowHeight="15" x14ac:dyDescent="0.25"/>
  <cols>
    <col min="4" max="4" width="11.85546875" customWidth="1"/>
    <col min="5" max="5" width="13.42578125" customWidth="1"/>
    <col min="6" max="6" width="12" bestFit="1" customWidth="1"/>
    <col min="7" max="7" width="18" customWidth="1"/>
    <col min="12" max="12" width="12.7109375" bestFit="1" customWidth="1"/>
    <col min="17" max="17" width="12.7109375" bestFit="1" customWidth="1"/>
    <col min="19" max="19" width="12" bestFit="1" customWidth="1"/>
    <col min="20" max="21" width="12.7109375" bestFit="1" customWidth="1"/>
    <col min="22" max="22" width="12" bestFit="1" customWidth="1"/>
    <col min="24" max="24" width="12" bestFit="1" customWidth="1"/>
  </cols>
  <sheetData>
    <row r="1" spans="1:30" x14ac:dyDescent="0.25">
      <c r="A1" s="3">
        <v>2625.5</v>
      </c>
      <c r="B1" t="s">
        <v>14</v>
      </c>
      <c r="X1" t="s">
        <v>15</v>
      </c>
      <c r="Z1" t="s">
        <v>18</v>
      </c>
    </row>
    <row r="2" spans="1:30" x14ac:dyDescent="0.25">
      <c r="B2" t="s">
        <v>0</v>
      </c>
      <c r="C2" t="s">
        <v>8</v>
      </c>
      <c r="D2" t="s">
        <v>1</v>
      </c>
      <c r="E2" t="s">
        <v>3</v>
      </c>
      <c r="G2" t="s">
        <v>9</v>
      </c>
      <c r="H2" t="s">
        <v>7</v>
      </c>
      <c r="I2" t="s">
        <v>11</v>
      </c>
      <c r="J2" t="s">
        <v>12</v>
      </c>
      <c r="K2" t="s">
        <v>13</v>
      </c>
      <c r="L2">
        <v>5</v>
      </c>
      <c r="M2">
        <v>6</v>
      </c>
      <c r="N2">
        <v>7</v>
      </c>
      <c r="P2" t="s">
        <v>7</v>
      </c>
      <c r="Q2" t="s">
        <v>11</v>
      </c>
      <c r="R2" t="s">
        <v>12</v>
      </c>
      <c r="S2" t="s">
        <v>13</v>
      </c>
      <c r="T2">
        <v>5</v>
      </c>
      <c r="U2">
        <v>6</v>
      </c>
      <c r="V2">
        <v>7</v>
      </c>
      <c r="X2" t="s">
        <v>16</v>
      </c>
      <c r="Z2" t="s">
        <v>17</v>
      </c>
      <c r="AA2" s="1" t="s">
        <v>20</v>
      </c>
      <c r="AB2" s="1" t="s">
        <v>21</v>
      </c>
      <c r="AD2" s="1" t="s">
        <v>22</v>
      </c>
    </row>
    <row r="3" spans="1:30" x14ac:dyDescent="0.25">
      <c r="AA3">
        <f>SUM(AA5:AA40)</f>
        <v>719.75188498159321</v>
      </c>
      <c r="AB3">
        <f>SUM(AB5:AB40)</f>
        <v>5.6952700344997914E-2</v>
      </c>
      <c r="AD3" s="6">
        <f>1-AB3/AA3</f>
        <v>0.99992087175937516</v>
      </c>
    </row>
    <row r="4" spans="1:30" x14ac:dyDescent="0.25">
      <c r="A4" t="s">
        <v>2</v>
      </c>
      <c r="B4">
        <v>179.99808999999999</v>
      </c>
      <c r="C4">
        <f>B4*PI()/180</f>
        <v>3.1415593178010801</v>
      </c>
      <c r="D4">
        <v>-79.686777919999997</v>
      </c>
      <c r="E4">
        <f t="shared" ref="E4:E22" si="0">D4-$D$42</f>
        <v>-2.3962591666730759E-3</v>
      </c>
    </row>
    <row r="5" spans="1:30" x14ac:dyDescent="0.25">
      <c r="B5">
        <v>0</v>
      </c>
      <c r="C5">
        <f t="shared" ref="C5:C41" si="1">B5*PI()/180</f>
        <v>0</v>
      </c>
      <c r="D5">
        <f t="shared" ref="D5:D11" si="2">D17</f>
        <v>-79.681960189999998</v>
      </c>
      <c r="E5">
        <f t="shared" si="0"/>
        <v>2.4214708333261115E-3</v>
      </c>
      <c r="F5">
        <f t="shared" ref="F5:F40" si="3">E5^2</f>
        <v>5.8635209966490528E-6</v>
      </c>
      <c r="G5">
        <f>E5/$F$42</f>
        <v>1.4218412505799094</v>
      </c>
      <c r="H5">
        <f>-COS(C5-$C$4)*SQRT(2)*G5</f>
        <v>2.0107871789943617</v>
      </c>
      <c r="I5">
        <f>-COS(2*(C5-$C$4))*SQRT(2)*G5</f>
        <v>-2.0107871756425562</v>
      </c>
      <c r="J5">
        <f>-COS(3*(C5-$C$4))*SQRT(2)*G5</f>
        <v>2.0107871700562132</v>
      </c>
      <c r="K5">
        <f>-COS(4*(C5-$C$4))*SQRT(2)*G5</f>
        <v>-2.0107871622353333</v>
      </c>
      <c r="L5">
        <f>SQRT(2)*(3*SIN(C5-$C$4)-SIN(3*(C5-$C$4)))*G5/SQRT(10)</f>
        <v>-9.3940910539225003E-14</v>
      </c>
      <c r="M5">
        <f>SQRT(2)*(2*SIN(2*(C5-$C$4))-SIN(4*(C5-$C$4)))*G5/SQRT(5)</f>
        <v>2.6650371514842547E-13</v>
      </c>
      <c r="N5">
        <f>SQRT(2)*G5*(SIN(C5-$C$4)-SIN(2*(C5-$C$4))+3*SIN(3*(C5-$C$4))-2*SIN(4*(C5-$C$4)))/SQRT(15)</f>
        <v>-3.4614750674681236E-4</v>
      </c>
      <c r="P5">
        <f>H$46*(1-COS($C5-$C$4))</f>
        <v>5.5157919330273572E-16</v>
      </c>
      <c r="Q5">
        <f>I$46*(1-COS(2*($C5-$C$4)))</f>
        <v>6.7425166028798857E-25</v>
      </c>
      <c r="R5">
        <f>J$46*(1-COS(3*($C5-$C$4)))</f>
        <v>8.9426057898097575</v>
      </c>
      <c r="S5">
        <f>K$46*(1-COS(4*($C5-$C$4)))</f>
        <v>-3.6777363747717678E-24</v>
      </c>
      <c r="T5">
        <f>L$46*(3*SIN($C5-$C$4)-SIN(3*($C5-$C$4)))/SQRT(10)</f>
        <v>-6.6062459830281324E-18</v>
      </c>
      <c r="U5">
        <f>M$46*(2*SIN(2*(C5-$C$4))-SIN(4*(C5-$C$4)))/SQRT(5)</f>
        <v>5.5970751931426147E-29</v>
      </c>
      <c r="V5">
        <f>$N$46*(SIN(C5-$C$4)-SIN(2*(C5-$C$4))+3*SIN(3*(C5-$C$4))-2*SIN(4*(C5-$C$4)))/SQRT(15)</f>
        <v>5.9626155480642705E-8</v>
      </c>
      <c r="X5">
        <f>SUM(P5:V5)*SQRT(2)</f>
        <v>12.64675447522924</v>
      </c>
      <c r="Z5">
        <f>(D5-$D$43)*$A$1</f>
        <v>12.648950114997866</v>
      </c>
      <c r="AA5">
        <f>(E5*$A$1)^2</f>
        <v>40.418717576031334</v>
      </c>
      <c r="AB5">
        <f>(X5-Z5)^2</f>
        <v>4.8208339935721365E-6</v>
      </c>
    </row>
    <row r="6" spans="1:30" x14ac:dyDescent="0.25">
      <c r="B6">
        <v>10</v>
      </c>
      <c r="C6">
        <f t="shared" si="1"/>
        <v>0.17453292519943295</v>
      </c>
      <c r="D6">
        <f t="shared" si="2"/>
        <v>-79.682289460000007</v>
      </c>
      <c r="E6">
        <f t="shared" si="0"/>
        <v>2.0922008333172926E-3</v>
      </c>
      <c r="F6">
        <f t="shared" si="3"/>
        <v>4.3773043269335737E-6</v>
      </c>
      <c r="G6">
        <f t="shared" ref="G6:G40" si="4">E6/$F$42</f>
        <v>1.2285002191094159</v>
      </c>
      <c r="H6">
        <f t="shared" ref="H6:H40" si="5">-COS(C6-$C$4)*SQRT(2)*G6</f>
        <v>1.7109571856118335</v>
      </c>
      <c r="I6">
        <f t="shared" ref="I6:I40" si="6">-COS(2*(C6-$C$4))*SQRT(2)*G6</f>
        <v>-1.6325463213774878</v>
      </c>
      <c r="J6">
        <f t="shared" ref="J6:J40" si="7">-COS(3*(C6-$C$4))*SQRT(2)*G6</f>
        <v>1.5045124608513543</v>
      </c>
      <c r="K6">
        <f t="shared" ref="K6:K40" si="8">-COS(4*(C6-$C$4))*SQRT(2)*G6</f>
        <v>-1.3307473305363311</v>
      </c>
      <c r="L6">
        <f t="shared" ref="L6:L22" si="9">SQRT(2)*(3*SIN(C6-$C$4)-SIN(3*(C6-$C$4)))*G6/SQRT(10)</f>
        <v>-1.1513495942446886E-2</v>
      </c>
      <c r="M6">
        <f t="shared" ref="M6:M22" si="10">SQRT(2)*(2*SIN(2*(C6-$C$4))-SIN(4*(C6-$C$4)))*G6/SQRT(5)</f>
        <v>3.2070158894270687E-2</v>
      </c>
      <c r="N6">
        <f t="shared" ref="N6:N22" si="11">SQRT(2)*G6*(SIN(C6-$C$4)-SIN(2*(C6-$C$4))+3*SIN(3*(C6-$C$4))-2*SIN(4*(C6-$C$4)))/SQRT(15)</f>
        <v>-1.4811388729810382</v>
      </c>
      <c r="P6">
        <f t="shared" ref="P6:P40" si="12">H$46*(1-COS($C6-$C$4))</f>
        <v>5.4738773317195687E-16</v>
      </c>
      <c r="Q6">
        <f t="shared" ref="Q6:Q40" si="13">I$46*(1-COS(2*($C6-$C$4)))</f>
        <v>1.8302280926085299E-17</v>
      </c>
      <c r="R6">
        <f t="shared" ref="R6:R40" si="14">J$46*(1-COS(3*($C6-$C$4)))</f>
        <v>8.3433412097921771</v>
      </c>
      <c r="S6">
        <f t="shared" ref="S6:S40" si="15">K$46*(1-COS(4*($C6-$C$4)))</f>
        <v>-9.6819223282720775E-17</v>
      </c>
      <c r="T6">
        <f t="shared" ref="T6:T40" si="16">L$46*(3*SIN($C6-$C$4)-SIN(3*($C6-$C$4)))/SQRT(10)</f>
        <v>-9.3709378825624622E-7</v>
      </c>
      <c r="U6">
        <f t="shared" ref="U6:U40" si="17">M$46*(2*SIN(2*(C6-$C$4))-SIN(4*(C6-$C$4)))/SQRT(5)</f>
        <v>7.7953363210095317E-18</v>
      </c>
      <c r="V6">
        <f t="shared" ref="V6:V40" si="18">$N$46*(SIN(C6-$C$4)-SIN(2*(C6-$C$4))+3*SIN(3*(C6-$C$4))-2*SIN(4*(C6-$C$4)))/SQRT(15)</f>
        <v>2.952889885890323E-4</v>
      </c>
      <c r="X6">
        <f t="shared" ref="X6:X23" si="19">SUM(P6:V6)*SQRT(2)</f>
        <v>11.799682570836183</v>
      </c>
      <c r="Z6">
        <f t="shared" ref="Z6:Z40" si="20">(D6-$D$43)*$A$1</f>
        <v>11.784451729974712</v>
      </c>
      <c r="AA6">
        <f t="shared" ref="AA6:AA40" si="21">(E6*$A$1)^2</f>
        <v>30.173854145960938</v>
      </c>
      <c r="AB6">
        <f t="shared" ref="AB6:AB40" si="22">(X6-Z6)^2</f>
        <v>2.319785133474268E-4</v>
      </c>
    </row>
    <row r="7" spans="1:30" x14ac:dyDescent="0.25">
      <c r="B7">
        <v>20</v>
      </c>
      <c r="C7">
        <f t="shared" si="1"/>
        <v>0.3490658503988659</v>
      </c>
      <c r="D7">
        <f t="shared" si="2"/>
        <v>-79.683184179999998</v>
      </c>
      <c r="E7">
        <f t="shared" si="0"/>
        <v>1.1974808333263809E-3</v>
      </c>
      <c r="F7">
        <f t="shared" si="3"/>
        <v>1.4339603461840436E-6</v>
      </c>
      <c r="G7">
        <f t="shared" si="4"/>
        <v>0.70313778806228233</v>
      </c>
      <c r="H7">
        <f t="shared" si="5"/>
        <v>0.93440678440195235</v>
      </c>
      <c r="I7">
        <f t="shared" si="6"/>
        <v>-0.76170201586025399</v>
      </c>
      <c r="J7">
        <f t="shared" si="7"/>
        <v>0.49710737277772171</v>
      </c>
      <c r="K7">
        <f t="shared" si="8"/>
        <v>-0.17254290794503863</v>
      </c>
      <c r="L7">
        <f t="shared" si="9"/>
        <v>-5.0337287074212561E-2</v>
      </c>
      <c r="M7">
        <f t="shared" si="10"/>
        <v>0.13378744066693943</v>
      </c>
      <c r="N7">
        <f t="shared" si="11"/>
        <v>-1.4256736728852206</v>
      </c>
      <c r="P7">
        <f t="shared" si="12"/>
        <v>5.3494390110061643E-16</v>
      </c>
      <c r="Q7">
        <f t="shared" si="13"/>
        <v>7.0987761130322015E-17</v>
      </c>
      <c r="R7">
        <f t="shared" si="14"/>
        <v>6.7065670932338302</v>
      </c>
      <c r="S7">
        <f t="shared" si="15"/>
        <v>-3.419031783413779E-16</v>
      </c>
      <c r="T7">
        <f t="shared" si="16"/>
        <v>-7.158144352711052E-6</v>
      </c>
      <c r="U7">
        <f t="shared" si="17"/>
        <v>5.6817731622343857E-17</v>
      </c>
      <c r="V7">
        <f t="shared" si="18"/>
        <v>4.9659964145021144E-4</v>
      </c>
      <c r="X7">
        <f t="shared" si="19"/>
        <v>9.4852103150195735</v>
      </c>
      <c r="Z7">
        <f t="shared" si="20"/>
        <v>9.4353643699985739</v>
      </c>
      <c r="AA7">
        <f t="shared" si="21"/>
        <v>9.8846475148232447</v>
      </c>
      <c r="AB7">
        <f t="shared" si="22"/>
        <v>2.4846182350365142E-3</v>
      </c>
    </row>
    <row r="8" spans="1:30" x14ac:dyDescent="0.25">
      <c r="B8">
        <v>30</v>
      </c>
      <c r="C8">
        <f t="shared" si="1"/>
        <v>0.52359877559829882</v>
      </c>
      <c r="D8">
        <f t="shared" si="2"/>
        <v>-79.684394479999995</v>
      </c>
      <c r="E8">
        <f t="shared" si="0"/>
        <v>-1.2819166670396953E-5</v>
      </c>
      <c r="F8">
        <f t="shared" si="3"/>
        <v>1.643310341234161E-10</v>
      </c>
      <c r="G8">
        <f t="shared" si="4"/>
        <v>-7.5271689087385357E-3</v>
      </c>
      <c r="H8">
        <f t="shared" si="5"/>
        <v>-9.2186840818120307E-3</v>
      </c>
      <c r="I8">
        <f t="shared" si="6"/>
        <v>5.3218975306370568E-3</v>
      </c>
      <c r="J8">
        <f t="shared" si="7"/>
        <v>1.0645808466543792E-6</v>
      </c>
      <c r="K8">
        <f t="shared" si="8"/>
        <v>-5.3237414032625604E-3</v>
      </c>
      <c r="L8">
        <f t="shared" si="9"/>
        <v>1.6834176973067781E-3</v>
      </c>
      <c r="M8">
        <f t="shared" si="10"/>
        <v>-4.1234350171646238E-3</v>
      </c>
      <c r="N8">
        <f t="shared" si="11"/>
        <v>1.6760570957385229E-2</v>
      </c>
      <c r="P8">
        <f t="shared" si="12"/>
        <v>5.1462579662931924E-16</v>
      </c>
      <c r="Q8">
        <f t="shared" si="13"/>
        <v>1.5170179481945469E-16</v>
      </c>
      <c r="R8">
        <f t="shared" si="14"/>
        <v>4.4708557428586815</v>
      </c>
      <c r="S8">
        <f t="shared" si="15"/>
        <v>-6.2057436247700386E-16</v>
      </c>
      <c r="T8">
        <f t="shared" si="16"/>
        <v>-2.2362034435832299E-5</v>
      </c>
      <c r="U8">
        <f t="shared" si="17"/>
        <v>1.6358236274453678E-16</v>
      </c>
      <c r="V8">
        <f t="shared" si="18"/>
        <v>5.4536072411565497E-4</v>
      </c>
      <c r="X8">
        <f t="shared" si="19"/>
        <v>6.323484458804435</v>
      </c>
      <c r="Z8">
        <f t="shared" si="20"/>
        <v>6.2577217200070336</v>
      </c>
      <c r="AA8">
        <f t="shared" si="21"/>
        <v>1.1327749420539967E-3</v>
      </c>
      <c r="AB8">
        <f t="shared" si="22"/>
        <v>4.324737814135237E-3</v>
      </c>
    </row>
    <row r="9" spans="1:30" x14ac:dyDescent="0.25">
      <c r="B9">
        <v>40</v>
      </c>
      <c r="C9">
        <f t="shared" si="1"/>
        <v>0.69813170079773179</v>
      </c>
      <c r="D9">
        <f t="shared" si="2"/>
        <v>-79.685591759999994</v>
      </c>
      <c r="E9">
        <f t="shared" si="0"/>
        <v>-1.2100991666699201E-3</v>
      </c>
      <c r="F9">
        <f t="shared" si="3"/>
        <v>1.464339993175235E-6</v>
      </c>
      <c r="G9">
        <f t="shared" si="4"/>
        <v>-0.71054703149172638</v>
      </c>
      <c r="H9">
        <f t="shared" si="5"/>
        <v>-0.76974990729230752</v>
      </c>
      <c r="I9">
        <f t="shared" si="6"/>
        <v>0.17442704070712331</v>
      </c>
      <c r="J9">
        <f t="shared" si="7"/>
        <v>0.50251965210066329</v>
      </c>
      <c r="K9">
        <f t="shared" si="8"/>
        <v>-0.944310278565623</v>
      </c>
      <c r="L9">
        <f t="shared" si="9"/>
        <v>0.33761525987698526</v>
      </c>
      <c r="M9">
        <f t="shared" si="10"/>
        <v>-0.73149081896855095</v>
      </c>
      <c r="N9">
        <f t="shared" si="11"/>
        <v>1.2737554227105199</v>
      </c>
      <c r="P9">
        <f t="shared" si="12"/>
        <v>4.8705077508096854E-16</v>
      </c>
      <c r="Q9">
        <f t="shared" si="13"/>
        <v>2.5070907831830475E-16</v>
      </c>
      <c r="R9">
        <f t="shared" si="14"/>
        <v>2.2352642095088524</v>
      </c>
      <c r="S9">
        <f t="shared" si="15"/>
        <v>-8.024394315473113E-16</v>
      </c>
      <c r="T9">
        <f t="shared" si="16"/>
        <v>-4.7509485115369393E-5</v>
      </c>
      <c r="U9">
        <f t="shared" si="17"/>
        <v>3.0741498530797208E-16</v>
      </c>
      <c r="V9">
        <f t="shared" si="18"/>
        <v>4.3905601046010669E-4</v>
      </c>
      <c r="X9">
        <f t="shared" si="19"/>
        <v>3.1616946909810375</v>
      </c>
      <c r="Z9">
        <f t="shared" si="20"/>
        <v>3.1142630800082856</v>
      </c>
      <c r="AA9">
        <f t="shared" si="21"/>
        <v>10.094062024040188</v>
      </c>
      <c r="AB9">
        <f t="shared" si="22"/>
        <v>2.249757719470483E-3</v>
      </c>
    </row>
    <row r="10" spans="1:30" x14ac:dyDescent="0.25">
      <c r="B10">
        <v>50</v>
      </c>
      <c r="C10">
        <f t="shared" si="1"/>
        <v>0.87266462599716477</v>
      </c>
      <c r="D10">
        <f t="shared" si="2"/>
        <v>-79.686461030000004</v>
      </c>
      <c r="E10">
        <f t="shared" si="0"/>
        <v>-2.0793691666796121E-3</v>
      </c>
      <c r="F10">
        <f t="shared" si="3"/>
        <v>4.3237761313378644E-6</v>
      </c>
      <c r="G10">
        <f t="shared" si="4"/>
        <v>-1.2209657104595293</v>
      </c>
      <c r="H10">
        <f t="shared" si="5"/>
        <v>-1.1098612989578827</v>
      </c>
      <c r="I10">
        <f t="shared" si="6"/>
        <v>-0.29995276921619946</v>
      </c>
      <c r="J10">
        <f t="shared" si="7"/>
        <v>1.4954578262251186</v>
      </c>
      <c r="K10">
        <f t="shared" si="8"/>
        <v>-1.6224943746252507</v>
      </c>
      <c r="L10">
        <f t="shared" si="9"/>
        <v>0.98192156769451433</v>
      </c>
      <c r="M10">
        <f t="shared" si="10"/>
        <v>-1.7851389883603408</v>
      </c>
      <c r="N10">
        <f t="shared" si="11"/>
        <v>1.1441479224952662</v>
      </c>
      <c r="P10">
        <f t="shared" si="12"/>
        <v>4.5305668953167716E-16</v>
      </c>
      <c r="Q10">
        <f t="shared" si="13"/>
        <v>3.5606787204502721E-16</v>
      </c>
      <c r="R10">
        <f t="shared" si="14"/>
        <v>0.59881743915128671</v>
      </c>
      <c r="S10">
        <f t="shared" si="15"/>
        <v>-8.0240169852920086E-16</v>
      </c>
      <c r="T10">
        <f t="shared" si="16"/>
        <v>-8.0412657863039355E-5</v>
      </c>
      <c r="U10">
        <f t="shared" si="17"/>
        <v>4.3659378743148277E-16</v>
      </c>
      <c r="V10">
        <f t="shared" si="18"/>
        <v>2.2951201148878339E-4</v>
      </c>
      <c r="X10">
        <f t="shared" si="19"/>
        <v>0.84706660216131446</v>
      </c>
      <c r="Z10">
        <f t="shared" si="20"/>
        <v>0.83199469498283918</v>
      </c>
      <c r="AA10">
        <f t="shared" si="21"/>
        <v>29.804870898288769</v>
      </c>
      <c r="AB10">
        <f t="shared" si="22"/>
        <v>2.2716238599657484E-4</v>
      </c>
    </row>
    <row r="11" spans="1:30" x14ac:dyDescent="0.25">
      <c r="B11">
        <v>60</v>
      </c>
      <c r="C11">
        <f t="shared" si="1"/>
        <v>1.0471975511965976</v>
      </c>
      <c r="D11">
        <f t="shared" si="2"/>
        <v>-79.686777919999997</v>
      </c>
      <c r="E11">
        <f t="shared" si="0"/>
        <v>-2.3962591666730759E-3</v>
      </c>
      <c r="F11">
        <f t="shared" si="3"/>
        <v>5.7420579938647444E-6</v>
      </c>
      <c r="G11">
        <f t="shared" si="4"/>
        <v>-1.4070374432617281</v>
      </c>
      <c r="H11">
        <f t="shared" si="5"/>
        <v>-0.99486827066659711</v>
      </c>
      <c r="I11">
        <f t="shared" si="6"/>
        <v>-0.99504060789108451</v>
      </c>
      <c r="J11">
        <f t="shared" si="7"/>
        <v>1.9898514250767771</v>
      </c>
      <c r="K11">
        <f t="shared" si="8"/>
        <v>-0.99469592349196145</v>
      </c>
      <c r="L11">
        <f t="shared" si="9"/>
        <v>1.6349241685581721</v>
      </c>
      <c r="M11">
        <f t="shared" si="10"/>
        <v>-2.3119984305093371</v>
      </c>
      <c r="N11">
        <f t="shared" si="11"/>
        <v>-2.3121019896329249E-4</v>
      </c>
      <c r="P11">
        <f t="shared" si="12"/>
        <v>4.1367643306902258E-16</v>
      </c>
      <c r="Q11">
        <f t="shared" si="13"/>
        <v>4.5507035054598922E-16</v>
      </c>
      <c r="R11">
        <f t="shared" si="14"/>
        <v>2.2359808103722905E-8</v>
      </c>
      <c r="S11">
        <f t="shared" si="15"/>
        <v>-6.2047881912120234E-16</v>
      </c>
      <c r="T11">
        <f t="shared" si="16"/>
        <v>-1.1618312249255342E-4</v>
      </c>
      <c r="U11">
        <f t="shared" si="17"/>
        <v>4.906715344818849E-16</v>
      </c>
      <c r="V11">
        <f t="shared" si="18"/>
        <v>-4.0246493013445394E-8</v>
      </c>
      <c r="X11">
        <f t="shared" si="19"/>
        <v>-1.6433304313916386E-4</v>
      </c>
      <c r="Z11">
        <f t="shared" si="20"/>
        <v>0</v>
      </c>
      <c r="AA11">
        <f t="shared" si="21"/>
        <v>39.581442701722644</v>
      </c>
      <c r="AB11">
        <f t="shared" si="22"/>
        <v>2.7005349067378289E-8</v>
      </c>
    </row>
    <row r="12" spans="1:30" x14ac:dyDescent="0.25">
      <c r="B12">
        <v>70</v>
      </c>
      <c r="C12">
        <f t="shared" si="1"/>
        <v>1.2217304763960306</v>
      </c>
      <c r="D12">
        <f>D22</f>
        <v>-79.686461030000004</v>
      </c>
      <c r="E12">
        <f t="shared" si="0"/>
        <v>-2.0793691666796121E-3</v>
      </c>
      <c r="F12">
        <f t="shared" si="3"/>
        <v>4.3237761313378644E-6</v>
      </c>
      <c r="G12">
        <f t="shared" si="4"/>
        <v>-1.2209657104595293</v>
      </c>
      <c r="H12">
        <f t="shared" si="5"/>
        <v>-0.59051423481139464</v>
      </c>
      <c r="I12">
        <f t="shared" si="6"/>
        <v>-1.3228077368796389</v>
      </c>
      <c r="J12">
        <f t="shared" si="7"/>
        <v>1.4952851428795557</v>
      </c>
      <c r="K12">
        <f t="shared" si="8"/>
        <v>0.30006614048159452</v>
      </c>
      <c r="L12">
        <f t="shared" si="9"/>
        <v>1.8123902337413711</v>
      </c>
      <c r="M12">
        <f t="shared" si="10"/>
        <v>-1.7531077619774074</v>
      </c>
      <c r="N12">
        <f t="shared" si="11"/>
        <v>-0.84146126094663365</v>
      </c>
      <c r="P12">
        <f t="shared" si="12"/>
        <v>3.701065548582516E-16</v>
      </c>
      <c r="Q12">
        <f t="shared" si="13"/>
        <v>5.3577535379300539E-16</v>
      </c>
      <c r="R12">
        <f t="shared" si="14"/>
        <v>0.59926460237738788</v>
      </c>
      <c r="S12">
        <f t="shared" si="15"/>
        <v>-3.4179453044591088E-16</v>
      </c>
      <c r="T12">
        <f t="shared" si="16"/>
        <v>-1.4842235935640401E-4</v>
      </c>
      <c r="U12">
        <f t="shared" si="17"/>
        <v>4.2875986831718186E-16</v>
      </c>
      <c r="V12">
        <f t="shared" si="18"/>
        <v>-1.6879414172999904E-4</v>
      </c>
      <c r="X12">
        <f t="shared" si="19"/>
        <v>0.84703951625417861</v>
      </c>
      <c r="Z12">
        <f t="shared" si="20"/>
        <v>0.83199469498283918</v>
      </c>
      <c r="AA12">
        <f t="shared" si="21"/>
        <v>29.804870898288769</v>
      </c>
      <c r="AB12">
        <f t="shared" si="22"/>
        <v>2.2634664708654758E-4</v>
      </c>
    </row>
    <row r="13" spans="1:30" x14ac:dyDescent="0.25">
      <c r="B13">
        <v>80</v>
      </c>
      <c r="C13">
        <f t="shared" si="1"/>
        <v>1.3962634015954636</v>
      </c>
      <c r="D13">
        <f>D21</f>
        <v>-79.685591759999994</v>
      </c>
      <c r="E13">
        <f t="shared" si="0"/>
        <v>-1.2100991666699201E-3</v>
      </c>
      <c r="F13">
        <f t="shared" si="3"/>
        <v>1.464339993175235E-6</v>
      </c>
      <c r="G13">
        <f t="shared" si="4"/>
        <v>-0.71054703149172638</v>
      </c>
      <c r="H13">
        <f t="shared" si="5"/>
        <v>-0.17446003006403998</v>
      </c>
      <c r="I13">
        <f t="shared" si="6"/>
        <v>-0.94428737089692427</v>
      </c>
      <c r="J13">
        <f t="shared" si="7"/>
        <v>0.5023455915138122</v>
      </c>
      <c r="K13">
        <f t="shared" si="8"/>
        <v>0.76985756129471172</v>
      </c>
      <c r="L13">
        <f t="shared" si="9"/>
        <v>1.214031214079115</v>
      </c>
      <c r="M13">
        <f t="shared" si="10"/>
        <v>-0.59616017721521231</v>
      </c>
      <c r="N13">
        <f t="shared" si="11"/>
        <v>-0.66338154746387201</v>
      </c>
      <c r="P13">
        <f t="shared" si="12"/>
        <v>3.2367090360137622E-16</v>
      </c>
      <c r="Q13">
        <f t="shared" si="13"/>
        <v>5.8844866731549132E-16</v>
      </c>
      <c r="R13">
        <f t="shared" si="14"/>
        <v>2.2360387189357391</v>
      </c>
      <c r="S13">
        <f t="shared" si="15"/>
        <v>-9.6748308405364349E-17</v>
      </c>
      <c r="T13">
        <f t="shared" si="16"/>
        <v>-1.7083942803977907E-4</v>
      </c>
      <c r="U13">
        <f t="shared" si="17"/>
        <v>2.5054117887389614E-16</v>
      </c>
      <c r="V13">
        <f t="shared" si="18"/>
        <v>-2.2866372181760134E-4</v>
      </c>
      <c r="X13">
        <f t="shared" si="19"/>
        <v>3.1616712995375469</v>
      </c>
      <c r="Z13">
        <f t="shared" si="20"/>
        <v>3.1142630800082856</v>
      </c>
      <c r="AA13">
        <f t="shared" si="21"/>
        <v>10.094062024040188</v>
      </c>
      <c r="AB13">
        <f t="shared" si="22"/>
        <v>2.2475392789346356E-3</v>
      </c>
    </row>
    <row r="14" spans="1:30" x14ac:dyDescent="0.25">
      <c r="B14">
        <v>90</v>
      </c>
      <c r="C14">
        <f t="shared" si="1"/>
        <v>1.5707963267948966</v>
      </c>
      <c r="D14">
        <f>D20</f>
        <v>-79.684394479999995</v>
      </c>
      <c r="E14">
        <f t="shared" si="0"/>
        <v>-1.2819166670396953E-5</v>
      </c>
      <c r="F14">
        <f t="shared" si="3"/>
        <v>1.643310341234161E-10</v>
      </c>
      <c r="G14">
        <f t="shared" si="4"/>
        <v>-7.5271689087385357E-3</v>
      </c>
      <c r="H14">
        <f t="shared" si="5"/>
        <v>3.548602827450639E-7</v>
      </c>
      <c r="I14">
        <f t="shared" si="6"/>
        <v>-1.0645024333352033E-2</v>
      </c>
      <c r="J14">
        <f t="shared" si="7"/>
        <v>-1.0645808466625298E-6</v>
      </c>
      <c r="K14">
        <f t="shared" si="8"/>
        <v>1.064502426237475E-2</v>
      </c>
      <c r="L14">
        <f t="shared" si="9"/>
        <v>1.3465009064004834E-2</v>
      </c>
      <c r="M14">
        <f t="shared" si="10"/>
        <v>1.269586741456124E-6</v>
      </c>
      <c r="N14">
        <f t="shared" si="11"/>
        <v>-5.496517153732448E-3</v>
      </c>
      <c r="P14">
        <f t="shared" si="12"/>
        <v>2.7578040306426327E-16</v>
      </c>
      <c r="Q14">
        <f t="shared" si="13"/>
        <v>6.0673711212732042E-16</v>
      </c>
      <c r="R14">
        <f t="shared" si="14"/>
        <v>4.4717500693108878</v>
      </c>
      <c r="S14">
        <f t="shared" si="15"/>
        <v>-3.6777363747717678E-24</v>
      </c>
      <c r="T14">
        <f t="shared" si="16"/>
        <v>-1.7886529103845942E-4</v>
      </c>
      <c r="U14">
        <f t="shared" si="17"/>
        <v>-5.0366259686890229E-20</v>
      </c>
      <c r="V14">
        <f t="shared" si="18"/>
        <v>-1.7884740219740655E-4</v>
      </c>
      <c r="X14">
        <f t="shared" si="19"/>
        <v>6.3235037134200791</v>
      </c>
      <c r="Z14">
        <f t="shared" si="20"/>
        <v>6.2577217200070336</v>
      </c>
      <c r="AA14">
        <f t="shared" si="21"/>
        <v>1.1327749420539967E-3</v>
      </c>
      <c r="AB14">
        <f t="shared" si="22"/>
        <v>4.3272706573939572E-3</v>
      </c>
    </row>
    <row r="15" spans="1:30" x14ac:dyDescent="0.25">
      <c r="B15">
        <v>100</v>
      </c>
      <c r="C15">
        <f t="shared" si="1"/>
        <v>1.7453292519943295</v>
      </c>
      <c r="D15">
        <f>D19</f>
        <v>-79.683184179999998</v>
      </c>
      <c r="E15">
        <f t="shared" si="0"/>
        <v>1.1974808333263809E-3</v>
      </c>
      <c r="F15">
        <f t="shared" si="3"/>
        <v>1.4339603461840436E-6</v>
      </c>
      <c r="G15">
        <f t="shared" si="4"/>
        <v>0.70313778806228233</v>
      </c>
      <c r="H15">
        <f t="shared" si="5"/>
        <v>-0.17270613474353347</v>
      </c>
      <c r="I15">
        <f t="shared" si="6"/>
        <v>0.93439544532986751</v>
      </c>
      <c r="J15">
        <f t="shared" si="7"/>
        <v>0.49727961834430984</v>
      </c>
      <c r="K15">
        <f t="shared" si="8"/>
        <v>-0.76165939566655039</v>
      </c>
      <c r="L15">
        <f t="shared" si="9"/>
        <v>-1.2013295100034027</v>
      </c>
      <c r="M15">
        <f t="shared" si="10"/>
        <v>-0.59014599911576027</v>
      </c>
      <c r="N15">
        <f t="shared" si="11"/>
        <v>0.17187525910365226</v>
      </c>
      <c r="P15">
        <f t="shared" si="12"/>
        <v>2.2789018187197034E-16</v>
      </c>
      <c r="Q15">
        <f t="shared" si="13"/>
        <v>5.8843483187548682E-16</v>
      </c>
      <c r="R15">
        <f t="shared" si="14"/>
        <v>6.707341602660712</v>
      </c>
      <c r="S15">
        <f t="shared" si="15"/>
        <v>-9.6819223282720923E-17</v>
      </c>
      <c r="T15">
        <f t="shared" si="16"/>
        <v>-1.7083340298212752E-4</v>
      </c>
      <c r="U15">
        <f t="shared" si="17"/>
        <v>-2.5062709046982403E-16</v>
      </c>
      <c r="V15">
        <f t="shared" si="18"/>
        <v>-5.9868673784444352E-5</v>
      </c>
      <c r="X15">
        <f t="shared" si="19"/>
        <v>9.4852871999462405</v>
      </c>
      <c r="Z15">
        <f t="shared" si="20"/>
        <v>9.4353643699985739</v>
      </c>
      <c r="AA15">
        <f t="shared" si="21"/>
        <v>9.8846475148232447</v>
      </c>
      <c r="AB15">
        <f t="shared" si="22"/>
        <v>2.4922889499836387E-3</v>
      </c>
    </row>
    <row r="16" spans="1:30" x14ac:dyDescent="0.25">
      <c r="B16">
        <v>110</v>
      </c>
      <c r="C16">
        <f t="shared" si="1"/>
        <v>1.9198621771937625</v>
      </c>
      <c r="D16">
        <f>D18</f>
        <v>-79.682289460000007</v>
      </c>
      <c r="E16">
        <f t="shared" si="0"/>
        <v>2.0922008333172926E-3</v>
      </c>
      <c r="F16">
        <f t="shared" si="3"/>
        <v>4.3773043269335737E-6</v>
      </c>
      <c r="G16">
        <f t="shared" si="4"/>
        <v>1.2285002191094159</v>
      </c>
      <c r="H16">
        <f t="shared" si="5"/>
        <v>-0.59426711101684959</v>
      </c>
      <c r="I16">
        <f t="shared" si="6"/>
        <v>1.3308217951977277</v>
      </c>
      <c r="J16">
        <f t="shared" si="7"/>
        <v>1.5046862098158369</v>
      </c>
      <c r="K16">
        <f t="shared" si="8"/>
        <v>-0.30146153970817496</v>
      </c>
      <c r="L16">
        <f t="shared" si="9"/>
        <v>-1.8234416385484573</v>
      </c>
      <c r="M16">
        <f t="shared" si="10"/>
        <v>-1.7641207999679016</v>
      </c>
      <c r="N16">
        <f t="shared" si="11"/>
        <v>-0.34395879347675007</v>
      </c>
      <c r="P16">
        <f t="shared" si="12"/>
        <v>1.8145536016180404E-16</v>
      </c>
      <c r="Q16">
        <f t="shared" si="13"/>
        <v>5.3574935167125014E-16</v>
      </c>
      <c r="R16">
        <f t="shared" si="14"/>
        <v>8.3437883730182811</v>
      </c>
      <c r="S16">
        <f t="shared" si="15"/>
        <v>-3.4190317834137781E-16</v>
      </c>
      <c r="T16">
        <f t="shared" si="16"/>
        <v>-1.484115546896527E-4</v>
      </c>
      <c r="U16">
        <f t="shared" si="17"/>
        <v>-4.2880719711977932E-16</v>
      </c>
      <c r="V16">
        <f t="shared" si="18"/>
        <v>6.8573748279006664E-5</v>
      </c>
      <c r="X16">
        <f t="shared" si="19"/>
        <v>11.79978577098478</v>
      </c>
      <c r="Z16">
        <f t="shared" si="20"/>
        <v>11.784451729974712</v>
      </c>
      <c r="AA16">
        <f t="shared" si="21"/>
        <v>30.173854145960938</v>
      </c>
      <c r="AB16">
        <f t="shared" si="22"/>
        <v>2.3513281369843262E-4</v>
      </c>
    </row>
    <row r="17" spans="2:28" x14ac:dyDescent="0.25">
      <c r="B17">
        <v>120</v>
      </c>
      <c r="C17">
        <f t="shared" si="1"/>
        <v>2.0943951023931953</v>
      </c>
      <c r="D17">
        <v>-79.681960189999998</v>
      </c>
      <c r="E17">
        <f t="shared" si="0"/>
        <v>2.4214708333261115E-3</v>
      </c>
      <c r="F17">
        <f t="shared" si="3"/>
        <v>5.8635209966490528E-6</v>
      </c>
      <c r="G17">
        <f t="shared" si="4"/>
        <v>1.4218412505799094</v>
      </c>
      <c r="H17">
        <f t="shared" si="5"/>
        <v>-1.0054516401989364</v>
      </c>
      <c r="I17">
        <f t="shared" si="6"/>
        <v>1.0052774864178315</v>
      </c>
      <c r="J17">
        <f t="shared" si="7"/>
        <v>2.0107871700562132</v>
      </c>
      <c r="K17">
        <f t="shared" si="8"/>
        <v>1.0056257839240437</v>
      </c>
      <c r="L17">
        <f t="shared" si="9"/>
        <v>-1.6519348573796877</v>
      </c>
      <c r="M17">
        <f t="shared" si="10"/>
        <v>-2.3363235680168581</v>
      </c>
      <c r="N17">
        <f t="shared" si="11"/>
        <v>-0.89931193317166946</v>
      </c>
      <c r="P17">
        <f t="shared" si="12"/>
        <v>1.3788683649427432E-16</v>
      </c>
      <c r="Q17">
        <f t="shared" si="13"/>
        <v>4.5503531798211752E-16</v>
      </c>
      <c r="R17">
        <f t="shared" si="14"/>
        <v>8.9426057898097575</v>
      </c>
      <c r="S17">
        <f t="shared" si="15"/>
        <v>-6.2057436247700386E-16</v>
      </c>
      <c r="T17">
        <f t="shared" si="16"/>
        <v>-1.1616970660755896E-4</v>
      </c>
      <c r="U17">
        <f t="shared" si="17"/>
        <v>-4.9067153448194081E-16</v>
      </c>
      <c r="V17">
        <f t="shared" si="18"/>
        <v>1.5491231948151286E-4</v>
      </c>
      <c r="X17">
        <f t="shared" si="19"/>
        <v>12.646809181233692</v>
      </c>
      <c r="Z17">
        <f t="shared" si="20"/>
        <v>12.648950114997866</v>
      </c>
      <c r="AA17">
        <f t="shared" si="21"/>
        <v>40.418717576031334</v>
      </c>
      <c r="AB17">
        <f t="shared" si="22"/>
        <v>4.5835973825812608E-6</v>
      </c>
    </row>
    <row r="18" spans="2:28" x14ac:dyDescent="0.25">
      <c r="B18">
        <v>130</v>
      </c>
      <c r="C18">
        <f t="shared" si="1"/>
        <v>2.2689280275926285</v>
      </c>
      <c r="D18">
        <v>-79.682289460000007</v>
      </c>
      <c r="E18">
        <f t="shared" si="0"/>
        <v>2.0922008333172926E-3</v>
      </c>
      <c r="F18">
        <f t="shared" si="3"/>
        <v>4.3773043269335737E-6</v>
      </c>
      <c r="G18">
        <f t="shared" si="4"/>
        <v>1.2285002191094159</v>
      </c>
      <c r="H18">
        <f t="shared" si="5"/>
        <v>-1.1167989216750076</v>
      </c>
      <c r="I18">
        <f t="shared" si="6"/>
        <v>0.30157561460420129</v>
      </c>
      <c r="J18">
        <f t="shared" si="7"/>
        <v>1.504512460851354</v>
      </c>
      <c r="K18">
        <f t="shared" si="8"/>
        <v>1.6326651617833818</v>
      </c>
      <c r="L18">
        <f t="shared" si="9"/>
        <v>-0.98781514760137035</v>
      </c>
      <c r="M18">
        <f t="shared" si="10"/>
        <v>-1.7959962472862918</v>
      </c>
      <c r="N18">
        <f t="shared" si="11"/>
        <v>-0.88158281349595202</v>
      </c>
      <c r="P18">
        <f t="shared" si="12"/>
        <v>9.8508418414282121E-17</v>
      </c>
      <c r="Q18">
        <f t="shared" si="13"/>
        <v>3.5602803448326751E-16</v>
      </c>
      <c r="R18">
        <f t="shared" si="14"/>
        <v>8.3433412097921771</v>
      </c>
      <c r="S18">
        <f t="shared" si="15"/>
        <v>-8.0243943154731121E-16</v>
      </c>
      <c r="T18">
        <f t="shared" si="16"/>
        <v>-8.0399163155126251E-5</v>
      </c>
      <c r="U18">
        <f t="shared" si="17"/>
        <v>-4.3655520463819128E-16</v>
      </c>
      <c r="V18">
        <f t="shared" si="18"/>
        <v>1.7575779159097516E-4</v>
      </c>
      <c r="X18">
        <f t="shared" si="19"/>
        <v>11.799401151860069</v>
      </c>
      <c r="Z18">
        <f t="shared" si="20"/>
        <v>11.784451729974712</v>
      </c>
      <c r="AA18">
        <f t="shared" si="21"/>
        <v>30.173854145960938</v>
      </c>
      <c r="AB18">
        <f t="shared" si="22"/>
        <v>2.2348521470637675E-4</v>
      </c>
    </row>
    <row r="19" spans="2:28" x14ac:dyDescent="0.25">
      <c r="B19">
        <v>140</v>
      </c>
      <c r="C19">
        <f t="shared" si="1"/>
        <v>2.4434609527920612</v>
      </c>
      <c r="D19">
        <v>-79.683184179999998</v>
      </c>
      <c r="E19">
        <f t="shared" si="0"/>
        <v>1.1974808333263809E-3</v>
      </c>
      <c r="F19">
        <f t="shared" si="3"/>
        <v>1.4339603461840436E-6</v>
      </c>
      <c r="G19">
        <f t="shared" si="4"/>
        <v>0.70313778806228233</v>
      </c>
      <c r="H19">
        <f t="shared" si="5"/>
        <v>-0.76176593980229856</v>
      </c>
      <c r="I19">
        <f t="shared" si="6"/>
        <v>-0.17273877952760527</v>
      </c>
      <c r="J19">
        <f t="shared" si="7"/>
        <v>0.4971073727777216</v>
      </c>
      <c r="K19">
        <f t="shared" si="8"/>
        <v>0.93437276407060044</v>
      </c>
      <c r="L19">
        <f t="shared" si="9"/>
        <v>-0.33401514187613524</v>
      </c>
      <c r="M19">
        <f t="shared" si="10"/>
        <v>-0.72373114567107988</v>
      </c>
      <c r="N19">
        <f t="shared" si="11"/>
        <v>-0.40358503960728043</v>
      </c>
      <c r="P19">
        <f t="shared" si="12"/>
        <v>6.4516599228747192E-17</v>
      </c>
      <c r="Q19">
        <f t="shared" si="13"/>
        <v>2.50669240756545E-16</v>
      </c>
      <c r="R19">
        <f t="shared" si="14"/>
        <v>6.7065670932338293</v>
      </c>
      <c r="S19">
        <f t="shared" si="15"/>
        <v>-8.0240169852920086E-16</v>
      </c>
      <c r="T19">
        <f t="shared" si="16"/>
        <v>-4.7498161710933664E-5</v>
      </c>
      <c r="U19">
        <f t="shared" si="17"/>
        <v>-3.0735891049624008E-16</v>
      </c>
      <c r="V19">
        <f t="shared" si="18"/>
        <v>1.4057928527083099E-4</v>
      </c>
      <c r="X19">
        <f t="shared" si="19"/>
        <v>9.4846497768037246</v>
      </c>
      <c r="Z19">
        <f t="shared" si="20"/>
        <v>9.4353643699985739</v>
      </c>
      <c r="AA19">
        <f t="shared" si="21"/>
        <v>9.8846475148232447</v>
      </c>
      <c r="AB19">
        <f t="shared" si="22"/>
        <v>2.4290513239491949E-3</v>
      </c>
    </row>
    <row r="20" spans="2:28" x14ac:dyDescent="0.25">
      <c r="B20">
        <v>150</v>
      </c>
      <c r="C20">
        <f t="shared" si="1"/>
        <v>2.6179938779914944</v>
      </c>
      <c r="D20">
        <v>-79.684394479999995</v>
      </c>
      <c r="E20">
        <f t="shared" si="0"/>
        <v>-1.2819166670396953E-5</v>
      </c>
      <c r="F20">
        <f t="shared" si="3"/>
        <v>1.643310341234161E-10</v>
      </c>
      <c r="G20">
        <f t="shared" si="4"/>
        <v>-7.5271689087385357E-3</v>
      </c>
      <c r="H20">
        <f t="shared" si="5"/>
        <v>9.219038942094776E-3</v>
      </c>
      <c r="I20">
        <f t="shared" si="6"/>
        <v>5.3231268027149796E-3</v>
      </c>
      <c r="J20">
        <f t="shared" si="7"/>
        <v>1.0645808466612258E-6</v>
      </c>
      <c r="K20">
        <f t="shared" si="8"/>
        <v>-5.3212828591121808E-3</v>
      </c>
      <c r="L20">
        <f t="shared" si="9"/>
        <v>1.6828346023619117E-3</v>
      </c>
      <c r="M20">
        <f t="shared" si="10"/>
        <v>4.1221654304231681E-3</v>
      </c>
      <c r="N20">
        <f t="shared" si="11"/>
        <v>2.478613503617574E-3</v>
      </c>
      <c r="P20">
        <f t="shared" si="12"/>
        <v>3.6944203162931437E-17</v>
      </c>
      <c r="Q20">
        <f t="shared" si="13"/>
        <v>1.5166676225558296E-16</v>
      </c>
      <c r="R20">
        <f t="shared" si="14"/>
        <v>4.4708557428586788</v>
      </c>
      <c r="S20">
        <f t="shared" si="15"/>
        <v>-6.2047881912120244E-16</v>
      </c>
      <c r="T20">
        <f t="shared" si="16"/>
        <v>-2.2354288771011663E-5</v>
      </c>
      <c r="U20">
        <f t="shared" si="17"/>
        <v>-1.6353199648484991E-16</v>
      </c>
      <c r="V20">
        <f t="shared" si="18"/>
        <v>8.0649904980719235E-5</v>
      </c>
      <c r="X20">
        <f t="shared" si="19"/>
        <v>6.3228272694154528</v>
      </c>
      <c r="Z20">
        <f t="shared" si="20"/>
        <v>6.2577217200070336</v>
      </c>
      <c r="AA20">
        <f t="shared" si="21"/>
        <v>1.1327749420539967E-3</v>
      </c>
      <c r="AB20">
        <f t="shared" si="22"/>
        <v>4.23873256377211E-3</v>
      </c>
    </row>
    <row r="21" spans="2:28" x14ac:dyDescent="0.25">
      <c r="B21">
        <v>160</v>
      </c>
      <c r="C21">
        <f t="shared" si="1"/>
        <v>2.7925268031909272</v>
      </c>
      <c r="D21">
        <v>-79.685591759999994</v>
      </c>
      <c r="E21">
        <f t="shared" si="0"/>
        <v>-1.2100991666699201E-3</v>
      </c>
      <c r="F21">
        <f t="shared" si="3"/>
        <v>1.464339993175235E-6</v>
      </c>
      <c r="G21">
        <f t="shared" si="4"/>
        <v>-0.71054703149172638</v>
      </c>
      <c r="H21">
        <f t="shared" si="5"/>
        <v>0.94427591548852452</v>
      </c>
      <c r="I21">
        <f t="shared" si="6"/>
        <v>0.76981450226015236</v>
      </c>
      <c r="J21">
        <f t="shared" si="7"/>
        <v>0.50251965210066307</v>
      </c>
      <c r="K21">
        <f t="shared" si="8"/>
        <v>0.17462497393979293</v>
      </c>
      <c r="L21">
        <f t="shared" si="9"/>
        <v>5.0839765195786542E-2</v>
      </c>
      <c r="M21">
        <f t="shared" si="10"/>
        <v>0.13512621598794766</v>
      </c>
      <c r="N21">
        <f t="shared" si="11"/>
        <v>8.4999898655615996E-2</v>
      </c>
      <c r="P21">
        <f t="shared" si="12"/>
        <v>1.662900351898913E-17</v>
      </c>
      <c r="Q21">
        <f t="shared" si="13"/>
        <v>7.0961759008566815E-17</v>
      </c>
      <c r="R21">
        <f t="shared" si="14"/>
        <v>2.2352642095088537</v>
      </c>
      <c r="S21">
        <f t="shared" si="15"/>
        <v>-3.4179453044591097E-16</v>
      </c>
      <c r="T21">
        <f t="shared" si="16"/>
        <v>-7.1542117756115918E-6</v>
      </c>
      <c r="U21">
        <f t="shared" si="17"/>
        <v>-5.6787894838147945E-17</v>
      </c>
      <c r="V21">
        <f t="shared" si="18"/>
        <v>2.9298965663151184E-5</v>
      </c>
      <c r="X21">
        <f t="shared" si="19"/>
        <v>3.1611722779858789</v>
      </c>
      <c r="Z21">
        <f t="shared" si="20"/>
        <v>3.1142630800082856</v>
      </c>
      <c r="AA21">
        <f t="shared" si="21"/>
        <v>10.094062024040188</v>
      </c>
      <c r="AB21">
        <f t="shared" si="22"/>
        <v>2.2004728549010429E-3</v>
      </c>
    </row>
    <row r="22" spans="2:28" x14ac:dyDescent="0.25">
      <c r="B22">
        <v>170</v>
      </c>
      <c r="C22">
        <f t="shared" si="1"/>
        <v>2.9670597283903604</v>
      </c>
      <c r="D22">
        <v>-79.686461030000004</v>
      </c>
      <c r="E22">
        <f t="shared" si="0"/>
        <v>-2.0793691666796121E-3</v>
      </c>
      <c r="F22">
        <f t="shared" si="3"/>
        <v>4.3237761313378644E-6</v>
      </c>
      <c r="G22">
        <f t="shared" si="4"/>
        <v>-1.2209657104595293</v>
      </c>
      <c r="H22">
        <f t="shared" si="5"/>
        <v>1.7004837132798096</v>
      </c>
      <c r="I22">
        <f t="shared" si="6"/>
        <v>1.622612507809132</v>
      </c>
      <c r="J22">
        <f t="shared" si="7"/>
        <v>1.4954578262251195</v>
      </c>
      <c r="K22">
        <f t="shared" si="8"/>
        <v>1.3228817272031397</v>
      </c>
      <c r="L22">
        <f t="shared" si="9"/>
        <v>1.142990981766942E-2</v>
      </c>
      <c r="M22">
        <f t="shared" si="10"/>
        <v>3.1837708991661461E-2</v>
      </c>
      <c r="N22">
        <f t="shared" si="11"/>
        <v>2.0520433062503569E-2</v>
      </c>
      <c r="P22">
        <f t="shared" si="12"/>
        <v>4.1882673581143074E-18</v>
      </c>
      <c r="Q22">
        <f t="shared" si="13"/>
        <v>1.8288445486080769E-17</v>
      </c>
      <c r="R22">
        <f t="shared" si="14"/>
        <v>0.59881743915128471</v>
      </c>
      <c r="S22">
        <f t="shared" si="15"/>
        <v>-9.6748308405364213E-17</v>
      </c>
      <c r="T22">
        <f t="shared" si="16"/>
        <v>-9.3603140801933143E-7</v>
      </c>
      <c r="U22">
        <f t="shared" si="17"/>
        <v>-7.7865903117035202E-18</v>
      </c>
      <c r="V22">
        <f t="shared" si="18"/>
        <v>4.1163260241077928E-6</v>
      </c>
      <c r="X22">
        <f t="shared" si="19"/>
        <v>0.84686024144905081</v>
      </c>
      <c r="Z22">
        <f t="shared" si="20"/>
        <v>0.83199469498283918</v>
      </c>
      <c r="AA22">
        <f t="shared" si="21"/>
        <v>29.804870898288769</v>
      </c>
      <c r="AB22">
        <f t="shared" si="22"/>
        <v>2.2098447173909714E-4</v>
      </c>
    </row>
    <row r="23" spans="2:28" x14ac:dyDescent="0.25">
      <c r="B23">
        <v>180</v>
      </c>
      <c r="C23">
        <f t="shared" si="1"/>
        <v>3.1415926535897931</v>
      </c>
      <c r="D23">
        <f>D4</f>
        <v>-79.686777919999997</v>
      </c>
      <c r="E23">
        <f t="shared" ref="E23:E40" si="23">D23-$D$42</f>
        <v>-2.3962591666730759E-3</v>
      </c>
      <c r="F23">
        <f t="shared" si="3"/>
        <v>5.7420579938647444E-6</v>
      </c>
      <c r="G23">
        <f t="shared" si="4"/>
        <v>-1.4070374432617281</v>
      </c>
      <c r="H23">
        <f t="shared" si="5"/>
        <v>1.9898514339218645</v>
      </c>
      <c r="I23">
        <f t="shared" si="6"/>
        <v>1.9898514306049568</v>
      </c>
      <c r="J23">
        <f t="shared" si="7"/>
        <v>1.9898514250767771</v>
      </c>
      <c r="K23">
        <f t="shared" si="8"/>
        <v>1.9898514173373261</v>
      </c>
      <c r="L23">
        <f t="shared" ref="L23:L40" si="24">SQRT(2)*(3*SIN(C23-$C$4)-SIN(3*(C23-$C$4)))*G23/SQRT(10)</f>
        <v>-9.3242265937207528E-14</v>
      </c>
      <c r="M23">
        <f t="shared" ref="M23:M40" si="25">SQRT(2)*(2*SIN(2*(C23-$C$4))-SIN(4*(C23-$C$4)))*G23/SQRT(5)</f>
        <v>-2.6372895414959549E-13</v>
      </c>
      <c r="N23">
        <f t="shared" ref="N23:N40" si="26">SQRT(2)*G23*(SIN(C23-$C$4)-SIN(2*(C23-$C$4))+3*SIN(3*(C23-$C$4))-2*SIN(4*(C23-$C$4)))/SQRT(15)</f>
        <v>-1.712970031349818E-13</v>
      </c>
      <c r="P23">
        <f t="shared" si="12"/>
        <v>1.5323902135651459E-25</v>
      </c>
      <c r="Q23">
        <f t="shared" si="13"/>
        <v>6.7425166028798857E-25</v>
      </c>
      <c r="R23">
        <f t="shared" si="14"/>
        <v>2.2359808103722905E-8</v>
      </c>
      <c r="S23">
        <f t="shared" si="15"/>
        <v>-3.6777363747717678E-24</v>
      </c>
      <c r="T23">
        <f t="shared" si="16"/>
        <v>6.6261040195029513E-18</v>
      </c>
      <c r="U23">
        <f t="shared" si="17"/>
        <v>5.5970751931426147E-29</v>
      </c>
      <c r="V23">
        <f t="shared" si="18"/>
        <v>-2.9817472026788513E-17</v>
      </c>
      <c r="X23">
        <f t="shared" si="19"/>
        <v>3.1621543839547221E-8</v>
      </c>
      <c r="Z23">
        <f t="shared" si="20"/>
        <v>0</v>
      </c>
      <c r="AA23">
        <f t="shared" si="21"/>
        <v>39.581442701722644</v>
      </c>
      <c r="AB23">
        <f t="shared" si="22"/>
        <v>9.9992203479640675E-16</v>
      </c>
    </row>
    <row r="24" spans="2:28" x14ac:dyDescent="0.25">
      <c r="B24">
        <f>190-360</f>
        <v>-170</v>
      </c>
      <c r="C24">
        <f t="shared" si="1"/>
        <v>-2.9670597283903604</v>
      </c>
      <c r="D24">
        <f>D22</f>
        <v>-79.686461030000004</v>
      </c>
      <c r="E24">
        <f t="shared" si="23"/>
        <v>-2.0793691666796121E-3</v>
      </c>
      <c r="F24">
        <f t="shared" si="3"/>
        <v>4.3237761313378644E-6</v>
      </c>
      <c r="G24">
        <f t="shared" si="4"/>
        <v>-1.2209657104595293</v>
      </c>
      <c r="H24">
        <f t="shared" si="5"/>
        <v>1.7004637225142665</v>
      </c>
      <c r="I24">
        <f t="shared" si="6"/>
        <v>1.6225337595655933</v>
      </c>
      <c r="J24">
        <f t="shared" si="7"/>
        <v>1.4952851428795555</v>
      </c>
      <c r="K24">
        <f t="shared" si="8"/>
        <v>1.3225857306303856</v>
      </c>
      <c r="L24">
        <f t="shared" si="24"/>
        <v>-1.1442882577125363E-2</v>
      </c>
      <c r="M24">
        <f t="shared" si="25"/>
        <v>-3.1873469560533642E-2</v>
      </c>
      <c r="N24">
        <f t="shared" si="26"/>
        <v>-2.0543359386416275E-2</v>
      </c>
      <c r="P24">
        <f t="shared" si="12"/>
        <v>4.1914602840178271E-18</v>
      </c>
      <c r="Q24">
        <f t="shared" si="13"/>
        <v>1.8302280926085231E-17</v>
      </c>
      <c r="R24">
        <f t="shared" si="14"/>
        <v>0.59926460237738888</v>
      </c>
      <c r="S24">
        <f t="shared" si="15"/>
        <v>-9.6819223282720417E-17</v>
      </c>
      <c r="T24">
        <f t="shared" si="16"/>
        <v>9.3709378825619656E-7</v>
      </c>
      <c r="U24">
        <f t="shared" si="17"/>
        <v>7.7953363210094685E-18</v>
      </c>
      <c r="V24">
        <f t="shared" si="18"/>
        <v>-4.1209249632954568E-6</v>
      </c>
      <c r="X24">
        <f t="shared" ref="X24:X40" si="27">SUM(P24:V24)*SQRT(2)</f>
        <v>0.84748362551499534</v>
      </c>
      <c r="Z24">
        <f t="shared" si="20"/>
        <v>0.83199469498283918</v>
      </c>
      <c r="AA24">
        <f t="shared" si="21"/>
        <v>29.804870898288769</v>
      </c>
      <c r="AB24">
        <f t="shared" si="22"/>
        <v>2.3990696902995943E-4</v>
      </c>
    </row>
    <row r="25" spans="2:28" x14ac:dyDescent="0.25">
      <c r="B25">
        <f>200-360</f>
        <v>-160</v>
      </c>
      <c r="C25">
        <f t="shared" si="1"/>
        <v>-2.7925268031909272</v>
      </c>
      <c r="D25">
        <f>D21</f>
        <v>-79.685591759999994</v>
      </c>
      <c r="E25">
        <f t="shared" si="23"/>
        <v>-1.2100991666699201E-3</v>
      </c>
      <c r="F25">
        <f t="shared" si="3"/>
        <v>1.464339993175235E-6</v>
      </c>
      <c r="G25">
        <f t="shared" si="4"/>
        <v>-0.71054703149172638</v>
      </c>
      <c r="H25">
        <f t="shared" si="5"/>
        <v>0.94425300152368774</v>
      </c>
      <c r="I25">
        <f t="shared" si="6"/>
        <v>0.76972837392551974</v>
      </c>
      <c r="J25">
        <f t="shared" si="7"/>
        <v>0.50234559151381253</v>
      </c>
      <c r="K25">
        <f t="shared" si="8"/>
        <v>0.17436106141181743</v>
      </c>
      <c r="L25">
        <f t="shared" si="24"/>
        <v>-5.0867711153024277E-2</v>
      </c>
      <c r="M25">
        <f t="shared" si="25"/>
        <v>-0.13519721231132142</v>
      </c>
      <c r="N25">
        <f t="shared" si="26"/>
        <v>-8.5043462961278224E-2</v>
      </c>
      <c r="P25">
        <f t="shared" si="12"/>
        <v>1.6635292355358333E-17</v>
      </c>
      <c r="Q25">
        <f t="shared" si="13"/>
        <v>7.0987761130322052E-17</v>
      </c>
      <c r="R25">
        <f t="shared" si="14"/>
        <v>2.2360387189357378</v>
      </c>
      <c r="S25">
        <f t="shared" si="15"/>
        <v>-3.419031783413781E-16</v>
      </c>
      <c r="T25">
        <f t="shared" si="16"/>
        <v>7.158144352711052E-6</v>
      </c>
      <c r="U25">
        <f t="shared" si="17"/>
        <v>5.6817731622343882E-17</v>
      </c>
      <c r="V25">
        <f t="shared" si="18"/>
        <v>-2.9313982023357779E-5</v>
      </c>
      <c r="X25">
        <f t="shared" si="27"/>
        <v>3.1622049492241615</v>
      </c>
      <c r="Z25">
        <f t="shared" si="20"/>
        <v>3.1142630800082856</v>
      </c>
      <c r="AA25">
        <f t="shared" si="21"/>
        <v>10.094062024040188</v>
      </c>
      <c r="AB25">
        <f t="shared" si="22"/>
        <v>2.2984228239121543E-3</v>
      </c>
    </row>
    <row r="26" spans="2:28" x14ac:dyDescent="0.25">
      <c r="B26">
        <f>210-360</f>
        <v>-150</v>
      </c>
      <c r="C26">
        <f t="shared" si="1"/>
        <v>-2.6179938779914944</v>
      </c>
      <c r="D26">
        <f>D20</f>
        <v>-79.684394479999995</v>
      </c>
      <c r="E26">
        <f t="shared" si="23"/>
        <v>-1.2819166670396953E-5</v>
      </c>
      <c r="F26">
        <f t="shared" si="3"/>
        <v>1.643310341234161E-10</v>
      </c>
      <c r="G26">
        <f t="shared" si="4"/>
        <v>-7.5271689087385357E-3</v>
      </c>
      <c r="H26">
        <f t="shared" si="5"/>
        <v>9.2186840818120307E-3</v>
      </c>
      <c r="I26">
        <f t="shared" si="6"/>
        <v>5.3218975306370542E-3</v>
      </c>
      <c r="J26">
        <f t="shared" si="7"/>
        <v>-1.0645808466488371E-6</v>
      </c>
      <c r="K26">
        <f t="shared" si="8"/>
        <v>-5.3237414032625647E-3</v>
      </c>
      <c r="L26">
        <f t="shared" si="24"/>
        <v>-1.6834176973067787E-3</v>
      </c>
      <c r="M26">
        <f t="shared" si="25"/>
        <v>-4.1234350171646256E-3</v>
      </c>
      <c r="N26">
        <f t="shared" si="26"/>
        <v>-2.4793219491447082E-3</v>
      </c>
      <c r="P26">
        <f t="shared" si="12"/>
        <v>3.6953396826655522E-17</v>
      </c>
      <c r="Q26">
        <f t="shared" si="13"/>
        <v>1.5170179481945476E-16</v>
      </c>
      <c r="R26">
        <f t="shared" si="14"/>
        <v>4.4717500693108816</v>
      </c>
      <c r="S26">
        <f t="shared" si="15"/>
        <v>-6.2057436247700406E-16</v>
      </c>
      <c r="T26">
        <f t="shared" si="16"/>
        <v>2.2362034435832306E-5</v>
      </c>
      <c r="U26">
        <f t="shared" si="17"/>
        <v>1.6358236274453685E-16</v>
      </c>
      <c r="V26">
        <f t="shared" si="18"/>
        <v>-8.0672956603880327E-5</v>
      </c>
      <c r="X26">
        <f t="shared" si="27"/>
        <v>6.3239271314653109</v>
      </c>
      <c r="Z26">
        <f t="shared" si="20"/>
        <v>6.2577217200070336</v>
      </c>
      <c r="AA26">
        <f t="shared" si="21"/>
        <v>1.1327749420539967E-3</v>
      </c>
      <c r="AB26">
        <f t="shared" si="22"/>
        <v>4.3831565063597944E-3</v>
      </c>
    </row>
    <row r="27" spans="2:28" x14ac:dyDescent="0.25">
      <c r="B27">
        <f>220-360</f>
        <v>-140</v>
      </c>
      <c r="C27">
        <f t="shared" si="1"/>
        <v>-2.4434609527920612</v>
      </c>
      <c r="D27">
        <f>D19</f>
        <v>-79.683184179999998</v>
      </c>
      <c r="E27">
        <f t="shared" si="23"/>
        <v>1.1974808333263809E-3</v>
      </c>
      <c r="F27">
        <f t="shared" si="3"/>
        <v>1.4339603461840436E-6</v>
      </c>
      <c r="G27">
        <f t="shared" si="4"/>
        <v>0.70313778806228233</v>
      </c>
      <c r="H27">
        <f t="shared" si="5"/>
        <v>-0.76172332468742698</v>
      </c>
      <c r="I27">
        <f t="shared" si="6"/>
        <v>-0.1726081992399171</v>
      </c>
      <c r="J27">
        <f t="shared" si="7"/>
        <v>0.49727961834431178</v>
      </c>
      <c r="K27">
        <f t="shared" si="8"/>
        <v>0.93446346418638404</v>
      </c>
      <c r="L27">
        <f t="shared" si="24"/>
        <v>0.3340947699796854</v>
      </c>
      <c r="M27">
        <f t="shared" si="25"/>
        <v>0.72386318377491388</v>
      </c>
      <c r="N27">
        <f t="shared" si="26"/>
        <v>0.40364386166650851</v>
      </c>
      <c r="P27">
        <f t="shared" si="12"/>
        <v>6.4528418375006253E-17</v>
      </c>
      <c r="Q27">
        <f t="shared" si="13"/>
        <v>2.5070907831830504E-16</v>
      </c>
      <c r="R27">
        <f t="shared" si="14"/>
        <v>6.7073416026607218</v>
      </c>
      <c r="S27">
        <f t="shared" si="15"/>
        <v>-8.024394315473116E-16</v>
      </c>
      <c r="T27">
        <f t="shared" si="16"/>
        <v>4.7509485115369508E-5</v>
      </c>
      <c r="U27">
        <f t="shared" si="17"/>
        <v>3.0741498530797252E-16</v>
      </c>
      <c r="V27">
        <f t="shared" si="18"/>
        <v>-1.4059977454132649E-4</v>
      </c>
      <c r="X27">
        <f t="shared" si="27"/>
        <v>9.4854818124022522</v>
      </c>
      <c r="Z27">
        <f t="shared" si="20"/>
        <v>9.4353643699985739</v>
      </c>
      <c r="AA27">
        <f t="shared" si="21"/>
        <v>9.8846475148232447</v>
      </c>
      <c r="AB27">
        <f t="shared" si="22"/>
        <v>2.5117580330860142E-3</v>
      </c>
    </row>
    <row r="28" spans="2:28" x14ac:dyDescent="0.25">
      <c r="B28">
        <f>230-360</f>
        <v>-130</v>
      </c>
      <c r="C28">
        <f t="shared" si="1"/>
        <v>-2.2689280275926285</v>
      </c>
      <c r="D28">
        <f>D18</f>
        <v>-79.682289460000007</v>
      </c>
      <c r="E28">
        <f t="shared" si="23"/>
        <v>2.0922008333172926E-3</v>
      </c>
      <c r="F28">
        <f t="shared" si="3"/>
        <v>4.3773043269335737E-6</v>
      </c>
      <c r="G28">
        <f t="shared" si="4"/>
        <v>1.2285002191094159</v>
      </c>
      <c r="H28">
        <f t="shared" si="5"/>
        <v>-1.1167101887223825</v>
      </c>
      <c r="I28">
        <f t="shared" si="6"/>
        <v>0.30180376037414819</v>
      </c>
      <c r="J28">
        <f t="shared" si="7"/>
        <v>1.5046862098158382</v>
      </c>
      <c r="K28">
        <f t="shared" si="8"/>
        <v>1.6325066933949595</v>
      </c>
      <c r="L28">
        <f t="shared" si="24"/>
        <v>0.98798094879091081</v>
      </c>
      <c r="M28">
        <f t="shared" si="25"/>
        <v>1.7961549776169023</v>
      </c>
      <c r="N28">
        <f t="shared" si="26"/>
        <v>0.88160414965215017</v>
      </c>
      <c r="P28">
        <f t="shared" si="12"/>
        <v>9.8522503924297709E-17</v>
      </c>
      <c r="Q28">
        <f t="shared" si="13"/>
        <v>3.5606787204502755E-16</v>
      </c>
      <c r="R28">
        <f t="shared" si="14"/>
        <v>8.3437883730182829</v>
      </c>
      <c r="S28">
        <f t="shared" si="15"/>
        <v>-8.0240169852920057E-16</v>
      </c>
      <c r="T28">
        <f t="shared" si="16"/>
        <v>8.0412657863039491E-5</v>
      </c>
      <c r="U28">
        <f t="shared" si="17"/>
        <v>4.3659378743148311E-16</v>
      </c>
      <c r="V28">
        <f t="shared" si="18"/>
        <v>-1.7576204529878007E-4</v>
      </c>
      <c r="X28">
        <f t="shared" si="27"/>
        <v>11.79976383429652</v>
      </c>
      <c r="Z28">
        <f t="shared" si="20"/>
        <v>11.784451729974712</v>
      </c>
      <c r="AA28">
        <f t="shared" si="21"/>
        <v>30.173854145960938</v>
      </c>
      <c r="AB28">
        <f t="shared" si="22"/>
        <v>2.3446053876192667E-4</v>
      </c>
    </row>
    <row r="29" spans="2:28" x14ac:dyDescent="0.25">
      <c r="B29">
        <f>240-360</f>
        <v>-120</v>
      </c>
      <c r="C29">
        <f t="shared" si="1"/>
        <v>-2.0943951023931953</v>
      </c>
      <c r="D29">
        <f>D17</f>
        <v>-79.681960189999998</v>
      </c>
      <c r="E29">
        <f t="shared" si="23"/>
        <v>2.4214708333261115E-3</v>
      </c>
      <c r="F29">
        <f t="shared" si="3"/>
        <v>5.8635209966490528E-6</v>
      </c>
      <c r="G29">
        <f t="shared" si="4"/>
        <v>1.4218412505799094</v>
      </c>
      <c r="H29">
        <f t="shared" si="5"/>
        <v>-1.0053355387954246</v>
      </c>
      <c r="I29">
        <f t="shared" si="6"/>
        <v>1.0055096892247262</v>
      </c>
      <c r="J29">
        <f t="shared" si="7"/>
        <v>2.0107871700562132</v>
      </c>
      <c r="K29">
        <f t="shared" si="8"/>
        <v>1.0051613783112863</v>
      </c>
      <c r="L29">
        <f t="shared" si="24"/>
        <v>1.6521256314524837</v>
      </c>
      <c r="M29">
        <f t="shared" si="25"/>
        <v>2.3363235680165921</v>
      </c>
      <c r="N29">
        <f t="shared" si="26"/>
        <v>0.89919078154414389</v>
      </c>
      <c r="P29">
        <f t="shared" si="12"/>
        <v>1.3790276038695215E-16</v>
      </c>
      <c r="Q29">
        <f t="shared" si="13"/>
        <v>4.5507035054598932E-16</v>
      </c>
      <c r="R29">
        <f t="shared" si="14"/>
        <v>8.9426057898097575</v>
      </c>
      <c r="S29">
        <f t="shared" si="15"/>
        <v>-6.2047881912120214E-16</v>
      </c>
      <c r="T29">
        <f t="shared" si="16"/>
        <v>1.1618312249255345E-4</v>
      </c>
      <c r="U29">
        <f t="shared" si="17"/>
        <v>4.906715344818849E-16</v>
      </c>
      <c r="V29">
        <f t="shared" si="18"/>
        <v>-1.5489145032706635E-4</v>
      </c>
      <c r="X29">
        <f t="shared" si="27"/>
        <v>12.646699649062924</v>
      </c>
      <c r="Z29">
        <f t="shared" si="20"/>
        <v>12.648950114997866</v>
      </c>
      <c r="AA29">
        <f t="shared" si="21"/>
        <v>40.418717576031334</v>
      </c>
      <c r="AB29">
        <f t="shared" si="22"/>
        <v>5.0645969243355835E-6</v>
      </c>
    </row>
    <row r="30" spans="2:28" x14ac:dyDescent="0.25">
      <c r="B30">
        <f>250-360</f>
        <v>-110</v>
      </c>
      <c r="C30">
        <f t="shared" si="1"/>
        <v>-1.9198621771937625</v>
      </c>
      <c r="D30">
        <f>D16</f>
        <v>-79.682289460000007</v>
      </c>
      <c r="E30">
        <f t="shared" si="23"/>
        <v>2.0922008333172926E-3</v>
      </c>
      <c r="F30">
        <f t="shared" si="3"/>
        <v>4.3773043269335737E-6</v>
      </c>
      <c r="G30">
        <f t="shared" si="4"/>
        <v>1.2285002191094159</v>
      </c>
      <c r="H30">
        <f t="shared" si="5"/>
        <v>-0.5941582639368258</v>
      </c>
      <c r="I30">
        <f t="shared" si="6"/>
        <v>1.3309707067732861</v>
      </c>
      <c r="J30">
        <f t="shared" si="7"/>
        <v>1.504512460851354</v>
      </c>
      <c r="K30">
        <f t="shared" si="8"/>
        <v>-0.30191783124705163</v>
      </c>
      <c r="L30">
        <f t="shared" si="24"/>
        <v>1.8235743888540936</v>
      </c>
      <c r="M30">
        <f t="shared" si="25"/>
        <v>1.7639260883920209</v>
      </c>
      <c r="N30">
        <f t="shared" si="26"/>
        <v>0.34374018780679549</v>
      </c>
      <c r="P30">
        <f t="shared" si="12"/>
        <v>1.8147263859772308E-16</v>
      </c>
      <c r="Q30">
        <f t="shared" si="13"/>
        <v>5.3577535379300539E-16</v>
      </c>
      <c r="R30">
        <f t="shared" si="14"/>
        <v>8.3433412097921771</v>
      </c>
      <c r="S30">
        <f t="shared" si="15"/>
        <v>-3.4179453044591068E-16</v>
      </c>
      <c r="T30">
        <f t="shared" si="16"/>
        <v>1.4842235935640401E-4</v>
      </c>
      <c r="U30">
        <f t="shared" si="17"/>
        <v>4.2875986831718167E-16</v>
      </c>
      <c r="V30">
        <f t="shared" si="18"/>
        <v>-6.8530165703221079E-5</v>
      </c>
      <c r="X30">
        <f t="shared" si="27"/>
        <v>11.799379279018234</v>
      </c>
      <c r="Z30">
        <f t="shared" si="20"/>
        <v>11.784451729974712</v>
      </c>
      <c r="AA30">
        <f t="shared" si="21"/>
        <v>30.173854145960938</v>
      </c>
      <c r="AB30">
        <f t="shared" si="22"/>
        <v>2.2283172044675138E-4</v>
      </c>
    </row>
    <row r="31" spans="2:28" x14ac:dyDescent="0.25">
      <c r="B31">
        <f>260-360</f>
        <v>-100</v>
      </c>
      <c r="C31">
        <f t="shared" si="1"/>
        <v>-1.7453292519943295</v>
      </c>
      <c r="D31">
        <f>D15</f>
        <v>-79.683184179999998</v>
      </c>
      <c r="E31">
        <f t="shared" si="23"/>
        <v>1.1974808333263809E-3</v>
      </c>
      <c r="F31">
        <f t="shared" si="3"/>
        <v>1.4339603461840436E-6</v>
      </c>
      <c r="G31">
        <f t="shared" si="4"/>
        <v>0.70313778806228233</v>
      </c>
      <c r="H31">
        <f t="shared" si="5"/>
        <v>-0.17264084459965379</v>
      </c>
      <c r="I31">
        <f t="shared" si="6"/>
        <v>0.93444079538785962</v>
      </c>
      <c r="J31">
        <f t="shared" si="7"/>
        <v>0.49710737277772149</v>
      </c>
      <c r="K31">
        <f t="shared" si="8"/>
        <v>-0.76182985612556098</v>
      </c>
      <c r="L31">
        <f t="shared" si="24"/>
        <v>1.2013718792323114</v>
      </c>
      <c r="M31">
        <f t="shared" si="25"/>
        <v>0.58994370500414062</v>
      </c>
      <c r="N31">
        <f t="shared" si="26"/>
        <v>-0.17202205062752093</v>
      </c>
      <c r="P31">
        <f t="shared" si="12"/>
        <v>2.2790828985459844E-16</v>
      </c>
      <c r="Q31">
        <f t="shared" si="13"/>
        <v>5.8844866731549132E-16</v>
      </c>
      <c r="R31">
        <f t="shared" si="14"/>
        <v>6.7065670932338275</v>
      </c>
      <c r="S31">
        <f t="shared" si="15"/>
        <v>-9.6748308405364485E-17</v>
      </c>
      <c r="T31">
        <f t="shared" si="16"/>
        <v>1.7083942803977905E-4</v>
      </c>
      <c r="U31">
        <f t="shared" si="17"/>
        <v>2.5054117887389628E-16</v>
      </c>
      <c r="V31">
        <f t="shared" si="18"/>
        <v>5.9919805133439235E-5</v>
      </c>
      <c r="X31">
        <f t="shared" si="27"/>
        <v>9.4848444830535836</v>
      </c>
      <c r="Z31">
        <f t="shared" si="20"/>
        <v>9.4353643699985739</v>
      </c>
      <c r="AA31">
        <f t="shared" si="21"/>
        <v>9.8846475148232447</v>
      </c>
      <c r="AB31">
        <f t="shared" si="22"/>
        <v>2.448281587936548E-3</v>
      </c>
    </row>
    <row r="32" spans="2:28" x14ac:dyDescent="0.25">
      <c r="B32">
        <f>270-360</f>
        <v>-90</v>
      </c>
      <c r="C32">
        <f t="shared" si="1"/>
        <v>-1.5707963267948966</v>
      </c>
      <c r="D32">
        <f>D14</f>
        <v>-79.684394479999995</v>
      </c>
      <c r="E32">
        <f t="shared" si="23"/>
        <v>-1.2819166670396953E-5</v>
      </c>
      <c r="F32">
        <f t="shared" si="3"/>
        <v>1.643310341234161E-10</v>
      </c>
      <c r="G32">
        <f t="shared" si="4"/>
        <v>-7.5271689087385357E-3</v>
      </c>
      <c r="H32">
        <f t="shared" si="5"/>
        <v>-3.5486028274164072E-7</v>
      </c>
      <c r="I32">
        <f t="shared" si="6"/>
        <v>-1.0645024333352033E-2</v>
      </c>
      <c r="J32">
        <f t="shared" si="7"/>
        <v>1.0645808466475331E-6</v>
      </c>
      <c r="K32">
        <f t="shared" si="8"/>
        <v>1.064502426237475E-2</v>
      </c>
      <c r="L32">
        <f t="shared" si="24"/>
        <v>-1.3465009064004834E-2</v>
      </c>
      <c r="M32">
        <f t="shared" si="25"/>
        <v>1.269586741443877E-6</v>
      </c>
      <c r="N32">
        <f t="shared" si="26"/>
        <v>5.4976166481008155E-3</v>
      </c>
      <c r="P32">
        <f t="shared" si="12"/>
        <v>2.7579879039171133E-16</v>
      </c>
      <c r="Q32">
        <f t="shared" si="13"/>
        <v>6.0673711212732042E-16</v>
      </c>
      <c r="R32">
        <f t="shared" si="14"/>
        <v>4.470855742858685</v>
      </c>
      <c r="S32">
        <f t="shared" si="15"/>
        <v>-3.6777363747717678E-24</v>
      </c>
      <c r="T32">
        <f t="shared" si="16"/>
        <v>1.7886529103845942E-4</v>
      </c>
      <c r="U32">
        <f t="shared" si="17"/>
        <v>-5.0366259686404371E-20</v>
      </c>
      <c r="V32">
        <f t="shared" si="18"/>
        <v>1.7888317789063431E-4</v>
      </c>
      <c r="X32">
        <f t="shared" si="27"/>
        <v>6.3232507597010716</v>
      </c>
      <c r="Z32">
        <f t="shared" si="20"/>
        <v>6.2577217200070336</v>
      </c>
      <c r="AA32">
        <f t="shared" si="21"/>
        <v>1.1327749420539967E-3</v>
      </c>
      <c r="AB32">
        <f t="shared" si="22"/>
        <v>4.2940550432228088E-3</v>
      </c>
    </row>
    <row r="33" spans="2:28" x14ac:dyDescent="0.25">
      <c r="B33">
        <f>280-360</f>
        <v>-80</v>
      </c>
      <c r="C33">
        <f t="shared" si="1"/>
        <v>-1.3962634015954636</v>
      </c>
      <c r="D33">
        <f>D13</f>
        <v>-79.685591759999994</v>
      </c>
      <c r="E33">
        <f t="shared" si="23"/>
        <v>-1.2100991666699201E-3</v>
      </c>
      <c r="F33">
        <f t="shared" si="3"/>
        <v>1.464339993175235E-6</v>
      </c>
      <c r="G33">
        <f t="shared" si="4"/>
        <v>-0.71054703149172638</v>
      </c>
      <c r="H33">
        <f t="shared" si="5"/>
        <v>-0.17452600819621739</v>
      </c>
      <c r="I33">
        <f t="shared" si="6"/>
        <v>-0.94424154296727603</v>
      </c>
      <c r="J33">
        <f t="shared" si="7"/>
        <v>0.50251965210066518</v>
      </c>
      <c r="K33">
        <f t="shared" si="8"/>
        <v>0.76968530462582863</v>
      </c>
      <c r="L33">
        <f t="shared" si="24"/>
        <v>-1.2139883983887347</v>
      </c>
      <c r="M33">
        <f t="shared" si="25"/>
        <v>0.59636460298060423</v>
      </c>
      <c r="N33">
        <f t="shared" si="26"/>
        <v>0.66338020889651161</v>
      </c>
      <c r="P33">
        <f t="shared" si="12"/>
        <v>3.2368901158400447E-16</v>
      </c>
      <c r="Q33">
        <f t="shared" si="13"/>
        <v>5.8843483187548672E-16</v>
      </c>
      <c r="R33">
        <f t="shared" si="14"/>
        <v>2.2352642095088449</v>
      </c>
      <c r="S33">
        <f t="shared" si="15"/>
        <v>-9.681922328272128E-17</v>
      </c>
      <c r="T33">
        <f t="shared" si="16"/>
        <v>1.7083340298212749E-4</v>
      </c>
      <c r="U33">
        <f t="shared" si="17"/>
        <v>-2.5062709046982448E-16</v>
      </c>
      <c r="V33">
        <f t="shared" si="18"/>
        <v>2.2866326042129677E-4</v>
      </c>
      <c r="X33">
        <f t="shared" si="27"/>
        <v>3.1617059341740923</v>
      </c>
      <c r="Z33">
        <f t="shared" si="20"/>
        <v>3.1142630800082856</v>
      </c>
      <c r="AA33">
        <f t="shared" si="21"/>
        <v>10.094062024040188</v>
      </c>
      <c r="AB33">
        <f t="shared" si="22"/>
        <v>2.2508244113980057E-3</v>
      </c>
    </row>
    <row r="34" spans="2:28" x14ac:dyDescent="0.25">
      <c r="B34">
        <f>290-360</f>
        <v>-70</v>
      </c>
      <c r="C34">
        <f t="shared" si="1"/>
        <v>-1.2217304763960306</v>
      </c>
      <c r="D34">
        <f>D12</f>
        <v>-79.686461030000004</v>
      </c>
      <c r="E34">
        <f t="shared" si="23"/>
        <v>-2.0793691666796121E-3</v>
      </c>
      <c r="F34">
        <f t="shared" si="3"/>
        <v>4.3237761313378644E-6</v>
      </c>
      <c r="G34">
        <f t="shared" si="4"/>
        <v>-1.2209657104595293</v>
      </c>
      <c r="H34">
        <f t="shared" si="5"/>
        <v>-0.59062241432192741</v>
      </c>
      <c r="I34">
        <f t="shared" si="6"/>
        <v>-1.3226597385929317</v>
      </c>
      <c r="J34">
        <f t="shared" si="7"/>
        <v>1.4954578262251204</v>
      </c>
      <c r="K34">
        <f t="shared" si="8"/>
        <v>0.29961264742211008</v>
      </c>
      <c r="L34">
        <f t="shared" si="24"/>
        <v>-1.8122582976059807</v>
      </c>
      <c r="M34">
        <f t="shared" si="25"/>
        <v>1.7533012793686797</v>
      </c>
      <c r="N34">
        <f t="shared" si="26"/>
        <v>0.84123550055717589</v>
      </c>
      <c r="P34">
        <f t="shared" si="12"/>
        <v>3.7012383329417067E-16</v>
      </c>
      <c r="Q34">
        <f t="shared" si="13"/>
        <v>5.3574935167125014E-16</v>
      </c>
      <c r="R34">
        <f t="shared" si="14"/>
        <v>0.59881743915128227</v>
      </c>
      <c r="S34">
        <f t="shared" si="15"/>
        <v>-3.41903178341378E-16</v>
      </c>
      <c r="T34">
        <f t="shared" si="16"/>
        <v>1.4841155468965265E-4</v>
      </c>
      <c r="U34">
        <f t="shared" si="17"/>
        <v>-4.2880719711977932E-16</v>
      </c>
      <c r="V34">
        <f t="shared" si="18"/>
        <v>1.6874885499733081E-4</v>
      </c>
      <c r="X34">
        <f t="shared" si="27"/>
        <v>0.84730427638609629</v>
      </c>
      <c r="Z34">
        <f t="shared" si="20"/>
        <v>0.83199469498283918</v>
      </c>
      <c r="AA34">
        <f t="shared" si="21"/>
        <v>29.804870898288769</v>
      </c>
      <c r="AB34">
        <f t="shared" si="22"/>
        <v>2.3438328274295598E-4</v>
      </c>
    </row>
    <row r="35" spans="2:28" x14ac:dyDescent="0.25">
      <c r="B35">
        <f>300-360</f>
        <v>-60</v>
      </c>
      <c r="C35">
        <f t="shared" si="1"/>
        <v>-1.0471975511965976</v>
      </c>
      <c r="D35">
        <f>D11</f>
        <v>-79.686777919999997</v>
      </c>
      <c r="E35">
        <f t="shared" si="23"/>
        <v>-2.3962591666730759E-3</v>
      </c>
      <c r="F35">
        <f t="shared" si="3"/>
        <v>5.7420579938647444E-6</v>
      </c>
      <c r="G35">
        <f t="shared" si="4"/>
        <v>-1.4070374432617281</v>
      </c>
      <c r="H35">
        <f t="shared" si="5"/>
        <v>-0.99498316325526681</v>
      </c>
      <c r="I35">
        <f t="shared" si="6"/>
        <v>-0.99481082271387289</v>
      </c>
      <c r="J35">
        <f t="shared" si="7"/>
        <v>1.9898514250767771</v>
      </c>
      <c r="K35">
        <f t="shared" si="8"/>
        <v>-0.99515549384536317</v>
      </c>
      <c r="L35">
        <f t="shared" si="24"/>
        <v>-1.6347353807708442</v>
      </c>
      <c r="M35">
        <f t="shared" si="25"/>
        <v>2.3119984305096004</v>
      </c>
      <c r="N35">
        <f t="shared" si="26"/>
        <v>-2.3122354925887156E-4</v>
      </c>
      <c r="P35">
        <f t="shared" si="12"/>
        <v>4.1369235696170039E-16</v>
      </c>
      <c r="Q35">
        <f t="shared" si="13"/>
        <v>4.5503531798211742E-16</v>
      </c>
      <c r="R35">
        <f t="shared" si="14"/>
        <v>2.2359808103722905E-8</v>
      </c>
      <c r="S35">
        <f t="shared" si="15"/>
        <v>-6.2057436247700396E-16</v>
      </c>
      <c r="T35">
        <f t="shared" si="16"/>
        <v>1.1616970660755887E-4</v>
      </c>
      <c r="U35">
        <f t="shared" si="17"/>
        <v>-4.9067153448194081E-16</v>
      </c>
      <c r="V35">
        <f t="shared" si="18"/>
        <v>-4.0248816884019269E-8</v>
      </c>
      <c r="X35">
        <f t="shared" si="27"/>
        <v>1.6426347574213565E-4</v>
      </c>
      <c r="Z35">
        <f t="shared" si="20"/>
        <v>0</v>
      </c>
      <c r="AA35">
        <f t="shared" si="21"/>
        <v>39.581442701722644</v>
      </c>
      <c r="AB35">
        <f t="shared" si="22"/>
        <v>2.6982489462887187E-8</v>
      </c>
    </row>
    <row r="36" spans="2:28" x14ac:dyDescent="0.25">
      <c r="B36">
        <f>310-360</f>
        <v>-50</v>
      </c>
      <c r="C36">
        <f t="shared" si="1"/>
        <v>-0.87266462599716477</v>
      </c>
      <c r="D36">
        <f>D22</f>
        <v>-79.686461030000004</v>
      </c>
      <c r="E36">
        <f t="shared" si="23"/>
        <v>-2.0793691666796121E-3</v>
      </c>
      <c r="F36">
        <f t="shared" si="3"/>
        <v>4.3237761313378644E-6</v>
      </c>
      <c r="G36">
        <f t="shared" si="4"/>
        <v>-1.2209657104595293</v>
      </c>
      <c r="H36">
        <f t="shared" si="5"/>
        <v>-1.1099494877028715</v>
      </c>
      <c r="I36">
        <f t="shared" si="6"/>
        <v>-0.29972602268595472</v>
      </c>
      <c r="J36">
        <f t="shared" si="7"/>
        <v>1.4952851428795557</v>
      </c>
      <c r="K36">
        <f t="shared" si="8"/>
        <v>-1.6226518711119775</v>
      </c>
      <c r="L36">
        <f t="shared" si="24"/>
        <v>-0.98175678337943606</v>
      </c>
      <c r="M36">
        <f t="shared" si="25"/>
        <v>1.7849812315379419</v>
      </c>
      <c r="N36">
        <f t="shared" si="26"/>
        <v>-1.1445942728405687</v>
      </c>
      <c r="P36">
        <f t="shared" si="12"/>
        <v>4.5307077504169252E-16</v>
      </c>
      <c r="Q36">
        <f t="shared" si="13"/>
        <v>3.5602803448326761E-16</v>
      </c>
      <c r="R36">
        <f t="shared" si="14"/>
        <v>0.59926460237738843</v>
      </c>
      <c r="S36">
        <f t="shared" si="15"/>
        <v>-8.0243943154731101E-16</v>
      </c>
      <c r="T36">
        <f t="shared" si="16"/>
        <v>8.0399163155126278E-5</v>
      </c>
      <c r="U36">
        <f t="shared" si="17"/>
        <v>-4.3655520463819147E-16</v>
      </c>
      <c r="V36">
        <f t="shared" si="18"/>
        <v>-2.2960154778349224E-4</v>
      </c>
      <c r="X36">
        <f t="shared" si="27"/>
        <v>0.84727712409634248</v>
      </c>
      <c r="Z36">
        <f t="shared" si="20"/>
        <v>0.83199469498283918</v>
      </c>
      <c r="AA36">
        <f t="shared" si="21"/>
        <v>29.804870898288769</v>
      </c>
      <c r="AB36">
        <f t="shared" si="22"/>
        <v>2.3355263960925338E-4</v>
      </c>
    </row>
    <row r="37" spans="2:28" x14ac:dyDescent="0.25">
      <c r="B37">
        <f>320-360</f>
        <v>-40</v>
      </c>
      <c r="C37">
        <f t="shared" si="1"/>
        <v>-0.69813170079773179</v>
      </c>
      <c r="D37">
        <f>D21</f>
        <v>-79.685591759999994</v>
      </c>
      <c r="E37">
        <f t="shared" si="23"/>
        <v>-1.2100991666699201E-3</v>
      </c>
      <c r="F37">
        <f t="shared" si="3"/>
        <v>1.464339993175235E-6</v>
      </c>
      <c r="G37">
        <f t="shared" si="4"/>
        <v>-0.71054703149172638</v>
      </c>
      <c r="H37">
        <f t="shared" si="5"/>
        <v>-0.76979297145964776</v>
      </c>
      <c r="I37">
        <f t="shared" si="6"/>
        <v>0.17455899697140434</v>
      </c>
      <c r="J37">
        <f t="shared" si="7"/>
        <v>0.50234559151381275</v>
      </c>
      <c r="K37">
        <f t="shared" si="8"/>
        <v>-0.94421862270653012</v>
      </c>
      <c r="L37">
        <f t="shared" si="24"/>
        <v>-0.33753479270033671</v>
      </c>
      <c r="M37">
        <f t="shared" si="25"/>
        <v>0.73135738952653362</v>
      </c>
      <c r="N37">
        <f t="shared" si="26"/>
        <v>-1.2739440466201388</v>
      </c>
      <c r="P37">
        <f t="shared" si="12"/>
        <v>4.8706259422722751E-16</v>
      </c>
      <c r="Q37">
        <f t="shared" si="13"/>
        <v>2.506692407565449E-16</v>
      </c>
      <c r="R37">
        <f t="shared" si="14"/>
        <v>2.2360387189357369</v>
      </c>
      <c r="S37">
        <f t="shared" si="15"/>
        <v>-8.0240169852920086E-16</v>
      </c>
      <c r="T37">
        <f t="shared" si="16"/>
        <v>4.7498161710933664E-5</v>
      </c>
      <c r="U37">
        <f t="shared" si="17"/>
        <v>-3.0735891049623993E-16</v>
      </c>
      <c r="V37">
        <f t="shared" si="18"/>
        <v>-4.3912102801352244E-4</v>
      </c>
      <c r="X37">
        <f t="shared" si="27"/>
        <v>3.1616824439414195</v>
      </c>
      <c r="Z37">
        <f t="shared" si="20"/>
        <v>3.1142630800082856</v>
      </c>
      <c r="AA37">
        <f t="shared" si="21"/>
        <v>10.094062024040188</v>
      </c>
      <c r="AB37">
        <f t="shared" si="22"/>
        <v>2.2485960758230048E-3</v>
      </c>
    </row>
    <row r="38" spans="2:28" x14ac:dyDescent="0.25">
      <c r="B38">
        <f>330-360</f>
        <v>-30</v>
      </c>
      <c r="C38">
        <f t="shared" si="1"/>
        <v>-0.52359877559829882</v>
      </c>
      <c r="D38">
        <f>D20</f>
        <v>-79.684394479999995</v>
      </c>
      <c r="E38">
        <f t="shared" si="23"/>
        <v>-1.2819166670396953E-5</v>
      </c>
      <c r="F38">
        <f t="shared" si="3"/>
        <v>1.643310341234161E-10</v>
      </c>
      <c r="G38">
        <f t="shared" si="4"/>
        <v>-7.5271689087385357E-3</v>
      </c>
      <c r="H38">
        <f t="shared" si="5"/>
        <v>-9.219038942094776E-3</v>
      </c>
      <c r="I38">
        <f t="shared" si="6"/>
        <v>5.3231268027149822E-3</v>
      </c>
      <c r="J38">
        <f t="shared" si="7"/>
        <v>-1.064580846665138E-6</v>
      </c>
      <c r="K38">
        <f t="shared" si="8"/>
        <v>-5.3212828591121756E-3</v>
      </c>
      <c r="L38">
        <f t="shared" si="24"/>
        <v>-1.6828346023619104E-3</v>
      </c>
      <c r="M38">
        <f t="shared" si="25"/>
        <v>4.1221654304231638E-3</v>
      </c>
      <c r="N38">
        <f t="shared" si="26"/>
        <v>-1.6760962006226465E-2</v>
      </c>
      <c r="P38">
        <f t="shared" si="12"/>
        <v>5.1463499029304332E-16</v>
      </c>
      <c r="Q38">
        <f t="shared" si="13"/>
        <v>1.5166676225558289E-16</v>
      </c>
      <c r="R38">
        <f t="shared" si="14"/>
        <v>4.4717500693108887</v>
      </c>
      <c r="S38">
        <f t="shared" si="15"/>
        <v>-6.2047881912120224E-16</v>
      </c>
      <c r="T38">
        <f t="shared" si="16"/>
        <v>2.2354288771011643E-5</v>
      </c>
      <c r="U38">
        <f t="shared" si="17"/>
        <v>-1.6353199648484976E-16</v>
      </c>
      <c r="V38">
        <f t="shared" si="18"/>
        <v>-5.4537344818572186E-4</v>
      </c>
      <c r="X38">
        <f t="shared" si="27"/>
        <v>6.3232699347736618</v>
      </c>
      <c r="Z38">
        <f t="shared" si="20"/>
        <v>6.2577217200070336</v>
      </c>
      <c r="AA38">
        <f t="shared" si="21"/>
        <v>1.1327749420539967E-3</v>
      </c>
      <c r="AB38">
        <f t="shared" si="22"/>
        <v>4.296568459092015E-3</v>
      </c>
    </row>
    <row r="39" spans="2:28" x14ac:dyDescent="0.25">
      <c r="B39">
        <f>340-360</f>
        <v>-20</v>
      </c>
      <c r="C39">
        <f t="shared" si="1"/>
        <v>-0.3490658503988659</v>
      </c>
      <c r="D39">
        <f>D19</f>
        <v>-79.683184179999998</v>
      </c>
      <c r="E39">
        <f t="shared" si="23"/>
        <v>1.1974808333263809E-3</v>
      </c>
      <c r="F39">
        <f t="shared" si="3"/>
        <v>1.4339603461840436E-6</v>
      </c>
      <c r="G39">
        <f t="shared" si="4"/>
        <v>0.70313778806228233</v>
      </c>
      <c r="H39">
        <f t="shared" si="5"/>
        <v>0.9344294594309609</v>
      </c>
      <c r="I39">
        <f t="shared" si="6"/>
        <v>-0.76178724608994919</v>
      </c>
      <c r="J39">
        <f t="shared" si="7"/>
        <v>0.49727961834431</v>
      </c>
      <c r="K39">
        <f t="shared" si="8"/>
        <v>-0.17280406851983274</v>
      </c>
      <c r="L39">
        <f t="shared" si="24"/>
        <v>5.0309632524004708E-2</v>
      </c>
      <c r="M39">
        <f t="shared" si="25"/>
        <v>-0.13371718465915219</v>
      </c>
      <c r="N39">
        <f t="shared" si="26"/>
        <v>1.4255305506724325</v>
      </c>
      <c r="P39">
        <f t="shared" si="12"/>
        <v>5.349501899369856E-16</v>
      </c>
      <c r="Q39">
        <f t="shared" si="13"/>
        <v>7.0961759008566753E-17</v>
      </c>
      <c r="R39">
        <f t="shared" si="14"/>
        <v>6.7073416026607138</v>
      </c>
      <c r="S39">
        <f t="shared" si="15"/>
        <v>-3.4179453044591078E-16</v>
      </c>
      <c r="T39">
        <f t="shared" si="16"/>
        <v>7.1542117756115918E-6</v>
      </c>
      <c r="U39">
        <f t="shared" si="17"/>
        <v>-5.6787894838147871E-17</v>
      </c>
      <c r="V39">
        <f t="shared" si="18"/>
        <v>-4.9654978821878418E-4</v>
      </c>
      <c r="X39">
        <f t="shared" si="27"/>
        <v>9.4849213520905042</v>
      </c>
      <c r="Z39">
        <f t="shared" si="20"/>
        <v>9.4353643699985739</v>
      </c>
      <c r="AA39">
        <f t="shared" si="21"/>
        <v>9.8846475148232447</v>
      </c>
      <c r="AB39">
        <f t="shared" si="22"/>
        <v>2.4558944740599082E-3</v>
      </c>
    </row>
    <row r="40" spans="2:28" x14ac:dyDescent="0.25">
      <c r="B40">
        <f>350-360</f>
        <v>-10</v>
      </c>
      <c r="C40">
        <f t="shared" si="1"/>
        <v>-0.17453292519943295</v>
      </c>
      <c r="D40">
        <f>D18</f>
        <v>-79.682289460000007</v>
      </c>
      <c r="E40">
        <f t="shared" si="23"/>
        <v>2.0922008333172926E-3</v>
      </c>
      <c r="F40">
        <f t="shared" si="3"/>
        <v>4.3773043269335737E-6</v>
      </c>
      <c r="G40">
        <f t="shared" si="4"/>
        <v>1.2285002191094159</v>
      </c>
      <c r="H40">
        <f t="shared" si="5"/>
        <v>1.7109772997392327</v>
      </c>
      <c r="I40">
        <f t="shared" si="6"/>
        <v>-1.6326255555718745</v>
      </c>
      <c r="J40">
        <f t="shared" si="7"/>
        <v>1.504686209815838</v>
      </c>
      <c r="K40">
        <f t="shared" si="8"/>
        <v>-1.3310451536867864</v>
      </c>
      <c r="L40">
        <f t="shared" si="24"/>
        <v>1.1500443128843655E-2</v>
      </c>
      <c r="M40">
        <f t="shared" si="25"/>
        <v>-3.2034177648999809E-2</v>
      </c>
      <c r="N40">
        <f t="shared" si="26"/>
        <v>1.4806368164027068</v>
      </c>
      <c r="P40">
        <f t="shared" si="12"/>
        <v>5.4739092609786042E-16</v>
      </c>
      <c r="Q40">
        <f t="shared" si="13"/>
        <v>1.8288445486080735E-17</v>
      </c>
      <c r="R40">
        <f t="shared" si="14"/>
        <v>8.3437883730182829</v>
      </c>
      <c r="S40">
        <f t="shared" si="15"/>
        <v>-9.6748308405364078E-17</v>
      </c>
      <c r="T40">
        <f t="shared" si="16"/>
        <v>9.360314080193489E-7</v>
      </c>
      <c r="U40">
        <f t="shared" si="17"/>
        <v>-7.7865903117035001E-18</v>
      </c>
      <c r="V40">
        <f t="shared" si="18"/>
        <v>-2.9518889549044828E-4</v>
      </c>
      <c r="X40">
        <f t="shared" si="27"/>
        <v>11.799482542302245</v>
      </c>
      <c r="Z40">
        <f t="shared" si="20"/>
        <v>11.784451729974712</v>
      </c>
      <c r="AA40">
        <f t="shared" si="21"/>
        <v>30.173854145960938</v>
      </c>
      <c r="AB40">
        <f t="shared" si="22"/>
        <v>2.2592531922550815E-4</v>
      </c>
    </row>
    <row r="41" spans="2:28" x14ac:dyDescent="0.25">
      <c r="B41">
        <f>-180</f>
        <v>-180</v>
      </c>
      <c r="C41">
        <f t="shared" si="1"/>
        <v>-3.1415926535897931</v>
      </c>
      <c r="X41">
        <f>X23</f>
        <v>3.1621543839547221E-8</v>
      </c>
      <c r="Z41">
        <f>Z23</f>
        <v>0</v>
      </c>
    </row>
    <row r="42" spans="2:28" x14ac:dyDescent="0.25">
      <c r="B42" t="s">
        <v>4</v>
      </c>
      <c r="D42">
        <f>AVERAGE(D5:D40)</f>
        <v>-79.684381660833324</v>
      </c>
      <c r="F42">
        <f>SQRT(AVERAGE(F5:F40))</f>
        <v>1.7030528776250478E-3</v>
      </c>
      <c r="G42" t="s">
        <v>10</v>
      </c>
      <c r="H42" s="2">
        <f>AVERAGE(H5:H40)</f>
        <v>6.1679056923619811E-17</v>
      </c>
      <c r="I42" s="2">
        <f t="shared" ref="I42:N42" si="28">AVERAGE(I5:I40)</f>
        <v>6.7846962615981794E-17</v>
      </c>
      <c r="J42" s="2">
        <f t="shared" si="28"/>
        <v>0.9999860391367803</v>
      </c>
      <c r="K42" s="2">
        <f t="shared" si="28"/>
        <v>-9.2518585385429716E-17</v>
      </c>
      <c r="L42" s="2">
        <f t="shared" si="28"/>
        <v>3.162466457126869E-5</v>
      </c>
      <c r="M42" s="2">
        <f t="shared" si="28"/>
        <v>9.4446055914292828E-17</v>
      </c>
      <c r="N42" s="2">
        <f t="shared" si="28"/>
        <v>-7.7464291486022902E-5</v>
      </c>
    </row>
    <row r="43" spans="2:28" x14ac:dyDescent="0.25">
      <c r="B43" t="s">
        <v>5</v>
      </c>
      <c r="D43">
        <f>MIN(D4:D40)</f>
        <v>-79.686777919999997</v>
      </c>
      <c r="F43" s="4">
        <f>F42*$A$1</f>
        <v>4.4713653302045628</v>
      </c>
      <c r="G43" s="2">
        <f>SUM(H43:N43)</f>
        <v>0.99997208546930216</v>
      </c>
      <c r="H43">
        <f t="shared" ref="H43:N43" si="29">H42^2</f>
        <v>3.804306062987133E-33</v>
      </c>
      <c r="I43">
        <f t="shared" si="29"/>
        <v>4.603210336214431E-33</v>
      </c>
      <c r="J43">
        <f t="shared" si="29"/>
        <v>0.99997207846846625</v>
      </c>
      <c r="K43">
        <f t="shared" si="29"/>
        <v>8.5596886417210493E-33</v>
      </c>
      <c r="L43">
        <f t="shared" si="29"/>
        <v>1.0001194092452572E-9</v>
      </c>
      <c r="M43">
        <f t="shared" si="29"/>
        <v>8.9200574777657269E-33</v>
      </c>
      <c r="N43">
        <f t="shared" si="29"/>
        <v>6.0007164554315202E-9</v>
      </c>
    </row>
    <row r="44" spans="2:28" x14ac:dyDescent="0.25">
      <c r="B44" t="s">
        <v>6</v>
      </c>
      <c r="D44">
        <f>MAX(D4:D40)</f>
        <v>-79.681960189999998</v>
      </c>
    </row>
    <row r="45" spans="2:28" x14ac:dyDescent="0.25">
      <c r="B45" t="s">
        <v>23</v>
      </c>
      <c r="D45" s="1">
        <f>D44-D43</f>
        <v>4.8177299999991874E-3</v>
      </c>
      <c r="E45" s="4">
        <f>D45*$A$1</f>
        <v>12.648950114997866</v>
      </c>
      <c r="G45" t="s">
        <v>19</v>
      </c>
      <c r="H45">
        <f>H42*$F$42</f>
        <v>1.0504269538296985E-19</v>
      </c>
      <c r="I45">
        <f t="shared" ref="I45:N45" si="30">I42*$F$42</f>
        <v>1.1554696492126684E-19</v>
      </c>
      <c r="J45">
        <f t="shared" si="30"/>
        <v>1.7030291015367673E-3</v>
      </c>
      <c r="K45">
        <f t="shared" si="30"/>
        <v>-1.5756404307445477E-19</v>
      </c>
      <c r="L45">
        <f t="shared" si="30"/>
        <v>5.3858476002026041E-8</v>
      </c>
      <c r="M45">
        <f t="shared" si="30"/>
        <v>1.6084662730517257E-19</v>
      </c>
      <c r="N45">
        <f t="shared" si="30"/>
        <v>-1.3192578452845679E-7</v>
      </c>
    </row>
    <row r="46" spans="2:28" x14ac:dyDescent="0.25">
      <c r="H46">
        <f>$A$1*H45</f>
        <v>2.7578959672798735E-16</v>
      </c>
      <c r="I46">
        <f t="shared" ref="I46:N46" si="31">$A$1*I45</f>
        <v>3.0336855640078608E-16</v>
      </c>
      <c r="J46">
        <f t="shared" si="31"/>
        <v>4.4713029060847829</v>
      </c>
      <c r="K46">
        <f t="shared" si="31"/>
        <v>-4.1368439509198098E-16</v>
      </c>
      <c r="L46">
        <f t="shared" si="31"/>
        <v>1.4140542874331938E-4</v>
      </c>
      <c r="M46">
        <f t="shared" si="31"/>
        <v>4.2230281998973057E-16</v>
      </c>
      <c r="N46">
        <f t="shared" si="31"/>
        <v>-3.463711472794633E-4</v>
      </c>
      <c r="O46" t="s">
        <v>17</v>
      </c>
    </row>
  </sheetData>
  <pageMargins left="0.7" right="0.7" top="0.75" bottom="0.75" header="0.3" footer="0.3"/>
  <pageSetup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Charts</vt:lpstr>
      </vt:variant>
      <vt:variant>
        <vt:i4>1</vt:i4>
      </vt:variant>
    </vt:vector>
  </HeadingPairs>
  <TitlesOfParts>
    <vt:vector size="3" baseType="lpstr">
      <vt:lpstr>opt_angle_relax</vt:lpstr>
      <vt:lpstr>opt_angle_no_relax</vt:lpstr>
      <vt:lpstr>chart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Manz</dc:creator>
  <cp:lastModifiedBy>Thomas Manz</cp:lastModifiedBy>
  <dcterms:created xsi:type="dcterms:W3CDTF">2023-12-01T01:47:01Z</dcterms:created>
  <dcterms:modified xsi:type="dcterms:W3CDTF">2025-01-20T22:03:04Z</dcterms:modified>
</cp:coreProperties>
</file>