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60A846A2-2E11-42E2-9F19-665001D7C02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predict_norms" sheetId="10" r:id="rId2"/>
    <sheet name="part_relax" sheetId="11" r:id="rId3"/>
    <sheet name="a125" sheetId="5" r:id="rId4"/>
    <sheet name="a140" sheetId="7" r:id="rId5"/>
    <sheet name="a155" sheetId="6" r:id="rId6"/>
    <sheet name="a165" sheetId="8" r:id="rId7"/>
    <sheet name="opt_angle_no_relax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1" l="1"/>
  <c r="AA22" i="11"/>
  <c r="AB21" i="11"/>
  <c r="AA21" i="11"/>
  <c r="AB20" i="11"/>
  <c r="AA20" i="11"/>
  <c r="AB19" i="11"/>
  <c r="AA19" i="11"/>
  <c r="AB18" i="11"/>
  <c r="AA18" i="11"/>
  <c r="AB17" i="11"/>
  <c r="AA17" i="11"/>
  <c r="AB16" i="11"/>
  <c r="AA16" i="11"/>
  <c r="AB15" i="11"/>
  <c r="AA15" i="11"/>
  <c r="AB14" i="11"/>
  <c r="AA14" i="11"/>
  <c r="AB13" i="11"/>
  <c r="AA13" i="11"/>
  <c r="AB12" i="11"/>
  <c r="AA12" i="11"/>
  <c r="AB11" i="11"/>
  <c r="AA11" i="11"/>
  <c r="AB10" i="11"/>
  <c r="AA10" i="11"/>
  <c r="AB9" i="11"/>
  <c r="AB3" i="11" s="1"/>
  <c r="AD3" i="11" s="1"/>
  <c r="AA9" i="11"/>
  <c r="AA3" i="11" s="1"/>
  <c r="AB8" i="11"/>
  <c r="AA8" i="11"/>
  <c r="AB7" i="11"/>
  <c r="AA7" i="11"/>
  <c r="AB6" i="11"/>
  <c r="AA6" i="11"/>
  <c r="AB5" i="11"/>
  <c r="AA5" i="11"/>
  <c r="AA5" i="1"/>
  <c r="AB22" i="1"/>
  <c r="AA22" i="1"/>
  <c r="AB21" i="1"/>
  <c r="AA21" i="1"/>
  <c r="AB20" i="1"/>
  <c r="AA20" i="1"/>
  <c r="AB19" i="1"/>
  <c r="AA19" i="1"/>
  <c r="AB18" i="1"/>
  <c r="AA18" i="1"/>
  <c r="AB17" i="1"/>
  <c r="AB3" i="1" s="1"/>
  <c r="AD3" i="1" s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A3" i="1" s="1"/>
  <c r="AB8" i="1"/>
  <c r="AA8" i="1"/>
  <c r="AB7" i="1"/>
  <c r="AA7" i="1"/>
  <c r="AB6" i="1"/>
  <c r="AA6" i="1"/>
  <c r="AB5" i="1"/>
  <c r="I12" i="10"/>
  <c r="Q12" i="10" s="1"/>
  <c r="C3" i="10"/>
  <c r="E3" i="10"/>
  <c r="C4" i="10"/>
  <c r="E4" i="10"/>
  <c r="C5" i="10"/>
  <c r="E5" i="10"/>
  <c r="C6" i="10"/>
  <c r="E6" i="10"/>
  <c r="C7" i="10"/>
  <c r="E7" i="10"/>
  <c r="E15" i="10"/>
  <c r="G15" i="10" s="1"/>
  <c r="E14" i="10"/>
  <c r="G14" i="10" s="1"/>
  <c r="E13" i="10"/>
  <c r="G13" i="10" s="1"/>
  <c r="O13" i="10" s="1"/>
  <c r="W13" i="10" s="1"/>
  <c r="E12" i="10"/>
  <c r="G12" i="10" s="1"/>
  <c r="O12" i="10" s="1"/>
  <c r="W12" i="10" s="1"/>
  <c r="E11" i="10"/>
  <c r="G11" i="10" s="1"/>
  <c r="N11" i="10" s="1"/>
  <c r="V11" i="10" s="1"/>
  <c r="C15" i="10"/>
  <c r="F15" i="10" s="1"/>
  <c r="C14" i="10"/>
  <c r="F14" i="10" s="1"/>
  <c r="H14" i="10" s="1"/>
  <c r="P14" i="10" s="1"/>
  <c r="C13" i="10"/>
  <c r="F13" i="10" s="1"/>
  <c r="H13" i="10" s="1"/>
  <c r="P13" i="10" s="1"/>
  <c r="C12" i="10"/>
  <c r="F12" i="10" s="1"/>
  <c r="K12" i="10" s="1"/>
  <c r="S12" i="10" s="1"/>
  <c r="C11" i="10"/>
  <c r="F11" i="10" s="1"/>
  <c r="D4" i="6"/>
  <c r="D4" i="8"/>
  <c r="D4" i="7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C13" i="11"/>
  <c r="C12" i="11"/>
  <c r="C11" i="11"/>
  <c r="C10" i="11"/>
  <c r="C9" i="11"/>
  <c r="C8" i="11"/>
  <c r="C7" i="11"/>
  <c r="C6" i="11"/>
  <c r="C5" i="11"/>
  <c r="C4" i="11"/>
  <c r="H12" i="10" l="1"/>
  <c r="P12" i="10" s="1"/>
  <c r="O11" i="10"/>
  <c r="W11" i="10" s="1"/>
  <c r="L11" i="10"/>
  <c r="T11" i="10" s="1"/>
  <c r="K11" i="10"/>
  <c r="S11" i="10" s="1"/>
  <c r="J11" i="10"/>
  <c r="R11" i="10" s="1"/>
  <c r="H3" i="10" s="1"/>
  <c r="I11" i="10"/>
  <c r="Q11" i="10" s="1"/>
  <c r="H11" i="10"/>
  <c r="P11" i="10" s="1"/>
  <c r="I4" i="10"/>
  <c r="J13" i="10"/>
  <c r="R13" i="10" s="1"/>
  <c r="H5" i="10" s="1"/>
  <c r="K13" i="10"/>
  <c r="S13" i="10" s="1"/>
  <c r="I5" i="10" s="1"/>
  <c r="J12" i="10"/>
  <c r="R12" i="10" s="1"/>
  <c r="F4" i="10"/>
  <c r="I15" i="10"/>
  <c r="Q15" i="10" s="1"/>
  <c r="J15" i="10"/>
  <c r="R15" i="10" s="1"/>
  <c r="K15" i="10"/>
  <c r="S15" i="10" s="1"/>
  <c r="H15" i="10"/>
  <c r="P15" i="10" s="1"/>
  <c r="L12" i="10"/>
  <c r="T12" i="10" s="1"/>
  <c r="M12" i="10"/>
  <c r="U12" i="10" s="1"/>
  <c r="N12" i="10"/>
  <c r="V12" i="10" s="1"/>
  <c r="I14" i="10"/>
  <c r="Q14" i="10" s="1"/>
  <c r="N13" i="10"/>
  <c r="V13" i="10" s="1"/>
  <c r="M13" i="10"/>
  <c r="U13" i="10" s="1"/>
  <c r="L13" i="10"/>
  <c r="T13" i="10" s="1"/>
  <c r="F5" i="10" s="1"/>
  <c r="J14" i="10"/>
  <c r="R14" i="10" s="1"/>
  <c r="H6" i="10" s="1"/>
  <c r="L14" i="10"/>
  <c r="T14" i="10" s="1"/>
  <c r="N14" i="10"/>
  <c r="V14" i="10" s="1"/>
  <c r="M14" i="10"/>
  <c r="U14" i="10" s="1"/>
  <c r="O14" i="10"/>
  <c r="W14" i="10" s="1"/>
  <c r="I13" i="10"/>
  <c r="Q13" i="10" s="1"/>
  <c r="K14" i="10"/>
  <c r="S14" i="10" s="1"/>
  <c r="N15" i="10"/>
  <c r="V15" i="10" s="1"/>
  <c r="O15" i="10"/>
  <c r="W15" i="10" s="1"/>
  <c r="L15" i="10"/>
  <c r="T15" i="10" s="1"/>
  <c r="M15" i="10"/>
  <c r="U15" i="10" s="1"/>
  <c r="M11" i="10"/>
  <c r="U11" i="10" s="1"/>
  <c r="D26" i="11"/>
  <c r="D25" i="11"/>
  <c r="Z18" i="11" s="1"/>
  <c r="D24" i="11"/>
  <c r="E16" i="11" s="1"/>
  <c r="I6" i="10" l="1"/>
  <c r="G4" i="10"/>
  <c r="F3" i="10"/>
  <c r="I3" i="10"/>
  <c r="H7" i="10"/>
  <c r="F6" i="10"/>
  <c r="H4" i="10"/>
  <c r="G7" i="10"/>
  <c r="G6" i="10"/>
  <c r="G5" i="10"/>
  <c r="G3" i="10"/>
  <c r="F7" i="10"/>
  <c r="I7" i="10"/>
  <c r="E18" i="11"/>
  <c r="F18" i="11" s="1"/>
  <c r="E20" i="11"/>
  <c r="F20" i="11" s="1"/>
  <c r="Z22" i="11"/>
  <c r="Z20" i="11"/>
  <c r="F16" i="11"/>
  <c r="Z14" i="11"/>
  <c r="Z16" i="11"/>
  <c r="E14" i="11"/>
  <c r="Z21" i="11"/>
  <c r="Z13" i="11"/>
  <c r="Z10" i="11"/>
  <c r="Z7" i="11"/>
  <c r="Z19" i="11"/>
  <c r="Z11" i="11"/>
  <c r="Z8" i="11"/>
  <c r="Z5" i="11"/>
  <c r="Z23" i="11" s="1"/>
  <c r="Z15" i="11"/>
  <c r="Z12" i="11"/>
  <c r="Z9" i="11"/>
  <c r="Z6" i="11"/>
  <c r="E19" i="11"/>
  <c r="Z17" i="11"/>
  <c r="E11" i="11"/>
  <c r="E8" i="11"/>
  <c r="E5" i="11"/>
  <c r="E4" i="11"/>
  <c r="E12" i="11"/>
  <c r="E17" i="11"/>
  <c r="E9" i="11"/>
  <c r="E6" i="11"/>
  <c r="E7" i="11"/>
  <c r="E10" i="11"/>
  <c r="E21" i="11"/>
  <c r="E13" i="11"/>
  <c r="E22" i="11"/>
  <c r="D27" i="11"/>
  <c r="D28" i="11" s="1"/>
  <c r="E15" i="11"/>
  <c r="F12" i="11" l="1"/>
  <c r="F22" i="11"/>
  <c r="F9" i="11"/>
  <c r="F17" i="11"/>
  <c r="F15" i="11"/>
  <c r="F11" i="11"/>
  <c r="F8" i="11"/>
  <c r="F10" i="11"/>
  <c r="F14" i="11"/>
  <c r="F5" i="11"/>
  <c r="F13" i="11"/>
  <c r="F21" i="11"/>
  <c r="F19" i="11"/>
  <c r="F7" i="11"/>
  <c r="F6" i="11"/>
  <c r="F24" i="11" l="1"/>
  <c r="F25" i="11" l="1"/>
  <c r="G16" i="11"/>
  <c r="G18" i="11"/>
  <c r="G20" i="11"/>
  <c r="G22" i="11"/>
  <c r="G10" i="11"/>
  <c r="G7" i="11"/>
  <c r="G9" i="11"/>
  <c r="G14" i="11"/>
  <c r="G6" i="11"/>
  <c r="G5" i="11"/>
  <c r="G21" i="11"/>
  <c r="G17" i="11"/>
  <c r="G15" i="11"/>
  <c r="G13" i="11"/>
  <c r="G11" i="11"/>
  <c r="G12" i="11"/>
  <c r="G19" i="11"/>
  <c r="G8" i="11"/>
  <c r="D4" i="5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C14" i="8"/>
  <c r="C13" i="8"/>
  <c r="C12" i="8"/>
  <c r="C11" i="8"/>
  <c r="C10" i="8"/>
  <c r="C9" i="8"/>
  <c r="C8" i="8"/>
  <c r="C7" i="8"/>
  <c r="C6" i="8"/>
  <c r="C5" i="8"/>
  <c r="C4" i="8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C14" i="7"/>
  <c r="C13" i="7"/>
  <c r="C12" i="7"/>
  <c r="C11" i="7"/>
  <c r="C10" i="7"/>
  <c r="C9" i="7"/>
  <c r="C8" i="7"/>
  <c r="C7" i="7"/>
  <c r="C6" i="7"/>
  <c r="C5" i="7"/>
  <c r="C4" i="7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C14" i="5"/>
  <c r="C13" i="5"/>
  <c r="C12" i="5"/>
  <c r="C11" i="5"/>
  <c r="C10" i="5"/>
  <c r="C9" i="5"/>
  <c r="C8" i="5"/>
  <c r="C7" i="5"/>
  <c r="C6" i="5"/>
  <c r="C5" i="5"/>
  <c r="C4" i="5"/>
  <c r="C23" i="1"/>
  <c r="D26" i="6" l="1"/>
  <c r="D24" i="8"/>
  <c r="E6" i="8" s="1"/>
  <c r="L15" i="11"/>
  <c r="N15" i="11"/>
  <c r="K15" i="11"/>
  <c r="J15" i="11"/>
  <c r="I15" i="11"/>
  <c r="H15" i="11"/>
  <c r="M15" i="11"/>
  <c r="N21" i="11"/>
  <c r="I21" i="11"/>
  <c r="J21" i="11"/>
  <c r="M21" i="11"/>
  <c r="K21" i="11"/>
  <c r="H21" i="11"/>
  <c r="L21" i="11"/>
  <c r="H6" i="11"/>
  <c r="N6" i="11"/>
  <c r="M6" i="11"/>
  <c r="K6" i="11"/>
  <c r="J6" i="11"/>
  <c r="I6" i="11"/>
  <c r="L6" i="11"/>
  <c r="N17" i="11"/>
  <c r="M17" i="11"/>
  <c r="J17" i="11"/>
  <c r="I17" i="11"/>
  <c r="L17" i="11"/>
  <c r="H17" i="11"/>
  <c r="K17" i="11"/>
  <c r="J5" i="11"/>
  <c r="M5" i="11"/>
  <c r="N5" i="11"/>
  <c r="I5" i="11"/>
  <c r="K5" i="11"/>
  <c r="H5" i="11"/>
  <c r="L5" i="11"/>
  <c r="H14" i="11"/>
  <c r="N14" i="11"/>
  <c r="I14" i="11"/>
  <c r="L14" i="11"/>
  <c r="K14" i="11"/>
  <c r="M14" i="11"/>
  <c r="J14" i="11"/>
  <c r="N9" i="11"/>
  <c r="M9" i="11"/>
  <c r="H9" i="11"/>
  <c r="K9" i="11"/>
  <c r="J9" i="11"/>
  <c r="I9" i="11"/>
  <c r="L9" i="11"/>
  <c r="I8" i="11"/>
  <c r="N8" i="11"/>
  <c r="M8" i="11"/>
  <c r="J8" i="11"/>
  <c r="L8" i="11"/>
  <c r="K8" i="11"/>
  <c r="H8" i="11"/>
  <c r="I7" i="11"/>
  <c r="L7" i="11"/>
  <c r="N7" i="11"/>
  <c r="H7" i="11"/>
  <c r="J7" i="11"/>
  <c r="M7" i="11"/>
  <c r="K7" i="11"/>
  <c r="N16" i="11"/>
  <c r="I16" i="11"/>
  <c r="L16" i="11"/>
  <c r="M16" i="11"/>
  <c r="K16" i="11"/>
  <c r="J16" i="11"/>
  <c r="H16" i="11"/>
  <c r="L10" i="11"/>
  <c r="I10" i="11"/>
  <c r="N10" i="11"/>
  <c r="H10" i="11"/>
  <c r="J10" i="11"/>
  <c r="M10" i="11"/>
  <c r="K10" i="11"/>
  <c r="N22" i="11"/>
  <c r="H22" i="11"/>
  <c r="I22" i="11"/>
  <c r="M22" i="11"/>
  <c r="L22" i="11"/>
  <c r="J22" i="11"/>
  <c r="K22" i="11"/>
  <c r="I11" i="11"/>
  <c r="N11" i="11"/>
  <c r="M11" i="11"/>
  <c r="J11" i="11"/>
  <c r="H11" i="11"/>
  <c r="L11" i="11"/>
  <c r="K11" i="11"/>
  <c r="N20" i="11"/>
  <c r="H20" i="11"/>
  <c r="L20" i="11"/>
  <c r="K20" i="11"/>
  <c r="I20" i="11"/>
  <c r="M20" i="11"/>
  <c r="J20" i="11"/>
  <c r="L19" i="11"/>
  <c r="K19" i="11"/>
  <c r="N19" i="11"/>
  <c r="M19" i="11"/>
  <c r="J19" i="11"/>
  <c r="I19" i="11"/>
  <c r="H19" i="11"/>
  <c r="M12" i="11"/>
  <c r="N12" i="11"/>
  <c r="H12" i="11"/>
  <c r="L12" i="11"/>
  <c r="I12" i="11"/>
  <c r="K12" i="11"/>
  <c r="J12" i="11"/>
  <c r="L13" i="11"/>
  <c r="I13" i="11"/>
  <c r="N13" i="11"/>
  <c r="J13" i="11"/>
  <c r="K13" i="11"/>
  <c r="H13" i="11"/>
  <c r="M13" i="11"/>
  <c r="H18" i="11"/>
  <c r="N18" i="11"/>
  <c r="I18" i="11"/>
  <c r="L18" i="11"/>
  <c r="M18" i="11"/>
  <c r="K18" i="11"/>
  <c r="J18" i="11"/>
  <c r="D26" i="5"/>
  <c r="D25" i="8"/>
  <c r="Z16" i="8" s="1"/>
  <c r="D26" i="8"/>
  <c r="D25" i="7"/>
  <c r="Z14" i="7" s="1"/>
  <c r="D24" i="7"/>
  <c r="E14" i="7" s="1"/>
  <c r="D26" i="7"/>
  <c r="D25" i="6"/>
  <c r="Z14" i="6" s="1"/>
  <c r="D24" i="6"/>
  <c r="E21" i="6" s="1"/>
  <c r="D25" i="5"/>
  <c r="Z18" i="5" s="1"/>
  <c r="D24" i="5"/>
  <c r="E15" i="5" s="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E17" i="6" l="1"/>
  <c r="F17" i="6" s="1"/>
  <c r="Z22" i="6"/>
  <c r="E20" i="6"/>
  <c r="F20" i="6" s="1"/>
  <c r="E17" i="8"/>
  <c r="F17" i="8" s="1"/>
  <c r="E16" i="8"/>
  <c r="F16" i="8" s="1"/>
  <c r="E12" i="8"/>
  <c r="F12" i="8" s="1"/>
  <c r="E18" i="8"/>
  <c r="E20" i="8"/>
  <c r="F20" i="8" s="1"/>
  <c r="E9" i="8"/>
  <c r="F9" i="8" s="1"/>
  <c r="E4" i="8"/>
  <c r="E5" i="8"/>
  <c r="F5" i="8" s="1"/>
  <c r="E19" i="8"/>
  <c r="F19" i="8" s="1"/>
  <c r="E22" i="8"/>
  <c r="F22" i="8" s="1"/>
  <c r="E14" i="8"/>
  <c r="F14" i="8" s="1"/>
  <c r="E15" i="8"/>
  <c r="F15" i="8" s="1"/>
  <c r="E13" i="8"/>
  <c r="F13" i="8" s="1"/>
  <c r="E8" i="8"/>
  <c r="F8" i="8" s="1"/>
  <c r="E11" i="8"/>
  <c r="E21" i="8"/>
  <c r="F21" i="8" s="1"/>
  <c r="E7" i="8"/>
  <c r="F7" i="8" s="1"/>
  <c r="E10" i="8"/>
  <c r="F10" i="8" s="1"/>
  <c r="Z14" i="8"/>
  <c r="Z21" i="8"/>
  <c r="Z17" i="8"/>
  <c r="Z20" i="8"/>
  <c r="D27" i="8"/>
  <c r="D28" i="8" s="1"/>
  <c r="E21" i="7"/>
  <c r="F21" i="7" s="1"/>
  <c r="E17" i="7"/>
  <c r="F17" i="7" s="1"/>
  <c r="E20" i="7"/>
  <c r="F20" i="7" s="1"/>
  <c r="E16" i="7"/>
  <c r="F16" i="7" s="1"/>
  <c r="K24" i="11"/>
  <c r="I24" i="11"/>
  <c r="L24" i="11"/>
  <c r="H24" i="11"/>
  <c r="N24" i="11"/>
  <c r="M24" i="11"/>
  <c r="J24" i="11"/>
  <c r="Z22" i="5"/>
  <c r="Z21" i="5"/>
  <c r="Z14" i="5"/>
  <c r="D27" i="5"/>
  <c r="D28" i="5" s="1"/>
  <c r="F11" i="8"/>
  <c r="F18" i="8"/>
  <c r="F6" i="8"/>
  <c r="Z11" i="8"/>
  <c r="Z8" i="8"/>
  <c r="Z13" i="8"/>
  <c r="Z10" i="8"/>
  <c r="Z7" i="8"/>
  <c r="Z5" i="8"/>
  <c r="Z23" i="8" s="1"/>
  <c r="Z19" i="8"/>
  <c r="Z15" i="8"/>
  <c r="Z12" i="8"/>
  <c r="Z9" i="8"/>
  <c r="Z6" i="8"/>
  <c r="Z22" i="8"/>
  <c r="Z18" i="8"/>
  <c r="Z18" i="7"/>
  <c r="F14" i="7"/>
  <c r="Z13" i="7"/>
  <c r="Z10" i="7"/>
  <c r="Z7" i="7"/>
  <c r="Z11" i="7"/>
  <c r="Z8" i="7"/>
  <c r="Z5" i="7"/>
  <c r="Z23" i="7" s="1"/>
  <c r="Z19" i="7"/>
  <c r="Z15" i="7"/>
  <c r="Z20" i="7"/>
  <c r="Z9" i="7"/>
  <c r="Z12" i="7"/>
  <c r="Z6" i="7"/>
  <c r="Z16" i="7"/>
  <c r="Z22" i="7"/>
  <c r="Z17" i="7"/>
  <c r="D27" i="7"/>
  <c r="D28" i="7" s="1"/>
  <c r="Z21" i="7"/>
  <c r="E19" i="7"/>
  <c r="E15" i="7"/>
  <c r="E4" i="7"/>
  <c r="E12" i="7"/>
  <c r="E9" i="7"/>
  <c r="E6" i="7"/>
  <c r="E10" i="7"/>
  <c r="E13" i="7"/>
  <c r="E7" i="7"/>
  <c r="E22" i="7"/>
  <c r="E11" i="7"/>
  <c r="E18" i="7"/>
  <c r="E5" i="7"/>
  <c r="E8" i="7"/>
  <c r="F21" i="6"/>
  <c r="E16" i="6"/>
  <c r="Z18" i="6"/>
  <c r="D27" i="6"/>
  <c r="D28" i="6" s="1"/>
  <c r="E11" i="6"/>
  <c r="E8" i="6"/>
  <c r="E5" i="6"/>
  <c r="E15" i="6"/>
  <c r="E22" i="6"/>
  <c r="E18" i="6"/>
  <c r="E19" i="6"/>
  <c r="E4" i="6"/>
  <c r="E12" i="6"/>
  <c r="E9" i="6"/>
  <c r="E6" i="6"/>
  <c r="E14" i="6"/>
  <c r="E13" i="6"/>
  <c r="E10" i="6"/>
  <c r="E7" i="6"/>
  <c r="Z7" i="6"/>
  <c r="Z16" i="6"/>
  <c r="Z21" i="6"/>
  <c r="Z17" i="6"/>
  <c r="Z13" i="6"/>
  <c r="Z10" i="6"/>
  <c r="Z20" i="6"/>
  <c r="Z11" i="6"/>
  <c r="Z8" i="6"/>
  <c r="Z5" i="6"/>
  <c r="Z23" i="6" s="1"/>
  <c r="Z19" i="6"/>
  <c r="Z15" i="6"/>
  <c r="Z12" i="6"/>
  <c r="Z9" i="6"/>
  <c r="Z6" i="6"/>
  <c r="E11" i="5"/>
  <c r="E8" i="5"/>
  <c r="E5" i="5"/>
  <c r="E19" i="5"/>
  <c r="E4" i="5"/>
  <c r="E22" i="5"/>
  <c r="E6" i="5"/>
  <c r="E12" i="5"/>
  <c r="E9" i="5"/>
  <c r="E18" i="5"/>
  <c r="E14" i="5"/>
  <c r="E13" i="5"/>
  <c r="E10" i="5"/>
  <c r="E7" i="5"/>
  <c r="F15" i="5"/>
  <c r="E20" i="5"/>
  <c r="Z20" i="5"/>
  <c r="Z13" i="5"/>
  <c r="Z10" i="5"/>
  <c r="Z7" i="5"/>
  <c r="Z16" i="5"/>
  <c r="Z11" i="5"/>
  <c r="Z8" i="5"/>
  <c r="Z5" i="5"/>
  <c r="Z23" i="5" s="1"/>
  <c r="Z12" i="5"/>
  <c r="Z9" i="5"/>
  <c r="Z6" i="5"/>
  <c r="Z17" i="5"/>
  <c r="Z19" i="5"/>
  <c r="E21" i="5"/>
  <c r="E17" i="5"/>
  <c r="E16" i="5"/>
  <c r="Z15" i="5"/>
  <c r="D26" i="1"/>
  <c r="D25" i="1"/>
  <c r="Z15" i="1" s="1"/>
  <c r="D24" i="1"/>
  <c r="E17" i="1" s="1"/>
  <c r="F17" i="1" s="1"/>
  <c r="Z5" i="1" l="1"/>
  <c r="Z23" i="1" s="1"/>
  <c r="Z13" i="1"/>
  <c r="Z10" i="1"/>
  <c r="Z8" i="1"/>
  <c r="Z12" i="1"/>
  <c r="Z9" i="1"/>
  <c r="Z6" i="1"/>
  <c r="Z7" i="1"/>
  <c r="Z11" i="1"/>
  <c r="Z20" i="1"/>
  <c r="Z22" i="1"/>
  <c r="Z16" i="1"/>
  <c r="Z18" i="1"/>
  <c r="Z19" i="1"/>
  <c r="Z14" i="1"/>
  <c r="Z17" i="1"/>
  <c r="Z21" i="1"/>
  <c r="J25" i="11"/>
  <c r="J27" i="11"/>
  <c r="J28" i="11" s="1"/>
  <c r="F19" i="10" s="1"/>
  <c r="N19" i="10" s="1"/>
  <c r="M25" i="11"/>
  <c r="M27" i="11"/>
  <c r="M28" i="11" s="1"/>
  <c r="I19" i="10" s="1"/>
  <c r="N25" i="11"/>
  <c r="N27" i="11"/>
  <c r="N28" i="11" s="1"/>
  <c r="J19" i="10" s="1"/>
  <c r="H25" i="11"/>
  <c r="H27" i="11"/>
  <c r="H28" i="11" s="1"/>
  <c r="D19" i="10" s="1"/>
  <c r="L19" i="10" s="1"/>
  <c r="L25" i="11"/>
  <c r="L27" i="11"/>
  <c r="L28" i="11" s="1"/>
  <c r="H19" i="10" s="1"/>
  <c r="I25" i="11"/>
  <c r="I27" i="11"/>
  <c r="I28" i="11" s="1"/>
  <c r="E19" i="10" s="1"/>
  <c r="M19" i="10" s="1"/>
  <c r="K25" i="11"/>
  <c r="K27" i="11"/>
  <c r="K28" i="11" s="1"/>
  <c r="G19" i="10" s="1"/>
  <c r="O19" i="10" s="1"/>
  <c r="F24" i="8"/>
  <c r="F7" i="7"/>
  <c r="F6" i="7"/>
  <c r="F18" i="7"/>
  <c r="F13" i="7"/>
  <c r="F10" i="7"/>
  <c r="F12" i="7"/>
  <c r="F11" i="7"/>
  <c r="F15" i="7"/>
  <c r="F22" i="7"/>
  <c r="F9" i="7"/>
  <c r="F8" i="7"/>
  <c r="F5" i="7"/>
  <c r="F19" i="7"/>
  <c r="F13" i="6"/>
  <c r="F15" i="6"/>
  <c r="F10" i="6"/>
  <c r="F14" i="6"/>
  <c r="F6" i="6"/>
  <c r="F9" i="6"/>
  <c r="F8" i="6"/>
  <c r="F19" i="6"/>
  <c r="F5" i="6"/>
  <c r="F12" i="6"/>
  <c r="F18" i="6"/>
  <c r="F7" i="6"/>
  <c r="F11" i="6"/>
  <c r="F16" i="6"/>
  <c r="F22" i="6"/>
  <c r="F13" i="5"/>
  <c r="F18" i="5"/>
  <c r="F12" i="5"/>
  <c r="F9" i="5"/>
  <c r="F22" i="5"/>
  <c r="F17" i="5"/>
  <c r="F21" i="5"/>
  <c r="F6" i="5"/>
  <c r="F14" i="5"/>
  <c r="F16" i="5"/>
  <c r="F20" i="5"/>
  <c r="F19" i="5"/>
  <c r="F5" i="5"/>
  <c r="F7" i="5"/>
  <c r="F8" i="5"/>
  <c r="F10" i="5"/>
  <c r="F11" i="5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O22" i="10" l="1"/>
  <c r="O20" i="10"/>
  <c r="O21" i="10"/>
  <c r="O23" i="10"/>
  <c r="N22" i="10"/>
  <c r="N20" i="10"/>
  <c r="N23" i="10"/>
  <c r="N21" i="10"/>
  <c r="M23" i="10"/>
  <c r="M20" i="10"/>
  <c r="M22" i="10"/>
  <c r="M21" i="10"/>
  <c r="S19" i="10"/>
  <c r="Q19" i="10"/>
  <c r="P19" i="10"/>
  <c r="U19" i="10" s="1"/>
  <c r="V19" i="10" s="1"/>
  <c r="R19" i="10"/>
  <c r="L21" i="10"/>
  <c r="L20" i="10"/>
  <c r="L23" i="10"/>
  <c r="L22" i="10"/>
  <c r="F24" i="7"/>
  <c r="G13" i="7" s="1"/>
  <c r="M13" i="7" s="1"/>
  <c r="R11" i="11"/>
  <c r="R8" i="11"/>
  <c r="R5" i="11"/>
  <c r="R23" i="11"/>
  <c r="R19" i="11"/>
  <c r="R15" i="11"/>
  <c r="R9" i="11"/>
  <c r="R12" i="11"/>
  <c r="R10" i="11"/>
  <c r="R20" i="11"/>
  <c r="R16" i="11"/>
  <c r="R17" i="11"/>
  <c r="R7" i="11"/>
  <c r="R6" i="11"/>
  <c r="R13" i="11"/>
  <c r="R22" i="11"/>
  <c r="R18" i="11"/>
  <c r="R14" i="11"/>
  <c r="R21" i="11"/>
  <c r="S23" i="11"/>
  <c r="S7" i="11"/>
  <c r="S19" i="11"/>
  <c r="S15" i="11"/>
  <c r="S12" i="11"/>
  <c r="S9" i="11"/>
  <c r="S6" i="11"/>
  <c r="S20" i="11"/>
  <c r="S16" i="11"/>
  <c r="S13" i="11"/>
  <c r="S10" i="11"/>
  <c r="S17" i="11"/>
  <c r="S22" i="11"/>
  <c r="S18" i="11"/>
  <c r="S14" i="11"/>
  <c r="S11" i="11"/>
  <c r="S8" i="11"/>
  <c r="S5" i="11"/>
  <c r="S21" i="11"/>
  <c r="P16" i="11"/>
  <c r="P22" i="11"/>
  <c r="P18" i="11"/>
  <c r="P14" i="11"/>
  <c r="P11" i="11"/>
  <c r="P8" i="11"/>
  <c r="P5" i="11"/>
  <c r="P23" i="11"/>
  <c r="P19" i="11"/>
  <c r="P15" i="11"/>
  <c r="P12" i="11"/>
  <c r="P9" i="11"/>
  <c r="P6" i="11"/>
  <c r="P20" i="11"/>
  <c r="P7" i="11"/>
  <c r="P21" i="11"/>
  <c r="P17" i="11"/>
  <c r="P13" i="11"/>
  <c r="P10" i="11"/>
  <c r="Q22" i="11"/>
  <c r="Q18" i="11"/>
  <c r="Q14" i="11"/>
  <c r="Q11" i="11"/>
  <c r="Q8" i="11"/>
  <c r="Q23" i="11"/>
  <c r="Q19" i="11"/>
  <c r="Q15" i="11"/>
  <c r="Q12" i="11"/>
  <c r="Q9" i="11"/>
  <c r="Q6" i="11"/>
  <c r="Q20" i="11"/>
  <c r="Q16" i="11"/>
  <c r="Q21" i="11"/>
  <c r="Q17" i="11"/>
  <c r="Q13" i="11"/>
  <c r="Q10" i="11"/>
  <c r="Q7" i="11"/>
  <c r="Q5" i="11"/>
  <c r="V12" i="11"/>
  <c r="V9" i="11"/>
  <c r="V6" i="11"/>
  <c r="V20" i="11"/>
  <c r="V16" i="11"/>
  <c r="V7" i="11"/>
  <c r="V8" i="11"/>
  <c r="V21" i="11"/>
  <c r="V17" i="11"/>
  <c r="V13" i="11"/>
  <c r="V10" i="11"/>
  <c r="V14" i="11"/>
  <c r="V11" i="11"/>
  <c r="V22" i="11"/>
  <c r="V23" i="11"/>
  <c r="V19" i="11"/>
  <c r="V15" i="11"/>
  <c r="V18" i="11"/>
  <c r="V5" i="11"/>
  <c r="T19" i="11"/>
  <c r="T15" i="11"/>
  <c r="T12" i="11"/>
  <c r="T9" i="11"/>
  <c r="T6" i="11"/>
  <c r="T20" i="11"/>
  <c r="T16" i="11"/>
  <c r="T21" i="11"/>
  <c r="T17" i="11"/>
  <c r="T13" i="11"/>
  <c r="T10" i="11"/>
  <c r="T7" i="11"/>
  <c r="T22" i="11"/>
  <c r="T18" i="11"/>
  <c r="T14" i="11"/>
  <c r="T11" i="11"/>
  <c r="T8" i="11"/>
  <c r="T5" i="11"/>
  <c r="T23" i="11"/>
  <c r="G25" i="11"/>
  <c r="U12" i="11"/>
  <c r="U9" i="11"/>
  <c r="U6" i="11"/>
  <c r="U20" i="11"/>
  <c r="U16" i="11"/>
  <c r="U22" i="11"/>
  <c r="U21" i="11"/>
  <c r="U17" i="11"/>
  <c r="U13" i="11"/>
  <c r="U10" i="11"/>
  <c r="U7" i="11"/>
  <c r="U18" i="11"/>
  <c r="U11" i="11"/>
  <c r="U8" i="11"/>
  <c r="U5" i="11"/>
  <c r="U23" i="11"/>
  <c r="U19" i="11"/>
  <c r="U15" i="11"/>
  <c r="U14" i="11"/>
  <c r="F25" i="8"/>
  <c r="F33" i="8" s="1"/>
  <c r="G20" i="8"/>
  <c r="G19" i="8"/>
  <c r="G8" i="8"/>
  <c r="G18" i="8"/>
  <c r="G16" i="8"/>
  <c r="G7" i="8"/>
  <c r="G5" i="8"/>
  <c r="G10" i="8"/>
  <c r="G11" i="8"/>
  <c r="G14" i="8"/>
  <c r="G21" i="8"/>
  <c r="G6" i="8"/>
  <c r="G12" i="8"/>
  <c r="G22" i="8"/>
  <c r="G13" i="8"/>
  <c r="G17" i="8"/>
  <c r="G9" i="8"/>
  <c r="G15" i="8"/>
  <c r="F24" i="6"/>
  <c r="F24" i="5"/>
  <c r="F24" i="1"/>
  <c r="G10" i="1" l="1"/>
  <c r="F25" i="1"/>
  <c r="R22" i="10"/>
  <c r="U22" i="10" s="1"/>
  <c r="V22" i="10" s="1"/>
  <c r="R20" i="10"/>
  <c r="R23" i="10"/>
  <c r="R21" i="10"/>
  <c r="P23" i="10"/>
  <c r="P21" i="10"/>
  <c r="P20" i="10"/>
  <c r="P22" i="10"/>
  <c r="Q20" i="10"/>
  <c r="Q22" i="10"/>
  <c r="Q21" i="10"/>
  <c r="Q23" i="10"/>
  <c r="S23" i="10"/>
  <c r="S22" i="10"/>
  <c r="S20" i="10"/>
  <c r="S21" i="10"/>
  <c r="G7" i="7"/>
  <c r="N7" i="7" s="1"/>
  <c r="J13" i="7"/>
  <c r="G22" i="7"/>
  <c r="M22" i="7" s="1"/>
  <c r="G18" i="7"/>
  <c r="N18" i="7" s="1"/>
  <c r="G10" i="7"/>
  <c r="N10" i="7" s="1"/>
  <c r="I13" i="7"/>
  <c r="G16" i="7"/>
  <c r="G20" i="7"/>
  <c r="K20" i="7" s="1"/>
  <c r="G19" i="7"/>
  <c r="J19" i="7" s="1"/>
  <c r="H13" i="7"/>
  <c r="L13" i="7"/>
  <c r="G14" i="7"/>
  <c r="M14" i="7" s="1"/>
  <c r="K13" i="7"/>
  <c r="G21" i="7"/>
  <c r="I21" i="7" s="1"/>
  <c r="N13" i="7"/>
  <c r="G8" i="7"/>
  <c r="M8" i="7" s="1"/>
  <c r="F25" i="7"/>
  <c r="F33" i="7" s="1"/>
  <c r="G17" i="7"/>
  <c r="L17" i="7" s="1"/>
  <c r="G11" i="7"/>
  <c r="G9" i="7"/>
  <c r="K9" i="7" s="1"/>
  <c r="G6" i="7"/>
  <c r="M6" i="7" s="1"/>
  <c r="G5" i="7"/>
  <c r="I5" i="7" s="1"/>
  <c r="G15" i="7"/>
  <c r="I15" i="7" s="1"/>
  <c r="G12" i="7"/>
  <c r="L12" i="7" s="1"/>
  <c r="X5" i="11"/>
  <c r="X17" i="11"/>
  <c r="X8" i="11"/>
  <c r="X21" i="11"/>
  <c r="X11" i="11"/>
  <c r="X10" i="11"/>
  <c r="X13" i="11"/>
  <c r="X7" i="11"/>
  <c r="X14" i="11"/>
  <c r="X20" i="11"/>
  <c r="X18" i="11"/>
  <c r="X22" i="11"/>
  <c r="X6" i="11"/>
  <c r="X16" i="11"/>
  <c r="X12" i="11"/>
  <c r="X23" i="11"/>
  <c r="X15" i="11"/>
  <c r="X9" i="11"/>
  <c r="X19" i="11"/>
  <c r="N21" i="8"/>
  <c r="I21" i="8"/>
  <c r="M21" i="8"/>
  <c r="K21" i="8"/>
  <c r="L21" i="8"/>
  <c r="J21" i="8"/>
  <c r="H21" i="8"/>
  <c r="K5" i="8"/>
  <c r="N5" i="8"/>
  <c r="M5" i="8"/>
  <c r="H5" i="8"/>
  <c r="I5" i="8"/>
  <c r="J5" i="8"/>
  <c r="L5" i="8"/>
  <c r="N16" i="8"/>
  <c r="K16" i="8"/>
  <c r="H16" i="8"/>
  <c r="J16" i="8"/>
  <c r="L16" i="8"/>
  <c r="I16" i="8"/>
  <c r="M16" i="8"/>
  <c r="N18" i="8"/>
  <c r="J18" i="8"/>
  <c r="M18" i="8"/>
  <c r="H18" i="8"/>
  <c r="L18" i="8"/>
  <c r="I18" i="8"/>
  <c r="K18" i="8"/>
  <c r="N13" i="8"/>
  <c r="I13" i="8"/>
  <c r="K13" i="8"/>
  <c r="H13" i="8"/>
  <c r="M13" i="8"/>
  <c r="J13" i="8"/>
  <c r="L13" i="8"/>
  <c r="J22" i="8"/>
  <c r="N22" i="8"/>
  <c r="H22" i="8"/>
  <c r="K22" i="8"/>
  <c r="M22" i="8"/>
  <c r="L22" i="8"/>
  <c r="I22" i="8"/>
  <c r="M19" i="8"/>
  <c r="N19" i="8"/>
  <c r="H19" i="8"/>
  <c r="K19" i="8"/>
  <c r="I19" i="8"/>
  <c r="J19" i="8"/>
  <c r="L19" i="8"/>
  <c r="J14" i="8"/>
  <c r="N14" i="8"/>
  <c r="L14" i="8"/>
  <c r="I14" i="8"/>
  <c r="K14" i="8"/>
  <c r="M14" i="8"/>
  <c r="H14" i="8"/>
  <c r="N10" i="8"/>
  <c r="J10" i="8"/>
  <c r="H10" i="8"/>
  <c r="I10" i="8"/>
  <c r="K10" i="8"/>
  <c r="M10" i="8"/>
  <c r="L10" i="8"/>
  <c r="M15" i="8"/>
  <c r="N15" i="8"/>
  <c r="H15" i="8"/>
  <c r="L15" i="8"/>
  <c r="J15" i="8"/>
  <c r="I15" i="8"/>
  <c r="K15" i="8"/>
  <c r="N9" i="8"/>
  <c r="J9" i="8"/>
  <c r="M9" i="8"/>
  <c r="I9" i="8"/>
  <c r="L9" i="8"/>
  <c r="K9" i="8"/>
  <c r="H9" i="8"/>
  <c r="N17" i="8"/>
  <c r="L17" i="8"/>
  <c r="I17" i="8"/>
  <c r="K17" i="8"/>
  <c r="H17" i="8"/>
  <c r="M17" i="8"/>
  <c r="J17" i="8"/>
  <c r="K8" i="8"/>
  <c r="N8" i="8"/>
  <c r="L8" i="8"/>
  <c r="H8" i="8"/>
  <c r="I8" i="8"/>
  <c r="M8" i="8"/>
  <c r="J8" i="8"/>
  <c r="N12" i="8"/>
  <c r="J12" i="8"/>
  <c r="I12" i="8"/>
  <c r="H12" i="8"/>
  <c r="L12" i="8"/>
  <c r="M12" i="8"/>
  <c r="K12" i="8"/>
  <c r="N20" i="8"/>
  <c r="K20" i="8"/>
  <c r="L20" i="8"/>
  <c r="H20" i="8"/>
  <c r="I20" i="8"/>
  <c r="J20" i="8"/>
  <c r="M20" i="8"/>
  <c r="N11" i="8"/>
  <c r="K11" i="8"/>
  <c r="H11" i="8"/>
  <c r="L11" i="8"/>
  <c r="I11" i="8"/>
  <c r="M11" i="8"/>
  <c r="J11" i="8"/>
  <c r="N7" i="8"/>
  <c r="L7" i="8"/>
  <c r="J7" i="8"/>
  <c r="K7" i="8"/>
  <c r="I7" i="8"/>
  <c r="H7" i="8"/>
  <c r="M7" i="8"/>
  <c r="N6" i="8"/>
  <c r="J6" i="8"/>
  <c r="H6" i="8"/>
  <c r="K6" i="8"/>
  <c r="L6" i="8"/>
  <c r="M6" i="8"/>
  <c r="I6" i="8"/>
  <c r="J9" i="7"/>
  <c r="J16" i="7"/>
  <c r="H16" i="7"/>
  <c r="N16" i="7"/>
  <c r="M16" i="7"/>
  <c r="L16" i="7"/>
  <c r="K16" i="7"/>
  <c r="I16" i="7"/>
  <c r="J20" i="7"/>
  <c r="N20" i="7"/>
  <c r="N11" i="7"/>
  <c r="M11" i="7"/>
  <c r="K11" i="7"/>
  <c r="H11" i="7"/>
  <c r="I11" i="7"/>
  <c r="L11" i="7"/>
  <c r="J11" i="7"/>
  <c r="F25" i="6"/>
  <c r="F31" i="6" s="1"/>
  <c r="G20" i="6"/>
  <c r="G21" i="6"/>
  <c r="G17" i="6"/>
  <c r="G8" i="6"/>
  <c r="G11" i="6"/>
  <c r="G19" i="6"/>
  <c r="G16" i="6"/>
  <c r="G10" i="6"/>
  <c r="G6" i="6"/>
  <c r="G15" i="6"/>
  <c r="G22" i="6"/>
  <c r="G9" i="6"/>
  <c r="G5" i="6"/>
  <c r="G12" i="6"/>
  <c r="G14" i="6"/>
  <c r="G18" i="6"/>
  <c r="G7" i="6"/>
  <c r="G13" i="6"/>
  <c r="F25" i="5"/>
  <c r="F32" i="5" s="1"/>
  <c r="G15" i="5"/>
  <c r="G13" i="5"/>
  <c r="G21" i="5"/>
  <c r="G5" i="5"/>
  <c r="G6" i="5"/>
  <c r="G14" i="5"/>
  <c r="G9" i="5"/>
  <c r="G16" i="5"/>
  <c r="G7" i="5"/>
  <c r="G10" i="5"/>
  <c r="G19" i="5"/>
  <c r="G18" i="5"/>
  <c r="G8" i="5"/>
  <c r="G20" i="5"/>
  <c r="G17" i="5"/>
  <c r="G12" i="5"/>
  <c r="G22" i="5"/>
  <c r="G11" i="5"/>
  <c r="G13" i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H12" i="7" l="1"/>
  <c r="I12" i="7"/>
  <c r="U20" i="10"/>
  <c r="V20" i="10" s="1"/>
  <c r="U21" i="10"/>
  <c r="V21" i="10" s="1"/>
  <c r="U23" i="10"/>
  <c r="V23" i="10" s="1"/>
  <c r="H21" i="1"/>
  <c r="I21" i="1"/>
  <c r="K21" i="1"/>
  <c r="J21" i="1"/>
  <c r="H6" i="1"/>
  <c r="I6" i="1"/>
  <c r="J6" i="1"/>
  <c r="K6" i="1"/>
  <c r="N13" i="1"/>
  <c r="J13" i="1"/>
  <c r="K13" i="1"/>
  <c r="I13" i="1"/>
  <c r="H13" i="1"/>
  <c r="H18" i="1"/>
  <c r="I18" i="1"/>
  <c r="J18" i="1"/>
  <c r="K18" i="1"/>
  <c r="H9" i="1"/>
  <c r="I9" i="1"/>
  <c r="K9" i="1"/>
  <c r="J9" i="1"/>
  <c r="J14" i="1"/>
  <c r="H14" i="1"/>
  <c r="I14" i="1"/>
  <c r="K14" i="1"/>
  <c r="J11" i="1"/>
  <c r="K11" i="1"/>
  <c r="H11" i="1"/>
  <c r="I11" i="1"/>
  <c r="J8" i="1"/>
  <c r="H8" i="1"/>
  <c r="I8" i="1"/>
  <c r="K8" i="1"/>
  <c r="I12" i="1"/>
  <c r="J12" i="1"/>
  <c r="K12" i="1"/>
  <c r="H12" i="1"/>
  <c r="I5" i="1"/>
  <c r="K5" i="1"/>
  <c r="J5" i="1"/>
  <c r="H5" i="1"/>
  <c r="H15" i="1"/>
  <c r="I15" i="1"/>
  <c r="J15" i="1"/>
  <c r="K15" i="1"/>
  <c r="H16" i="1"/>
  <c r="J16" i="1"/>
  <c r="K16" i="1"/>
  <c r="I16" i="1"/>
  <c r="J20" i="1"/>
  <c r="H20" i="1"/>
  <c r="I20" i="1"/>
  <c r="K20" i="1"/>
  <c r="J22" i="1"/>
  <c r="K22" i="1"/>
  <c r="I22" i="1"/>
  <c r="H22" i="1"/>
  <c r="J17" i="1"/>
  <c r="H17" i="1"/>
  <c r="I17" i="1"/>
  <c r="K17" i="1"/>
  <c r="H7" i="1"/>
  <c r="J7" i="1"/>
  <c r="K7" i="1"/>
  <c r="I7" i="1"/>
  <c r="K19" i="1"/>
  <c r="I19" i="1"/>
  <c r="H19" i="1"/>
  <c r="J19" i="1"/>
  <c r="J10" i="1"/>
  <c r="K10" i="1"/>
  <c r="H10" i="1"/>
  <c r="I10" i="1"/>
  <c r="I24" i="8"/>
  <c r="I25" i="8" s="1"/>
  <c r="K21" i="7"/>
  <c r="J6" i="7"/>
  <c r="I20" i="7"/>
  <c r="K12" i="7"/>
  <c r="J12" i="7"/>
  <c r="M12" i="7"/>
  <c r="I14" i="7"/>
  <c r="N12" i="7"/>
  <c r="K14" i="7"/>
  <c r="K19" i="7"/>
  <c r="H14" i="7"/>
  <c r="J14" i="7"/>
  <c r="K6" i="7"/>
  <c r="L14" i="7"/>
  <c r="N14" i="7"/>
  <c r="I6" i="7"/>
  <c r="J21" i="7"/>
  <c r="M21" i="7"/>
  <c r="M20" i="7"/>
  <c r="M19" i="7"/>
  <c r="L19" i="7"/>
  <c r="J5" i="7"/>
  <c r="L15" i="7"/>
  <c r="H6" i="7"/>
  <c r="N6" i="7"/>
  <c r="N21" i="7"/>
  <c r="M18" i="7"/>
  <c r="I7" i="7"/>
  <c r="J22" i="7"/>
  <c r="I9" i="7"/>
  <c r="J17" i="7"/>
  <c r="H20" i="7"/>
  <c r="N9" i="7"/>
  <c r="I22" i="7"/>
  <c r="K22" i="7"/>
  <c r="I18" i="7"/>
  <c r="H22" i="7"/>
  <c r="L8" i="7"/>
  <c r="H8" i="7"/>
  <c r="N5" i="7"/>
  <c r="I8" i="7"/>
  <c r="H17" i="7"/>
  <c r="I19" i="7"/>
  <c r="L20" i="7"/>
  <c r="I17" i="7"/>
  <c r="H19" i="7"/>
  <c r="L9" i="7"/>
  <c r="K15" i="7"/>
  <c r="L10" i="7"/>
  <c r="K17" i="7"/>
  <c r="N17" i="7"/>
  <c r="L22" i="7"/>
  <c r="H18" i="7"/>
  <c r="N19" i="7"/>
  <c r="N22" i="7"/>
  <c r="L21" i="7"/>
  <c r="H5" i="7"/>
  <c r="H9" i="7"/>
  <c r="H21" i="7"/>
  <c r="J15" i="7"/>
  <c r="M17" i="7"/>
  <c r="J8" i="7"/>
  <c r="M9" i="7"/>
  <c r="K8" i="7"/>
  <c r="K18" i="7"/>
  <c r="M5" i="7"/>
  <c r="L7" i="7"/>
  <c r="N15" i="7"/>
  <c r="K7" i="7"/>
  <c r="J18" i="7"/>
  <c r="M7" i="7"/>
  <c r="H7" i="7"/>
  <c r="J7" i="7"/>
  <c r="I10" i="7"/>
  <c r="L18" i="7"/>
  <c r="N8" i="7"/>
  <c r="J10" i="7"/>
  <c r="H10" i="7"/>
  <c r="L5" i="7"/>
  <c r="L6" i="7"/>
  <c r="M15" i="7"/>
  <c r="K5" i="7"/>
  <c r="H15" i="7"/>
  <c r="K10" i="7"/>
  <c r="M10" i="7"/>
  <c r="M24" i="8"/>
  <c r="N24" i="8"/>
  <c r="K24" i="8"/>
  <c r="H24" i="8"/>
  <c r="L24" i="8"/>
  <c r="J24" i="8"/>
  <c r="N22" i="6"/>
  <c r="H22" i="6"/>
  <c r="L22" i="6"/>
  <c r="J22" i="6"/>
  <c r="K22" i="6"/>
  <c r="M22" i="6"/>
  <c r="I22" i="6"/>
  <c r="H15" i="6"/>
  <c r="N15" i="6"/>
  <c r="I15" i="6"/>
  <c r="M15" i="6"/>
  <c r="K15" i="6"/>
  <c r="L15" i="6"/>
  <c r="J15" i="6"/>
  <c r="J6" i="6"/>
  <c r="K6" i="6"/>
  <c r="N6" i="6"/>
  <c r="L6" i="6"/>
  <c r="M6" i="6"/>
  <c r="I6" i="6"/>
  <c r="H6" i="6"/>
  <c r="N10" i="6"/>
  <c r="K10" i="6"/>
  <c r="J10" i="6"/>
  <c r="I10" i="6"/>
  <c r="M10" i="6"/>
  <c r="H10" i="6"/>
  <c r="L10" i="6"/>
  <c r="H16" i="6"/>
  <c r="L16" i="6"/>
  <c r="K16" i="6"/>
  <c r="N16" i="6"/>
  <c r="M16" i="6"/>
  <c r="I16" i="6"/>
  <c r="J16" i="6"/>
  <c r="H19" i="6"/>
  <c r="N19" i="6"/>
  <c r="I19" i="6"/>
  <c r="K19" i="6"/>
  <c r="J19" i="6"/>
  <c r="M19" i="6"/>
  <c r="L19" i="6"/>
  <c r="H20" i="6"/>
  <c r="K20" i="6"/>
  <c r="L20" i="6"/>
  <c r="N20" i="6"/>
  <c r="I20" i="6"/>
  <c r="M20" i="6"/>
  <c r="J20" i="6"/>
  <c r="K13" i="6"/>
  <c r="N13" i="6"/>
  <c r="J13" i="6"/>
  <c r="L13" i="6"/>
  <c r="M13" i="6"/>
  <c r="I13" i="6"/>
  <c r="H13" i="6"/>
  <c r="N7" i="6"/>
  <c r="K7" i="6"/>
  <c r="I7" i="6"/>
  <c r="H7" i="6"/>
  <c r="J7" i="6"/>
  <c r="L7" i="6"/>
  <c r="M7" i="6"/>
  <c r="N11" i="6"/>
  <c r="H11" i="6"/>
  <c r="L11" i="6"/>
  <c r="K11" i="6"/>
  <c r="J11" i="6"/>
  <c r="M11" i="6"/>
  <c r="I11" i="6"/>
  <c r="N5" i="6"/>
  <c r="K5" i="6"/>
  <c r="I5" i="6"/>
  <c r="H5" i="6"/>
  <c r="M5" i="6"/>
  <c r="J5" i="6"/>
  <c r="L5" i="6"/>
  <c r="K9" i="6"/>
  <c r="N9" i="6"/>
  <c r="J9" i="6"/>
  <c r="L9" i="6"/>
  <c r="I9" i="6"/>
  <c r="M9" i="6"/>
  <c r="H9" i="6"/>
  <c r="N18" i="6"/>
  <c r="J18" i="6"/>
  <c r="K18" i="6"/>
  <c r="H18" i="6"/>
  <c r="I18" i="6"/>
  <c r="L18" i="6"/>
  <c r="M18" i="6"/>
  <c r="N8" i="6"/>
  <c r="H8" i="6"/>
  <c r="M8" i="6"/>
  <c r="J8" i="6"/>
  <c r="L8" i="6"/>
  <c r="I8" i="6"/>
  <c r="K8" i="6"/>
  <c r="N14" i="6"/>
  <c r="J14" i="6"/>
  <c r="M14" i="6"/>
  <c r="I14" i="6"/>
  <c r="H14" i="6"/>
  <c r="L14" i="6"/>
  <c r="K14" i="6"/>
  <c r="N17" i="6"/>
  <c r="M17" i="6"/>
  <c r="L17" i="6"/>
  <c r="J17" i="6"/>
  <c r="K17" i="6"/>
  <c r="I17" i="6"/>
  <c r="H17" i="6"/>
  <c r="N12" i="6"/>
  <c r="K12" i="6"/>
  <c r="J12" i="6"/>
  <c r="L12" i="6"/>
  <c r="I12" i="6"/>
  <c r="M12" i="6"/>
  <c r="H12" i="6"/>
  <c r="N21" i="6"/>
  <c r="J21" i="6"/>
  <c r="K21" i="6"/>
  <c r="L21" i="6"/>
  <c r="M21" i="6"/>
  <c r="H21" i="6"/>
  <c r="I21" i="6"/>
  <c r="J6" i="5"/>
  <c r="H6" i="5"/>
  <c r="N6" i="5"/>
  <c r="K6" i="5"/>
  <c r="M6" i="5"/>
  <c r="I6" i="5"/>
  <c r="L6" i="5"/>
  <c r="K16" i="5"/>
  <c r="N16" i="5"/>
  <c r="L16" i="5"/>
  <c r="J16" i="5"/>
  <c r="M16" i="5"/>
  <c r="I16" i="5"/>
  <c r="H16" i="5"/>
  <c r="N11" i="5"/>
  <c r="M11" i="5"/>
  <c r="I11" i="5"/>
  <c r="K11" i="5"/>
  <c r="L11" i="5"/>
  <c r="J11" i="5"/>
  <c r="H11" i="5"/>
  <c r="K12" i="5"/>
  <c r="J12" i="5"/>
  <c r="N12" i="5"/>
  <c r="I12" i="5"/>
  <c r="L12" i="5"/>
  <c r="H12" i="5"/>
  <c r="M12" i="5"/>
  <c r="M5" i="5"/>
  <c r="N5" i="5"/>
  <c r="K5" i="5"/>
  <c r="I5" i="5"/>
  <c r="J5" i="5"/>
  <c r="H5" i="5"/>
  <c r="L5" i="5"/>
  <c r="H19" i="5"/>
  <c r="N19" i="5"/>
  <c r="I19" i="5"/>
  <c r="L19" i="5"/>
  <c r="K19" i="5"/>
  <c r="M19" i="5"/>
  <c r="J19" i="5"/>
  <c r="N14" i="5"/>
  <c r="K14" i="5"/>
  <c r="J14" i="5"/>
  <c r="L14" i="5"/>
  <c r="M14" i="5"/>
  <c r="H14" i="5"/>
  <c r="I14" i="5"/>
  <c r="N17" i="5"/>
  <c r="J17" i="5"/>
  <c r="M17" i="5"/>
  <c r="H17" i="5"/>
  <c r="K17" i="5"/>
  <c r="L17" i="5"/>
  <c r="I17" i="5"/>
  <c r="N21" i="5"/>
  <c r="J21" i="5"/>
  <c r="M21" i="5"/>
  <c r="H21" i="5"/>
  <c r="L21" i="5"/>
  <c r="I21" i="5"/>
  <c r="K21" i="5"/>
  <c r="N10" i="5"/>
  <c r="L10" i="5"/>
  <c r="I10" i="5"/>
  <c r="J10" i="5"/>
  <c r="M10" i="5"/>
  <c r="K10" i="5"/>
  <c r="H10" i="5"/>
  <c r="H9" i="5"/>
  <c r="K9" i="5"/>
  <c r="N9" i="5"/>
  <c r="J9" i="5"/>
  <c r="I9" i="5"/>
  <c r="L9" i="5"/>
  <c r="M9" i="5"/>
  <c r="N22" i="5"/>
  <c r="K22" i="5"/>
  <c r="J22" i="5"/>
  <c r="M22" i="5"/>
  <c r="I22" i="5"/>
  <c r="H22" i="5"/>
  <c r="L22" i="5"/>
  <c r="L20" i="5"/>
  <c r="K20" i="5"/>
  <c r="N20" i="5"/>
  <c r="M20" i="5"/>
  <c r="J20" i="5"/>
  <c r="I20" i="5"/>
  <c r="H20" i="5"/>
  <c r="N13" i="5"/>
  <c r="L13" i="5"/>
  <c r="J13" i="5"/>
  <c r="I13" i="5"/>
  <c r="K13" i="5"/>
  <c r="H13" i="5"/>
  <c r="M13" i="5"/>
  <c r="N7" i="5"/>
  <c r="L7" i="5"/>
  <c r="I7" i="5"/>
  <c r="M7" i="5"/>
  <c r="J7" i="5"/>
  <c r="K7" i="5"/>
  <c r="H7" i="5"/>
  <c r="N8" i="5"/>
  <c r="M8" i="5"/>
  <c r="L8" i="5"/>
  <c r="K8" i="5"/>
  <c r="I8" i="5"/>
  <c r="J8" i="5"/>
  <c r="H8" i="5"/>
  <c r="H15" i="5"/>
  <c r="N15" i="5"/>
  <c r="I15" i="5"/>
  <c r="J15" i="5"/>
  <c r="L15" i="5"/>
  <c r="M15" i="5"/>
  <c r="K15" i="5"/>
  <c r="N18" i="5"/>
  <c r="J18" i="5"/>
  <c r="H18" i="5"/>
  <c r="K18" i="5"/>
  <c r="M18" i="5"/>
  <c r="I18" i="5"/>
  <c r="L18" i="5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I27" i="8" l="1"/>
  <c r="I28" i="8" s="1"/>
  <c r="Q8" i="8" s="1"/>
  <c r="I24" i="7"/>
  <c r="I27" i="7" s="1"/>
  <c r="I28" i="7" s="1"/>
  <c r="Q10" i="7" s="1"/>
  <c r="L24" i="7"/>
  <c r="L25" i="7" s="1"/>
  <c r="M24" i="7"/>
  <c r="M25" i="7" s="1"/>
  <c r="J24" i="7"/>
  <c r="J25" i="7" s="1"/>
  <c r="H24" i="7"/>
  <c r="H25" i="7" s="1"/>
  <c r="K24" i="7"/>
  <c r="K25" i="7" s="1"/>
  <c r="N24" i="7"/>
  <c r="N27" i="7" s="1"/>
  <c r="N28" i="7" s="1"/>
  <c r="J25" i="8"/>
  <c r="J27" i="8"/>
  <c r="J28" i="8" s="1"/>
  <c r="L25" i="8"/>
  <c r="L27" i="8"/>
  <c r="L28" i="8" s="1"/>
  <c r="H25" i="8"/>
  <c r="H27" i="8"/>
  <c r="H28" i="8" s="1"/>
  <c r="K25" i="8"/>
  <c r="K27" i="8"/>
  <c r="K28" i="8" s="1"/>
  <c r="N25" i="8"/>
  <c r="N27" i="8"/>
  <c r="N28" i="8" s="1"/>
  <c r="M25" i="8"/>
  <c r="M27" i="8"/>
  <c r="M28" i="8" s="1"/>
  <c r="I24" i="6"/>
  <c r="K24" i="6"/>
  <c r="H24" i="6"/>
  <c r="N24" i="6"/>
  <c r="J24" i="6"/>
  <c r="L24" i="6"/>
  <c r="M24" i="6"/>
  <c r="L24" i="5"/>
  <c r="H24" i="5"/>
  <c r="J24" i="5"/>
  <c r="I24" i="5"/>
  <c r="N24" i="5"/>
  <c r="K24" i="5"/>
  <c r="M24" i="5"/>
  <c r="M24" i="1"/>
  <c r="J24" i="1"/>
  <c r="I24" i="1"/>
  <c r="K24" i="1"/>
  <c r="N24" i="1"/>
  <c r="L24" i="1"/>
  <c r="H24" i="1"/>
  <c r="M25" i="1" l="1"/>
  <c r="M27" i="1"/>
  <c r="M28" i="1" s="1"/>
  <c r="J25" i="1"/>
  <c r="J27" i="1"/>
  <c r="J28" i="1" s="1"/>
  <c r="H25" i="1"/>
  <c r="H27" i="1"/>
  <c r="H28" i="1" s="1"/>
  <c r="L25" i="1"/>
  <c r="L27" i="1"/>
  <c r="L28" i="1" s="1"/>
  <c r="N25" i="1"/>
  <c r="N27" i="1"/>
  <c r="N28" i="1" s="1"/>
  <c r="K25" i="1"/>
  <c r="G25" i="1" s="1"/>
  <c r="K27" i="1"/>
  <c r="K28" i="1" s="1"/>
  <c r="I25" i="1"/>
  <c r="I27" i="1"/>
  <c r="I28" i="1" s="1"/>
  <c r="Q6" i="8"/>
  <c r="Q20" i="8"/>
  <c r="Q15" i="8"/>
  <c r="Q11" i="8"/>
  <c r="Q21" i="8"/>
  <c r="Q18" i="8"/>
  <c r="Q9" i="8"/>
  <c r="Q12" i="8"/>
  <c r="Q10" i="8"/>
  <c r="Q17" i="8"/>
  <c r="Q16" i="8"/>
  <c r="Q14" i="8"/>
  <c r="Q22" i="8"/>
  <c r="Q19" i="8"/>
  <c r="Q7" i="8"/>
  <c r="Q23" i="8"/>
  <c r="Q5" i="8"/>
  <c r="Q13" i="8"/>
  <c r="M27" i="7"/>
  <c r="M28" i="7" s="1"/>
  <c r="L27" i="7"/>
  <c r="L28" i="7" s="1"/>
  <c r="T20" i="7" s="1"/>
  <c r="H27" i="7"/>
  <c r="H28" i="7" s="1"/>
  <c r="P12" i="7" s="1"/>
  <c r="I25" i="7"/>
  <c r="N25" i="7"/>
  <c r="J27" i="7"/>
  <c r="J28" i="7" s="1"/>
  <c r="R6" i="7" s="1"/>
  <c r="K27" i="7"/>
  <c r="K28" i="7" s="1"/>
  <c r="S15" i="7" s="1"/>
  <c r="Q13" i="7"/>
  <c r="Q17" i="7"/>
  <c r="Q15" i="7"/>
  <c r="Q19" i="7"/>
  <c r="Q21" i="7"/>
  <c r="Q20" i="7"/>
  <c r="Q18" i="7"/>
  <c r="Q22" i="7"/>
  <c r="Q23" i="7"/>
  <c r="Q16" i="7"/>
  <c r="Q11" i="7"/>
  <c r="Q6" i="7"/>
  <c r="Q14" i="7"/>
  <c r="Q9" i="7"/>
  <c r="Q12" i="7"/>
  <c r="Q5" i="7"/>
  <c r="Q8" i="7"/>
  <c r="Q7" i="7"/>
  <c r="V12" i="8"/>
  <c r="V9" i="8"/>
  <c r="V6" i="8"/>
  <c r="V20" i="8"/>
  <c r="V16" i="8"/>
  <c r="V21" i="8"/>
  <c r="V17" i="8"/>
  <c r="V13" i="8"/>
  <c r="V10" i="8"/>
  <c r="V7" i="8"/>
  <c r="V22" i="8"/>
  <c r="V18" i="8"/>
  <c r="V14" i="8"/>
  <c r="V11" i="8"/>
  <c r="V8" i="8"/>
  <c r="V5" i="8"/>
  <c r="V23" i="8"/>
  <c r="V19" i="8"/>
  <c r="V15" i="8"/>
  <c r="S23" i="8"/>
  <c r="S19" i="8"/>
  <c r="S15" i="8"/>
  <c r="S12" i="8"/>
  <c r="S9" i="8"/>
  <c r="S6" i="8"/>
  <c r="S20" i="8"/>
  <c r="S16" i="8"/>
  <c r="S21" i="8"/>
  <c r="S17" i="8"/>
  <c r="S13" i="8"/>
  <c r="S10" i="8"/>
  <c r="S7" i="8"/>
  <c r="S11" i="8"/>
  <c r="S8" i="8"/>
  <c r="S5" i="8"/>
  <c r="S22" i="8"/>
  <c r="S18" i="8"/>
  <c r="S14" i="8"/>
  <c r="U12" i="8"/>
  <c r="U9" i="8"/>
  <c r="U6" i="8"/>
  <c r="U20" i="8"/>
  <c r="U16" i="8"/>
  <c r="U21" i="8"/>
  <c r="U17" i="8"/>
  <c r="U13" i="8"/>
  <c r="U10" i="8"/>
  <c r="U7" i="8"/>
  <c r="U22" i="8"/>
  <c r="U18" i="8"/>
  <c r="U14" i="8"/>
  <c r="U11" i="8"/>
  <c r="U8" i="8"/>
  <c r="U5" i="8"/>
  <c r="U15" i="8"/>
  <c r="U23" i="8"/>
  <c r="U19" i="8"/>
  <c r="P22" i="8"/>
  <c r="P18" i="8"/>
  <c r="P14" i="8"/>
  <c r="P6" i="8"/>
  <c r="P11" i="8"/>
  <c r="P8" i="8"/>
  <c r="P5" i="8"/>
  <c r="P12" i="8"/>
  <c r="P23" i="8"/>
  <c r="P19" i="8"/>
  <c r="P15" i="8"/>
  <c r="P9" i="8"/>
  <c r="P20" i="8"/>
  <c r="P16" i="8"/>
  <c r="P21" i="8"/>
  <c r="P17" i="8"/>
  <c r="P13" i="8"/>
  <c r="P10" i="8"/>
  <c r="P7" i="8"/>
  <c r="G25" i="8"/>
  <c r="T19" i="8"/>
  <c r="T15" i="8"/>
  <c r="T21" i="8"/>
  <c r="T17" i="8"/>
  <c r="T10" i="8"/>
  <c r="T12" i="8"/>
  <c r="T9" i="8"/>
  <c r="T6" i="8"/>
  <c r="T7" i="8"/>
  <c r="T20" i="8"/>
  <c r="T16" i="8"/>
  <c r="T13" i="8"/>
  <c r="T23" i="8"/>
  <c r="T22" i="8"/>
  <c r="T18" i="8"/>
  <c r="T14" i="8"/>
  <c r="T11" i="8"/>
  <c r="T8" i="8"/>
  <c r="T5" i="8"/>
  <c r="R11" i="8"/>
  <c r="R8" i="8"/>
  <c r="R5" i="8"/>
  <c r="R23" i="8"/>
  <c r="R19" i="8"/>
  <c r="R15" i="8"/>
  <c r="R12" i="8"/>
  <c r="R9" i="8"/>
  <c r="R6" i="8"/>
  <c r="R20" i="8"/>
  <c r="R16" i="8"/>
  <c r="R21" i="8"/>
  <c r="R17" i="8"/>
  <c r="R13" i="8"/>
  <c r="R10" i="8"/>
  <c r="R7" i="8"/>
  <c r="R18" i="8"/>
  <c r="R14" i="8"/>
  <c r="R22" i="8"/>
  <c r="V20" i="7"/>
  <c r="V16" i="7"/>
  <c r="V13" i="7"/>
  <c r="V23" i="7"/>
  <c r="V21" i="7"/>
  <c r="V17" i="7"/>
  <c r="V7" i="7"/>
  <c r="V11" i="7"/>
  <c r="V10" i="7"/>
  <c r="V8" i="7"/>
  <c r="V5" i="7"/>
  <c r="V22" i="7"/>
  <c r="V18" i="7"/>
  <c r="V14" i="7"/>
  <c r="V19" i="7"/>
  <c r="V12" i="7"/>
  <c r="V6" i="7"/>
  <c r="V15" i="7"/>
  <c r="V9" i="7"/>
  <c r="U6" i="7"/>
  <c r="U20" i="7"/>
  <c r="U21" i="7"/>
  <c r="U17" i="7"/>
  <c r="U13" i="7"/>
  <c r="U22" i="7"/>
  <c r="U8" i="7"/>
  <c r="U5" i="7"/>
  <c r="U15" i="7"/>
  <c r="S6" i="7"/>
  <c r="S20" i="7"/>
  <c r="S22" i="7"/>
  <c r="S18" i="7"/>
  <c r="N25" i="6"/>
  <c r="N27" i="6"/>
  <c r="N28" i="6" s="1"/>
  <c r="L25" i="6"/>
  <c r="L27" i="6"/>
  <c r="L28" i="6" s="1"/>
  <c r="H25" i="6"/>
  <c r="H27" i="6"/>
  <c r="H28" i="6" s="1"/>
  <c r="M25" i="6"/>
  <c r="M27" i="6"/>
  <c r="M28" i="6" s="1"/>
  <c r="J25" i="6"/>
  <c r="J27" i="6"/>
  <c r="J28" i="6" s="1"/>
  <c r="K25" i="6"/>
  <c r="K27" i="6"/>
  <c r="K28" i="6" s="1"/>
  <c r="I25" i="6"/>
  <c r="I27" i="6"/>
  <c r="I28" i="6" s="1"/>
  <c r="M25" i="5"/>
  <c r="M27" i="5"/>
  <c r="M28" i="5" s="1"/>
  <c r="N25" i="5"/>
  <c r="N27" i="5"/>
  <c r="N28" i="5" s="1"/>
  <c r="L25" i="5"/>
  <c r="L27" i="5"/>
  <c r="L28" i="5" s="1"/>
  <c r="K25" i="5"/>
  <c r="K27" i="5"/>
  <c r="K28" i="5" s="1"/>
  <c r="J25" i="5"/>
  <c r="J27" i="5"/>
  <c r="J28" i="5" s="1"/>
  <c r="I25" i="5"/>
  <c r="I27" i="5"/>
  <c r="I28" i="5" s="1"/>
  <c r="H25" i="5"/>
  <c r="H27" i="5"/>
  <c r="H28" i="5" s="1"/>
  <c r="T17" i="1" l="1"/>
  <c r="T14" i="1"/>
  <c r="T11" i="1"/>
  <c r="T18" i="1"/>
  <c r="T15" i="1"/>
  <c r="T9" i="1"/>
  <c r="T8" i="1"/>
  <c r="T21" i="1"/>
  <c r="T5" i="1"/>
  <c r="T12" i="1"/>
  <c r="T20" i="1"/>
  <c r="T22" i="1"/>
  <c r="T19" i="1"/>
  <c r="T6" i="1"/>
  <c r="T7" i="1"/>
  <c r="T16" i="1"/>
  <c r="T13" i="1"/>
  <c r="T10" i="1"/>
  <c r="T23" i="1"/>
  <c r="V8" i="1"/>
  <c r="V21" i="1"/>
  <c r="V5" i="1"/>
  <c r="V9" i="1"/>
  <c r="V14" i="1"/>
  <c r="V11" i="1"/>
  <c r="V18" i="1"/>
  <c r="V15" i="1"/>
  <c r="V12" i="1"/>
  <c r="V22" i="1"/>
  <c r="V19" i="1"/>
  <c r="V6" i="1"/>
  <c r="V16" i="1"/>
  <c r="V13" i="1"/>
  <c r="V17" i="1"/>
  <c r="V10" i="1"/>
  <c r="V7" i="1"/>
  <c r="V20" i="1"/>
  <c r="V23" i="1"/>
  <c r="P16" i="1"/>
  <c r="P13" i="1"/>
  <c r="P17" i="1"/>
  <c r="P22" i="1"/>
  <c r="P19" i="1"/>
  <c r="P6" i="1"/>
  <c r="P10" i="1"/>
  <c r="P7" i="1"/>
  <c r="P20" i="1"/>
  <c r="P8" i="1"/>
  <c r="X8" i="1" s="1"/>
  <c r="P14" i="1"/>
  <c r="P11" i="1"/>
  <c r="P21" i="1"/>
  <c r="P5" i="1"/>
  <c r="P12" i="1"/>
  <c r="P9" i="1"/>
  <c r="P18" i="1"/>
  <c r="P15" i="1"/>
  <c r="P23" i="1"/>
  <c r="P9" i="7"/>
  <c r="P19" i="7"/>
  <c r="R10" i="1"/>
  <c r="R7" i="1"/>
  <c r="R20" i="1"/>
  <c r="R18" i="1"/>
  <c r="R15" i="1"/>
  <c r="R13" i="1"/>
  <c r="R17" i="1"/>
  <c r="R8" i="1"/>
  <c r="R14" i="1"/>
  <c r="R11" i="1"/>
  <c r="R21" i="1"/>
  <c r="R5" i="1"/>
  <c r="R12" i="1"/>
  <c r="R6" i="1"/>
  <c r="R16" i="1"/>
  <c r="R9" i="1"/>
  <c r="R22" i="1"/>
  <c r="R19" i="1"/>
  <c r="R23" i="1"/>
  <c r="Q13" i="1"/>
  <c r="Q10" i="1"/>
  <c r="Q7" i="1"/>
  <c r="Q14" i="1"/>
  <c r="Q11" i="1"/>
  <c r="Q5" i="1"/>
  <c r="Q16" i="1"/>
  <c r="Q20" i="1"/>
  <c r="Q17" i="1"/>
  <c r="Q21" i="1"/>
  <c r="Q8" i="1"/>
  <c r="Q18" i="1"/>
  <c r="Q15" i="1"/>
  <c r="Q22" i="1"/>
  <c r="Q6" i="1"/>
  <c r="Q12" i="1"/>
  <c r="Q9" i="1"/>
  <c r="Q19" i="1"/>
  <c r="Q23" i="1"/>
  <c r="U14" i="1"/>
  <c r="U11" i="1"/>
  <c r="U8" i="1"/>
  <c r="U12" i="1"/>
  <c r="U22" i="1"/>
  <c r="U6" i="1"/>
  <c r="U21" i="1"/>
  <c r="U5" i="1"/>
  <c r="U19" i="1"/>
  <c r="U18" i="1"/>
  <c r="U15" i="1"/>
  <c r="U9" i="1"/>
  <c r="U16" i="1"/>
  <c r="U13" i="1"/>
  <c r="U10" i="1"/>
  <c r="U20" i="1"/>
  <c r="U7" i="1"/>
  <c r="U17" i="1"/>
  <c r="U23" i="1"/>
  <c r="S20" i="1"/>
  <c r="S17" i="1"/>
  <c r="S21" i="1"/>
  <c r="S14" i="1"/>
  <c r="S11" i="1"/>
  <c r="S8" i="1"/>
  <c r="S5" i="1"/>
  <c r="S12" i="1"/>
  <c r="S18" i="1"/>
  <c r="S15" i="1"/>
  <c r="S7" i="1"/>
  <c r="S9" i="1"/>
  <c r="S13" i="1"/>
  <c r="S22" i="1"/>
  <c r="S19" i="1"/>
  <c r="S6" i="1"/>
  <c r="S10" i="1"/>
  <c r="S16" i="1"/>
  <c r="S23" i="1"/>
  <c r="T13" i="7"/>
  <c r="G25" i="7"/>
  <c r="X6" i="8"/>
  <c r="X10" i="8"/>
  <c r="X9" i="8"/>
  <c r="U23" i="7"/>
  <c r="U7" i="7"/>
  <c r="T8" i="7"/>
  <c r="T23" i="7"/>
  <c r="T18" i="7"/>
  <c r="U10" i="7"/>
  <c r="R7" i="7"/>
  <c r="T7" i="7"/>
  <c r="T10" i="7"/>
  <c r="U19" i="7"/>
  <c r="U16" i="7"/>
  <c r="T6" i="7"/>
  <c r="U11" i="7"/>
  <c r="T12" i="7"/>
  <c r="U14" i="7"/>
  <c r="U12" i="7"/>
  <c r="P13" i="7"/>
  <c r="T9" i="7"/>
  <c r="U9" i="7"/>
  <c r="T15" i="7"/>
  <c r="U18" i="7"/>
  <c r="P16" i="7"/>
  <c r="P23" i="7"/>
  <c r="R10" i="7"/>
  <c r="P20" i="7"/>
  <c r="P6" i="7"/>
  <c r="P15" i="7"/>
  <c r="P11" i="7"/>
  <c r="P14" i="7"/>
  <c r="P7" i="7"/>
  <c r="P18" i="7"/>
  <c r="T19" i="7"/>
  <c r="P21" i="7"/>
  <c r="P22" i="7"/>
  <c r="R17" i="7"/>
  <c r="S14" i="7"/>
  <c r="S5" i="7"/>
  <c r="S7" i="7"/>
  <c r="S19" i="7"/>
  <c r="R11" i="7"/>
  <c r="R9" i="7"/>
  <c r="S8" i="7"/>
  <c r="R12" i="7"/>
  <c r="S10" i="7"/>
  <c r="S23" i="7"/>
  <c r="R18" i="7"/>
  <c r="R22" i="7"/>
  <c r="R15" i="7"/>
  <c r="S21" i="7"/>
  <c r="R13" i="7"/>
  <c r="R19" i="7"/>
  <c r="P10" i="7"/>
  <c r="P5" i="7"/>
  <c r="S13" i="7"/>
  <c r="R5" i="7"/>
  <c r="S17" i="7"/>
  <c r="S16" i="7"/>
  <c r="R21" i="7"/>
  <c r="R23" i="7"/>
  <c r="P17" i="7"/>
  <c r="P8" i="7"/>
  <c r="S9" i="7"/>
  <c r="S12" i="7"/>
  <c r="R16" i="7"/>
  <c r="R8" i="7"/>
  <c r="R20" i="7"/>
  <c r="S11" i="7"/>
  <c r="R14" i="7"/>
  <c r="T14" i="7"/>
  <c r="T17" i="7"/>
  <c r="T22" i="7"/>
  <c r="T21" i="7"/>
  <c r="T16" i="7"/>
  <c r="T5" i="7"/>
  <c r="T11" i="7"/>
  <c r="G25" i="5"/>
  <c r="X15" i="8"/>
  <c r="X19" i="8"/>
  <c r="X23" i="8"/>
  <c r="X7" i="8"/>
  <c r="X12" i="8"/>
  <c r="X5" i="8"/>
  <c r="X13" i="8"/>
  <c r="X8" i="8"/>
  <c r="X22" i="8"/>
  <c r="X17" i="8"/>
  <c r="X11" i="8"/>
  <c r="X16" i="8"/>
  <c r="X14" i="8"/>
  <c r="X21" i="8"/>
  <c r="X20" i="8"/>
  <c r="X18" i="8"/>
  <c r="R11" i="6"/>
  <c r="R8" i="6"/>
  <c r="R5" i="6"/>
  <c r="R23" i="6"/>
  <c r="R15" i="6"/>
  <c r="R22" i="6"/>
  <c r="R19" i="6"/>
  <c r="R18" i="6"/>
  <c r="R12" i="6"/>
  <c r="R9" i="6"/>
  <c r="R6" i="6"/>
  <c r="R20" i="6"/>
  <c r="R16" i="6"/>
  <c r="R14" i="6"/>
  <c r="R21" i="6"/>
  <c r="R17" i="6"/>
  <c r="R13" i="6"/>
  <c r="R10" i="6"/>
  <c r="R7" i="6"/>
  <c r="S23" i="6"/>
  <c r="S8" i="6"/>
  <c r="S19" i="6"/>
  <c r="S15" i="6"/>
  <c r="S12" i="6"/>
  <c r="S9" i="6"/>
  <c r="S6" i="6"/>
  <c r="S11" i="6"/>
  <c r="S20" i="6"/>
  <c r="S16" i="6"/>
  <c r="S21" i="6"/>
  <c r="S17" i="6"/>
  <c r="S13" i="6"/>
  <c r="S10" i="6"/>
  <c r="S7" i="6"/>
  <c r="S14" i="6"/>
  <c r="S5" i="6"/>
  <c r="S22" i="6"/>
  <c r="S18" i="6"/>
  <c r="U16" i="6"/>
  <c r="U12" i="6"/>
  <c r="U9" i="6"/>
  <c r="U6" i="6"/>
  <c r="U20" i="6"/>
  <c r="U23" i="6"/>
  <c r="U21" i="6"/>
  <c r="U17" i="6"/>
  <c r="U13" i="6"/>
  <c r="U10" i="6"/>
  <c r="U7" i="6"/>
  <c r="U19" i="6"/>
  <c r="U22" i="6"/>
  <c r="U18" i="6"/>
  <c r="U14" i="6"/>
  <c r="U11" i="6"/>
  <c r="U8" i="6"/>
  <c r="U5" i="6"/>
  <c r="U15" i="6"/>
  <c r="P11" i="6"/>
  <c r="P5" i="6"/>
  <c r="P22" i="6"/>
  <c r="P18" i="6"/>
  <c r="P14" i="6"/>
  <c r="P8" i="6"/>
  <c r="P23" i="6"/>
  <c r="P13" i="6"/>
  <c r="P19" i="6"/>
  <c r="P15" i="6"/>
  <c r="P17" i="6"/>
  <c r="P10" i="6"/>
  <c r="P12" i="6"/>
  <c r="P9" i="6"/>
  <c r="P6" i="6"/>
  <c r="P20" i="6"/>
  <c r="P16" i="6"/>
  <c r="P7" i="6"/>
  <c r="P21" i="6"/>
  <c r="T19" i="6"/>
  <c r="T15" i="6"/>
  <c r="T12" i="6"/>
  <c r="T9" i="6"/>
  <c r="T6" i="6"/>
  <c r="T20" i="6"/>
  <c r="T16" i="6"/>
  <c r="T23" i="6"/>
  <c r="T21" i="6"/>
  <c r="T17" i="6"/>
  <c r="T13" i="6"/>
  <c r="T10" i="6"/>
  <c r="T7" i="6"/>
  <c r="T8" i="6"/>
  <c r="T5" i="6"/>
  <c r="T22" i="6"/>
  <c r="T18" i="6"/>
  <c r="T14" i="6"/>
  <c r="T11" i="6"/>
  <c r="G25" i="6"/>
  <c r="Q22" i="6"/>
  <c r="Q18" i="6"/>
  <c r="Q14" i="6"/>
  <c r="Q23" i="6"/>
  <c r="Q11" i="6"/>
  <c r="Q8" i="6"/>
  <c r="Q5" i="6"/>
  <c r="Q19" i="6"/>
  <c r="Q15" i="6"/>
  <c r="Q12" i="6"/>
  <c r="Q9" i="6"/>
  <c r="Q6" i="6"/>
  <c r="Q20" i="6"/>
  <c r="Q16" i="6"/>
  <c r="Q21" i="6"/>
  <c r="Q17" i="6"/>
  <c r="Q13" i="6"/>
  <c r="Q10" i="6"/>
  <c r="Q7" i="6"/>
  <c r="V12" i="6"/>
  <c r="V9" i="6"/>
  <c r="V6" i="6"/>
  <c r="V20" i="6"/>
  <c r="V16" i="6"/>
  <c r="V21" i="6"/>
  <c r="V17" i="6"/>
  <c r="V13" i="6"/>
  <c r="V10" i="6"/>
  <c r="V7" i="6"/>
  <c r="V22" i="6"/>
  <c r="V18" i="6"/>
  <c r="V14" i="6"/>
  <c r="V19" i="6"/>
  <c r="V11" i="6"/>
  <c r="V8" i="6"/>
  <c r="V5" i="6"/>
  <c r="V15" i="6"/>
  <c r="V23" i="6"/>
  <c r="S23" i="5"/>
  <c r="S19" i="5"/>
  <c r="S15" i="5"/>
  <c r="S8" i="5"/>
  <c r="S12" i="5"/>
  <c r="S9" i="5"/>
  <c r="S6" i="5"/>
  <c r="S11" i="5"/>
  <c r="S20" i="5"/>
  <c r="S16" i="5"/>
  <c r="S22" i="5"/>
  <c r="S5" i="5"/>
  <c r="S21" i="5"/>
  <c r="S17" i="5"/>
  <c r="S13" i="5"/>
  <c r="S10" i="5"/>
  <c r="S7" i="5"/>
  <c r="S18" i="5"/>
  <c r="S14" i="5"/>
  <c r="Q22" i="5"/>
  <c r="Q18" i="5"/>
  <c r="Q14" i="5"/>
  <c r="Q11" i="5"/>
  <c r="Q8" i="5"/>
  <c r="Q5" i="5"/>
  <c r="Q23" i="5"/>
  <c r="Q19" i="5"/>
  <c r="Q15" i="5"/>
  <c r="Q12" i="5"/>
  <c r="Q9" i="5"/>
  <c r="Q6" i="5"/>
  <c r="Q20" i="5"/>
  <c r="Q16" i="5"/>
  <c r="Q21" i="5"/>
  <c r="Q17" i="5"/>
  <c r="Q13" i="5"/>
  <c r="Q10" i="5"/>
  <c r="Q7" i="5"/>
  <c r="T19" i="5"/>
  <c r="T15" i="5"/>
  <c r="T12" i="5"/>
  <c r="T9" i="5"/>
  <c r="T6" i="5"/>
  <c r="T20" i="5"/>
  <c r="T16" i="5"/>
  <c r="T23" i="5"/>
  <c r="T21" i="5"/>
  <c r="T17" i="5"/>
  <c r="T13" i="5"/>
  <c r="T10" i="5"/>
  <c r="T7" i="5"/>
  <c r="T11" i="5"/>
  <c r="T8" i="5"/>
  <c r="T5" i="5"/>
  <c r="T22" i="5"/>
  <c r="T18" i="5"/>
  <c r="T14" i="5"/>
  <c r="V12" i="5"/>
  <c r="V9" i="5"/>
  <c r="V6" i="5"/>
  <c r="V20" i="5"/>
  <c r="V16" i="5"/>
  <c r="V19" i="5"/>
  <c r="V21" i="5"/>
  <c r="V17" i="5"/>
  <c r="V13" i="5"/>
  <c r="V10" i="5"/>
  <c r="V7" i="5"/>
  <c r="V22" i="5"/>
  <c r="V18" i="5"/>
  <c r="V14" i="5"/>
  <c r="V15" i="5"/>
  <c r="V11" i="5"/>
  <c r="V8" i="5"/>
  <c r="V5" i="5"/>
  <c r="V23" i="5"/>
  <c r="R11" i="5"/>
  <c r="R8" i="5"/>
  <c r="R5" i="5"/>
  <c r="R23" i="5"/>
  <c r="R18" i="5"/>
  <c r="R14" i="5"/>
  <c r="R19" i="5"/>
  <c r="R15" i="5"/>
  <c r="R12" i="5"/>
  <c r="R9" i="5"/>
  <c r="R6" i="5"/>
  <c r="R20" i="5"/>
  <c r="R16" i="5"/>
  <c r="R22" i="5"/>
  <c r="R21" i="5"/>
  <c r="R17" i="5"/>
  <c r="R13" i="5"/>
  <c r="R10" i="5"/>
  <c r="R7" i="5"/>
  <c r="P21" i="5"/>
  <c r="P13" i="5"/>
  <c r="P22" i="5"/>
  <c r="P18" i="5"/>
  <c r="P14" i="5"/>
  <c r="P10" i="5"/>
  <c r="P11" i="5"/>
  <c r="P8" i="5"/>
  <c r="P5" i="5"/>
  <c r="P23" i="5"/>
  <c r="P19" i="5"/>
  <c r="P15" i="5"/>
  <c r="P12" i="5"/>
  <c r="P9" i="5"/>
  <c r="P6" i="5"/>
  <c r="P20" i="5"/>
  <c r="P16" i="5"/>
  <c r="P7" i="5"/>
  <c r="P17" i="5"/>
  <c r="U12" i="5"/>
  <c r="U9" i="5"/>
  <c r="U6" i="5"/>
  <c r="U20" i="5"/>
  <c r="U16" i="5"/>
  <c r="U21" i="5"/>
  <c r="U17" i="5"/>
  <c r="U13" i="5"/>
  <c r="U10" i="5"/>
  <c r="U7" i="5"/>
  <c r="U23" i="5"/>
  <c r="U19" i="5"/>
  <c r="U15" i="5"/>
  <c r="U22" i="5"/>
  <c r="U18" i="5"/>
  <c r="U14" i="5"/>
  <c r="U11" i="5"/>
  <c r="U8" i="5"/>
  <c r="U5" i="5"/>
  <c r="X20" i="1" l="1"/>
  <c r="X23" i="1"/>
  <c r="X10" i="1"/>
  <c r="X7" i="1"/>
  <c r="X15" i="1"/>
  <c r="X6" i="1"/>
  <c r="X18" i="1"/>
  <c r="X19" i="1"/>
  <c r="X9" i="1"/>
  <c r="X22" i="1"/>
  <c r="X12" i="1"/>
  <c r="X17" i="1"/>
  <c r="X5" i="1"/>
  <c r="X13" i="1"/>
  <c r="X21" i="1"/>
  <c r="X16" i="1"/>
  <c r="X11" i="1"/>
  <c r="X14" i="1"/>
  <c r="X14" i="6"/>
  <c r="X17" i="6"/>
  <c r="X6" i="7"/>
  <c r="X20" i="7"/>
  <c r="X9" i="7"/>
  <c r="X10" i="7"/>
  <c r="X15" i="7"/>
  <c r="X7" i="7"/>
  <c r="X16" i="7"/>
  <c r="X18" i="7"/>
  <c r="X5" i="7"/>
  <c r="X13" i="7"/>
  <c r="X12" i="7"/>
  <c r="X19" i="7"/>
  <c r="X21" i="7"/>
  <c r="X8" i="7"/>
  <c r="X17" i="7"/>
  <c r="X23" i="7"/>
  <c r="X22" i="7"/>
  <c r="X14" i="7"/>
  <c r="X11" i="7"/>
  <c r="X14" i="5"/>
  <c r="X15" i="5"/>
  <c r="X5" i="5"/>
  <c r="X11" i="5"/>
  <c r="X20" i="5"/>
  <c r="X10" i="6"/>
  <c r="X15" i="6"/>
  <c r="X19" i="6"/>
  <c r="X21" i="6"/>
  <c r="X13" i="6"/>
  <c r="X7" i="6"/>
  <c r="X23" i="6"/>
  <c r="X16" i="6"/>
  <c r="X8" i="6"/>
  <c r="X6" i="6"/>
  <c r="X18" i="6"/>
  <c r="X20" i="6"/>
  <c r="X9" i="6"/>
  <c r="X22" i="6"/>
  <c r="X12" i="6"/>
  <c r="X5" i="6"/>
  <c r="X11" i="6"/>
  <c r="X8" i="5"/>
  <c r="X16" i="5"/>
  <c r="X10" i="5"/>
  <c r="X7" i="5"/>
  <c r="X6" i="5"/>
  <c r="X18" i="5"/>
  <c r="X13" i="5"/>
  <c r="X22" i="5"/>
  <c r="X12" i="5"/>
  <c r="X21" i="5"/>
  <c r="X17" i="5"/>
  <c r="X9" i="5"/>
  <c r="X19" i="5"/>
  <c r="X23" i="5"/>
</calcChain>
</file>

<file path=xl/sharedStrings.xml><?xml version="1.0" encoding="utf-8"?>
<sst xmlns="http://schemas.openxmlformats.org/spreadsheetml/2006/main" count="218" uniqueCount="67">
  <si>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</si>
  <si>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</si>
  <si>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</si>
  <si>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</si>
  <si>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</si>
  <si>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</si>
  <si>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</si>
  <si>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</si>
  <si>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</si>
  <si>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</si>
  <si>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</si>
  <si>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</si>
  <si>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</si>
  <si>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</si>
  <si>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</si>
  <si>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</si>
  <si>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</si>
  <si>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</si>
  <si>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</si>
  <si>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</si>
  <si>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</si>
  <si>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</si>
  <si>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</si>
  <si>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</si>
  <si>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a125</t>
  </si>
  <si>
    <t>a140</t>
  </si>
  <si>
    <t>a155</t>
  </si>
  <si>
    <t>a165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</si>
  <si>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</si>
  <si>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</si>
  <si>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</si>
  <si>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</si>
  <si>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</si>
  <si>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</si>
  <si>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</si>
  <si>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</si>
  <si>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</si>
  <si>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</si>
  <si>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</si>
  <si>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</si>
  <si>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</si>
  <si>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</si>
  <si>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</si>
  <si>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</si>
  <si>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kangal_A</t>
  </si>
  <si>
    <t>kangal_B</t>
  </si>
  <si>
    <t>mode_1_ratio</t>
  </si>
  <si>
    <t>mode_2_ratio</t>
  </si>
  <si>
    <t>mode_3_ratio</t>
  </si>
  <si>
    <t>mode_4_ratio</t>
  </si>
  <si>
    <t>coefficients</t>
  </si>
  <si>
    <t>mode_1</t>
  </si>
  <si>
    <t>mode_2</t>
  </si>
  <si>
    <t>mode_3</t>
  </si>
  <si>
    <t>mode_4</t>
  </si>
  <si>
    <t>sin_1</t>
  </si>
  <si>
    <t>sin_2</t>
  </si>
  <si>
    <t>sin_3</t>
  </si>
  <si>
    <t>sin_4</t>
  </si>
  <si>
    <t>predicted_norm</t>
  </si>
  <si>
    <t>kJ/mol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</si>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</sst>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1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HNCO</a:t>
            </a:r>
          </a:p>
        </c:rich>
      </c:tx>
      <c:layout>
        <c:manualLayout>
          <c:xMode val="edge"/>
          <c:yMode val="edge"/>
          <c:x val="0.49628696483084667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opt_angle_no_relax!$X$5:$X$23</c:f>
              <c:numCache>
                <c:formatCode>General</c:formatCode>
                <c:ptCount val="19"/>
                <c:pt idx="0">
                  <c:v>14.86028829982345</c:v>
                </c:pt>
                <c:pt idx="1">
                  <c:v>14.409018409900179</c:v>
                </c:pt>
                <c:pt idx="2">
                  <c:v>13.111530573500426</c:v>
                </c:pt>
                <c:pt idx="3">
                  <c:v>11.128498419060868</c:v>
                </c:pt>
                <c:pt idx="4">
                  <c:v>8.7023452897488678</c:v>
                </c:pt>
                <c:pt idx="5">
                  <c:v>6.1257782964990763</c:v>
                </c:pt>
                <c:pt idx="6">
                  <c:v>3.7070271708555929</c:v>
                </c:pt>
                <c:pt idx="7">
                  <c:v>1.7352094842821553</c:v>
                </c:pt>
                <c:pt idx="8">
                  <c:v>0.44745742572566127</c:v>
                </c:pt>
                <c:pt idx="9">
                  <c:v>0</c:v>
                </c:pt>
                <c:pt idx="10">
                  <c:v>0.44745742572566111</c:v>
                </c:pt>
                <c:pt idx="11">
                  <c:v>1.7352094842821548</c:v>
                </c:pt>
                <c:pt idx="12">
                  <c:v>3.7070271708555897</c:v>
                </c:pt>
                <c:pt idx="13">
                  <c:v>6.125778296499079</c:v>
                </c:pt>
                <c:pt idx="14">
                  <c:v>8.7023452897488696</c:v>
                </c:pt>
                <c:pt idx="15">
                  <c:v>11.128498419060865</c:v>
                </c:pt>
                <c:pt idx="16">
                  <c:v>13.111530573500421</c:v>
                </c:pt>
                <c:pt idx="17">
                  <c:v>14.409018409900174</c:v>
                </c:pt>
                <c:pt idx="18">
                  <c:v>14.86028829982345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73-4D26-B047-01ACE12576AA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14.860277489974081</c:v>
                </c:pt>
                <c:pt idx="1">
                  <c:v>14.409006550020976</c:v>
                </c:pt>
                <c:pt idx="2">
                  <c:v>13.111510704989627</c:v>
                </c:pt>
                <c:pt idx="3">
                  <c:v>11.128496809987681</c:v>
                </c:pt>
                <c:pt idx="4">
                  <c:v>8.7023247699763289</c:v>
                </c:pt>
                <c:pt idx="5">
                  <c:v>6.1257640899835053</c:v>
                </c:pt>
                <c:pt idx="6">
                  <c:v>3.7070222150459244</c:v>
                </c:pt>
                <c:pt idx="7">
                  <c:v>1.7351929500366339</c:v>
                </c:pt>
                <c:pt idx="8">
                  <c:v>0.44743771004635846</c:v>
                </c:pt>
                <c:pt idx="9">
                  <c:v>0</c:v>
                </c:pt>
                <c:pt idx="10">
                  <c:v>0.44743771004635846</c:v>
                </c:pt>
                <c:pt idx="11">
                  <c:v>1.7351929500366339</c:v>
                </c:pt>
                <c:pt idx="12">
                  <c:v>3.7070222150459244</c:v>
                </c:pt>
                <c:pt idx="13">
                  <c:v>6.1257640899835053</c:v>
                </c:pt>
                <c:pt idx="14">
                  <c:v>8.7023247699763289</c:v>
                </c:pt>
                <c:pt idx="15">
                  <c:v>11.128496809987681</c:v>
                </c:pt>
                <c:pt idx="16">
                  <c:v>13.111510704989627</c:v>
                </c:pt>
                <c:pt idx="17">
                  <c:v>14.409006550020976</c:v>
                </c:pt>
                <c:pt idx="18">
                  <c:v>14.860277489974081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73-4D26-B047-01ACE1257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621984"/>
        <c:axId val="739621200"/>
      </c:scatterChart>
      <c:valAx>
        <c:axId val="739621984"/>
        <c:scaling>
          <c:orientation val="minMax"/>
          <c:max val="3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621200"/>
        <c:crosses val="autoZero"/>
        <c:crossBetween val="midCat"/>
        <c:majorUnit val="90"/>
      </c:valAx>
      <c:valAx>
        <c:axId val="73962120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62198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368081-957F-DB46-1088-9EA1790CDC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3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6.5703125" customWidth="1"/>
    <col min="7" max="7" width="14.42578125" customWidth="1"/>
    <col min="8" max="8" width="14" customWidth="1"/>
    <col min="9" max="9" width="13.85546875" customWidth="1"/>
    <col min="10" max="10" width="14.140625" customWidth="1"/>
    <col min="11" max="11" width="11.7109375" customWidth="1"/>
    <col min="12" max="12" width="11.140625" customWidth="1"/>
    <col min="13" max="13" width="13.140625" customWidth="1"/>
    <col min="14" max="14" width="12.42578125" customWidth="1"/>
    <col min="15" max="15" width="13.42578125" customWidth="1"/>
    <col min="16" max="17" width="12.85546875" customWidth="1"/>
    <col min="18" max="18" width="10.28515625" customWidth="1"/>
    <col min="19" max="20" width="11.140625" customWidth="1"/>
    <col min="21" max="22" width="16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</cols>
  <sheetData>
    <row r="1" spans="1:23" x14ac:dyDescent="0.25">
      <c r="A1" t="s">
        <v>16</v>
      </c>
      <c r="B1">
        <v>2.8158916161173799</v>
      </c>
    </row>
    <row r="2" spans="1:23" x14ac:dyDescent="0.25">
      <c r="B2" t="s">
        <v>18</v>
      </c>
      <c r="C2" t="s">
        <v>8</v>
      </c>
      <c r="D2" t="s">
        <v>19</v>
      </c>
      <c r="E2" t="s">
        <v>8</v>
      </c>
      <c r="F2" t="s">
        <v>46</v>
      </c>
      <c r="G2" t="s">
        <v>47</v>
      </c>
      <c r="H2" t="s">
        <v>48</v>
      </c>
      <c r="I2" t="s">
        <v>49</v>
      </c>
    </row>
    <row r="3" spans="1:23" x14ac:dyDescent="0.25">
      <c r="A3" t="s">
        <v>23</v>
      </c>
      <c r="B3">
        <v>172.98777000000001</v>
      </c>
      <c r="C3">
        <f>B3*PI()/180</f>
        <v>3.0192061521826714</v>
      </c>
      <c r="D3">
        <v>123.57915</v>
      </c>
      <c r="E3">
        <f>D3*PI()/180</f>
        <v>2.1568630543159504</v>
      </c>
      <c r="F3">
        <f>P11*T11/(P$11*T$11)</f>
        <v>1</v>
      </c>
      <c r="G3">
        <f t="shared" ref="G3:I3" si="0">Q11*U11/(Q$11*U$11)</f>
        <v>1</v>
      </c>
      <c r="H3">
        <f t="shared" si="0"/>
        <v>1</v>
      </c>
      <c r="I3">
        <f t="shared" si="0"/>
        <v>1</v>
      </c>
      <c r="Q3" s="2"/>
      <c r="R3" s="2"/>
    </row>
    <row r="4" spans="1:23" x14ac:dyDescent="0.25">
      <c r="A4" t="s">
        <v>24</v>
      </c>
      <c r="B4">
        <v>125</v>
      </c>
      <c r="C4">
        <f t="shared" ref="C4:C7" si="1">B4*PI()/180</f>
        <v>2.1816615649929116</v>
      </c>
      <c r="D4">
        <v>120.01170999999999</v>
      </c>
      <c r="E4">
        <f t="shared" ref="E4:E5" si="2">D4*PI()/180</f>
        <v>2.0945994804486037</v>
      </c>
      <c r="F4">
        <f t="shared" ref="F4:F7" si="3">P12*T12/(P$11*T$11)</f>
        <v>12.169440760955835</v>
      </c>
      <c r="G4">
        <f t="shared" ref="G4:G7" si="4">Q12*U12/(Q$11*U$11)</f>
        <v>62.595361430331941</v>
      </c>
      <c r="H4">
        <f t="shared" ref="H4:H7" si="5">R12*V12/(R$11*V$11)</f>
        <v>426.06238977499055</v>
      </c>
      <c r="I4">
        <f t="shared" ref="I4:I7" si="6">S12*W12/(S$11*W$11)</f>
        <v>3155.5286949074348</v>
      </c>
      <c r="Q4" s="2"/>
      <c r="R4" s="2"/>
    </row>
    <row r="5" spans="1:23" x14ac:dyDescent="0.25">
      <c r="A5" t="s">
        <v>25</v>
      </c>
      <c r="B5">
        <v>140</v>
      </c>
      <c r="C5">
        <f t="shared" si="1"/>
        <v>2.4434609527920612</v>
      </c>
      <c r="D5">
        <v>122.22056000000001</v>
      </c>
      <c r="E5">
        <f t="shared" si="2"/>
        <v>2.1331511856312808</v>
      </c>
      <c r="F5">
        <f t="shared" si="3"/>
        <v>7.4593428410277314</v>
      </c>
      <c r="G5">
        <f t="shared" si="4"/>
        <v>33.034066894158258</v>
      </c>
      <c r="H5">
        <f t="shared" si="5"/>
        <v>173.1658011326908</v>
      </c>
      <c r="I5">
        <f t="shared" si="6"/>
        <v>947.11047316694294</v>
      </c>
      <c r="Q5" s="2"/>
      <c r="R5" s="2"/>
    </row>
    <row r="6" spans="1:23" x14ac:dyDescent="0.25">
      <c r="A6" t="s">
        <v>26</v>
      </c>
      <c r="B6">
        <v>155</v>
      </c>
      <c r="C6">
        <f t="shared" si="1"/>
        <v>2.7052603405912108</v>
      </c>
      <c r="D6">
        <v>123.35946</v>
      </c>
      <c r="E6">
        <f t="shared" ref="E6:E7" si="7">D6*PI()/180</f>
        <v>2.1530287404822444</v>
      </c>
      <c r="F6">
        <f t="shared" si="3"/>
        <v>3.9754905641937395</v>
      </c>
      <c r="G6">
        <f t="shared" si="4"/>
        <v>12.745310920311393</v>
      </c>
      <c r="H6">
        <f t="shared" si="5"/>
        <v>43.75469228914482</v>
      </c>
      <c r="I6">
        <f t="shared" si="6"/>
        <v>152.71596499196812</v>
      </c>
      <c r="Q6" s="2"/>
      <c r="R6" s="2"/>
    </row>
    <row r="7" spans="1:23" x14ac:dyDescent="0.25">
      <c r="A7" t="s">
        <v>27</v>
      </c>
      <c r="B7">
        <v>165</v>
      </c>
      <c r="C7">
        <f t="shared" si="1"/>
        <v>2.8797932657906435</v>
      </c>
      <c r="D7">
        <v>123.90024</v>
      </c>
      <c r="E7">
        <f t="shared" si="7"/>
        <v>2.1624671320111792</v>
      </c>
      <c r="F7">
        <f t="shared" si="3"/>
        <v>2.1959780725668869</v>
      </c>
      <c r="G7">
        <f t="shared" si="4"/>
        <v>4.530419477665669</v>
      </c>
      <c r="H7">
        <f t="shared" si="5"/>
        <v>9.5317824480447317</v>
      </c>
      <c r="I7">
        <f t="shared" si="6"/>
        <v>20.142738490329275</v>
      </c>
      <c r="Q7" s="2"/>
      <c r="R7" s="2"/>
    </row>
    <row r="9" spans="1:23" x14ac:dyDescent="0.25">
      <c r="F9" t="s">
        <v>44</v>
      </c>
      <c r="G9" t="s">
        <v>45</v>
      </c>
    </row>
    <row r="10" spans="1:23" x14ac:dyDescent="0.25">
      <c r="B10" t="s">
        <v>18</v>
      </c>
      <c r="C10" t="s">
        <v>8</v>
      </c>
      <c r="D10" t="s">
        <v>19</v>
      </c>
      <c r="E10" t="s">
        <v>8</v>
      </c>
      <c r="F10" t="s">
        <v>20</v>
      </c>
      <c r="G10" t="s">
        <v>21</v>
      </c>
      <c r="H10" t="s">
        <v>28</v>
      </c>
      <c r="I10" t="s">
        <v>29</v>
      </c>
      <c r="J10" t="s">
        <v>30</v>
      </c>
      <c r="K10" t="s">
        <v>31</v>
      </c>
      <c r="L10" t="s">
        <v>32</v>
      </c>
      <c r="M10" t="s">
        <v>33</v>
      </c>
      <c r="N10" t="s">
        <v>34</v>
      </c>
      <c r="O10" t="s">
        <v>35</v>
      </c>
      <c r="P10" t="s">
        <v>36</v>
      </c>
      <c r="Q10" t="s">
        <v>37</v>
      </c>
      <c r="R10" t="s">
        <v>38</v>
      </c>
      <c r="S10" t="s">
        <v>39</v>
      </c>
      <c r="T10" t="s">
        <v>40</v>
      </c>
      <c r="U10" t="s">
        <v>41</v>
      </c>
      <c r="V10" t="s">
        <v>42</v>
      </c>
      <c r="W10" t="s">
        <v>43</v>
      </c>
    </row>
    <row r="11" spans="1:23" x14ac:dyDescent="0.25">
      <c r="A11" t="s">
        <v>23</v>
      </c>
      <c r="B11">
        <v>172.98777000000001</v>
      </c>
      <c r="C11">
        <f>B11*PI()/180</f>
        <v>3.0192061521826714</v>
      </c>
      <c r="D11">
        <v>123.57915</v>
      </c>
      <c r="E11">
        <f>D11*PI()/180</f>
        <v>2.1568630543159504</v>
      </c>
      <c r="F11">
        <f>COS(C11/2)</f>
        <v>6.1155067003571408E-2</v>
      </c>
      <c r="G11">
        <f>COS(E11/2)</f>
        <v>0.47271111071546379</v>
      </c>
      <c r="H11">
        <f>(F11+3*F11^3)/4</f>
        <v>1.5460304063692733E-2</v>
      </c>
      <c r="I11">
        <f>(3*F11^2+F11^4)/4</f>
        <v>2.8084534571111109E-3</v>
      </c>
      <c r="J11">
        <f>(6*F11^3-3*F11^5+F11^7)/4</f>
        <v>3.4243388573500705E-4</v>
      </c>
      <c r="K11">
        <f>(10*F11^4-9*F11^6+3*F11^8)/4</f>
        <v>3.4850366058214834E-5</v>
      </c>
      <c r="L11">
        <f>(G11+3*G11^3)/4</f>
        <v>0.19740030518075075</v>
      </c>
      <c r="M11">
        <f>(3*G11^2+G11^4)/4</f>
        <v>0.18007496863508637</v>
      </c>
      <c r="N11">
        <f>(6*G11^3-3*G11^5+G11^7)/4</f>
        <v>0.14206091494193995</v>
      </c>
      <c r="O11">
        <f>(10*G11^4-9*G11^6+3*G11^8)/4</f>
        <v>0.10159633475677217</v>
      </c>
      <c r="P11">
        <f>TANH($B$1*H11)</f>
        <v>4.3507058393362226E-2</v>
      </c>
      <c r="Q11">
        <f t="shared" ref="Q11:W13" si="8">TANH($B$1*I11)</f>
        <v>7.9081356833445009E-3</v>
      </c>
      <c r="R11">
        <f t="shared" si="8"/>
        <v>9.6425640906341176E-4</v>
      </c>
      <c r="S11">
        <f t="shared" si="8"/>
        <v>9.813485328692127E-5</v>
      </c>
      <c r="T11">
        <f t="shared" si="8"/>
        <v>0.50489767585460732</v>
      </c>
      <c r="U11">
        <f t="shared" si="8"/>
        <v>0.46766038952755196</v>
      </c>
      <c r="V11">
        <f t="shared" si="8"/>
        <v>0.37997303912817532</v>
      </c>
      <c r="W11">
        <f t="shared" si="8"/>
        <v>0.27852680491196291</v>
      </c>
    </row>
    <row r="12" spans="1:23" x14ac:dyDescent="0.25">
      <c r="A12" t="s">
        <v>24</v>
      </c>
      <c r="B12">
        <v>125</v>
      </c>
      <c r="C12">
        <f t="shared" ref="C12:C15" si="9">B12*PI()/180</f>
        <v>2.1816615649929116</v>
      </c>
      <c r="D12">
        <v>120.01170999999999</v>
      </c>
      <c r="E12">
        <f t="shared" ref="E12:E15" si="10">D12*PI()/180</f>
        <v>2.0945994804486037</v>
      </c>
      <c r="F12">
        <f>COS(C12/2)</f>
        <v>0.46174861323503408</v>
      </c>
      <c r="G12">
        <f t="shared" ref="G12:G13" si="11">COS(E12/2)</f>
        <v>0.4999114990955249</v>
      </c>
      <c r="H12">
        <f t="shared" ref="H12:H13" si="12">(F12+3*F12^3)/4</f>
        <v>0.18927483674587572</v>
      </c>
      <c r="I12">
        <f t="shared" ref="I12:I13" si="13">(3*F12^2+F12^4)/4</f>
        <v>0.17127365234554992</v>
      </c>
      <c r="J12">
        <f t="shared" ref="J12:J13" si="14">(6*F12^3-3*F12^5+F12^7)/4</f>
        <v>0.13305117173540831</v>
      </c>
      <c r="K12">
        <f t="shared" ref="K12:K13" si="15">(10*F12^4-9*F12^6+3*F12^8)/4</f>
        <v>9.3390054296826591E-2</v>
      </c>
      <c r="L12">
        <f t="shared" ref="L12:L13" si="16">(G12+3*G12^3)/4</f>
        <v>0.21867810182605546</v>
      </c>
      <c r="M12">
        <f t="shared" ref="M12:M13" si="17">(3*G12^2+G12^4)/4</f>
        <v>0.20304757051969907</v>
      </c>
      <c r="N12">
        <f t="shared" ref="N12:N13" si="18">(6*G12^3-3*G12^5+G12^7)/4</f>
        <v>0.16593439550026895</v>
      </c>
      <c r="O12">
        <f t="shared" ref="O12:O13" si="19">(10*G12^4-9*G12^6+3*G12^8)/4</f>
        <v>0.12394601462816494</v>
      </c>
      <c r="P12">
        <f t="shared" ref="P12:P13" si="20">TANH($B$1*H12)</f>
        <v>0.48765375931783789</v>
      </c>
      <c r="Q12">
        <f t="shared" si="8"/>
        <v>0.44807415429549785</v>
      </c>
      <c r="R12">
        <f t="shared" si="8"/>
        <v>0.35805900163227877</v>
      </c>
      <c r="S12">
        <f t="shared" si="8"/>
        <v>0.25707722582073123</v>
      </c>
      <c r="T12">
        <f t="shared" si="8"/>
        <v>0.54817867482998717</v>
      </c>
      <c r="U12">
        <f t="shared" si="8"/>
        <v>0.51665062226999947</v>
      </c>
      <c r="V12">
        <f t="shared" si="8"/>
        <v>0.43597734189764636</v>
      </c>
      <c r="W12">
        <f t="shared" si="8"/>
        <v>0.33550485095353788</v>
      </c>
    </row>
    <row r="13" spans="1:23" x14ac:dyDescent="0.25">
      <c r="A13" t="s">
        <v>25</v>
      </c>
      <c r="B13">
        <v>140</v>
      </c>
      <c r="C13">
        <f t="shared" si="9"/>
        <v>2.4434609527920612</v>
      </c>
      <c r="D13">
        <v>122.22056000000001</v>
      </c>
      <c r="E13">
        <f t="shared" si="10"/>
        <v>2.1331511856312808</v>
      </c>
      <c r="F13">
        <f>COS(C13/2)</f>
        <v>0.34202014332566882</v>
      </c>
      <c r="G13">
        <f t="shared" si="11"/>
        <v>0.48312529976547697</v>
      </c>
      <c r="H13">
        <f t="shared" si="12"/>
        <v>0.11551160324252364</v>
      </c>
      <c r="I13">
        <f t="shared" si="13"/>
        <v>9.1154283992602614E-2</v>
      </c>
      <c r="J13">
        <f t="shared" si="14"/>
        <v>5.6639901190039768E-2</v>
      </c>
      <c r="K13">
        <f t="shared" si="15"/>
        <v>3.0748360071152791E-2</v>
      </c>
      <c r="L13">
        <f t="shared" si="16"/>
        <v>0.20535605213307739</v>
      </c>
      <c r="M13">
        <f t="shared" si="17"/>
        <v>0.18867760493080396</v>
      </c>
      <c r="N13">
        <f t="shared" si="18"/>
        <v>0.15094474683858061</v>
      </c>
      <c r="O13">
        <f t="shared" si="19"/>
        <v>0.10981517038770006</v>
      </c>
      <c r="P13">
        <f t="shared" si="20"/>
        <v>0.31426261757643364</v>
      </c>
      <c r="Q13">
        <f t="shared" si="8"/>
        <v>0.25118815920804366</v>
      </c>
      <c r="R13">
        <f t="shared" si="8"/>
        <v>0.15815307778311283</v>
      </c>
      <c r="S13">
        <f t="shared" si="8"/>
        <v>8.6368328499086489E-2</v>
      </c>
      <c r="T13">
        <f t="shared" si="8"/>
        <v>0.52139989221751781</v>
      </c>
      <c r="U13">
        <f t="shared" si="8"/>
        <v>0.48637089657652061</v>
      </c>
      <c r="V13">
        <f t="shared" si="8"/>
        <v>0.40117124384920755</v>
      </c>
      <c r="W13">
        <f t="shared" si="8"/>
        <v>0.29973426893742416</v>
      </c>
    </row>
    <row r="14" spans="1:23" x14ac:dyDescent="0.25">
      <c r="A14" t="s">
        <v>26</v>
      </c>
      <c r="B14">
        <v>155</v>
      </c>
      <c r="C14">
        <f t="shared" si="9"/>
        <v>2.7052603405912108</v>
      </c>
      <c r="D14">
        <v>123.35946</v>
      </c>
      <c r="E14">
        <f t="shared" si="10"/>
        <v>2.1530287404822444</v>
      </c>
      <c r="F14">
        <f t="shared" ref="F14:F15" si="21">COS(C14/2)</f>
        <v>0.2164396139381029</v>
      </c>
      <c r="G14">
        <f t="shared" ref="G14:G15" si="22">COS(E14/2)</f>
        <v>0.47439967310034337</v>
      </c>
      <c r="H14">
        <f t="shared" ref="H14:H15" si="23">(F14+3*F14^3)/4</f>
        <v>6.1714418385573476E-2</v>
      </c>
      <c r="I14">
        <f t="shared" ref="I14:I15" si="24">(3*F14^2+F14^4)/4</f>
        <v>3.5683219284379383E-2</v>
      </c>
      <c r="J14">
        <f t="shared" ref="J14:J15" si="25">(6*F14^3-3*F14^5+F14^7)/4</f>
        <v>1.4858350736190793E-2</v>
      </c>
      <c r="K14">
        <f t="shared" ref="K14:K15" si="26">(10*F14^4-9*F14^6+3*F14^8)/4</f>
        <v>5.2586917063093177E-3</v>
      </c>
      <c r="L14">
        <f t="shared" ref="L14:L15" si="27">(G14+3*G14^3)/4</f>
        <v>0.19867444982953011</v>
      </c>
      <c r="M14">
        <f t="shared" ref="M14:M15" si="28">(3*G14^2+G14^4)/4</f>
        <v>0.18145373124264833</v>
      </c>
      <c r="N14">
        <f t="shared" ref="N14:N15" si="29">(6*G14^3-3*G14^5+G14^7)/4</f>
        <v>0.14347980443353611</v>
      </c>
      <c r="O14">
        <f t="shared" ref="O14:O15" si="30">(10*G14^4-9*G14^6+3*G14^8)/4</f>
        <v>0.10290076604440153</v>
      </c>
      <c r="P14">
        <f t="shared" ref="P14:P15" si="31">TANH($B$1*H14)</f>
        <v>0.1720526013451536</v>
      </c>
      <c r="Q14">
        <f t="shared" ref="Q14:Q15" si="32">TANH($B$1*I14)</f>
        <v>0.10014328091029831</v>
      </c>
      <c r="R14">
        <f t="shared" ref="R14:R15" si="33">TANH($B$1*J14)</f>
        <v>4.1815108382585744E-2</v>
      </c>
      <c r="S14">
        <f t="shared" ref="S14:S15" si="34">TANH($B$1*K14)</f>
        <v>1.4806823652500592E-2</v>
      </c>
      <c r="T14">
        <f t="shared" ref="T14:T15" si="35">TANH($B$1*L14)</f>
        <v>0.5075660623468784</v>
      </c>
      <c r="U14">
        <f t="shared" ref="U14:U15" si="36">TANH($B$1*M14)</f>
        <v>0.47068820769332237</v>
      </c>
      <c r="V14">
        <f t="shared" ref="V14:V15" si="37">TANH($B$1*N14)</f>
        <v>0.3833864184054247</v>
      </c>
      <c r="W14">
        <f t="shared" ref="W14:W15" si="38">TANH($B$1*O14)</f>
        <v>0.28191151240957024</v>
      </c>
    </row>
    <row r="15" spans="1:23" x14ac:dyDescent="0.25">
      <c r="A15" t="s">
        <v>27</v>
      </c>
      <c r="B15">
        <v>165</v>
      </c>
      <c r="C15">
        <f t="shared" si="9"/>
        <v>2.8797932657906435</v>
      </c>
      <c r="D15">
        <v>123.90024</v>
      </c>
      <c r="E15">
        <f t="shared" si="10"/>
        <v>2.1624671320111792</v>
      </c>
      <c r="F15">
        <f t="shared" si="21"/>
        <v>0.13052619222005171</v>
      </c>
      <c r="G15">
        <f t="shared" si="22"/>
        <v>0.47024005267409602</v>
      </c>
      <c r="H15">
        <f t="shared" si="23"/>
        <v>3.4299387610337621E-2</v>
      </c>
      <c r="I15">
        <f t="shared" si="24"/>
        <v>1.285038072372959E-2</v>
      </c>
      <c r="J15">
        <f t="shared" si="25"/>
        <v>3.3074253536153129E-3</v>
      </c>
      <c r="K15">
        <f t="shared" si="26"/>
        <v>7.1459225533701749E-4</v>
      </c>
      <c r="L15">
        <f t="shared" si="27"/>
        <v>0.19554663629798169</v>
      </c>
      <c r="M15">
        <f t="shared" si="28"/>
        <v>0.17806842494362615</v>
      </c>
      <c r="N15">
        <f t="shared" si="29"/>
        <v>0.1399994920816035</v>
      </c>
      <c r="O15">
        <f t="shared" si="30"/>
        <v>9.9706948877010246E-2</v>
      </c>
      <c r="P15">
        <f t="shared" si="31"/>
        <v>9.6284153430735847E-2</v>
      </c>
      <c r="Q15">
        <f t="shared" si="32"/>
        <v>3.6169494251280271E-2</v>
      </c>
      <c r="R15">
        <f t="shared" si="33"/>
        <v>9.3130820581070924E-3</v>
      </c>
      <c r="S15">
        <f t="shared" si="34"/>
        <v>2.012211624927299E-3</v>
      </c>
      <c r="T15">
        <f t="shared" si="35"/>
        <v>0.5009983265624427</v>
      </c>
      <c r="U15">
        <f t="shared" si="36"/>
        <v>0.46323426766535447</v>
      </c>
      <c r="V15">
        <f t="shared" si="37"/>
        <v>0.3749954589083907</v>
      </c>
      <c r="W15">
        <f t="shared" si="38"/>
        <v>0.27361199675896586</v>
      </c>
    </row>
    <row r="17" spans="1:22" x14ac:dyDescent="0.25">
      <c r="L17" t="s">
        <v>17</v>
      </c>
    </row>
    <row r="18" spans="1:22" x14ac:dyDescent="0.25">
      <c r="B18" t="s">
        <v>50</v>
      </c>
      <c r="D18">
        <v>1</v>
      </c>
      <c r="E18">
        <v>2</v>
      </c>
      <c r="F18">
        <v>3</v>
      </c>
      <c r="G18">
        <v>4</v>
      </c>
      <c r="H18">
        <v>5</v>
      </c>
      <c r="I18">
        <v>6</v>
      </c>
      <c r="J18">
        <v>7</v>
      </c>
      <c r="L18" t="s">
        <v>51</v>
      </c>
      <c r="M18" t="s">
        <v>52</v>
      </c>
      <c r="N18" t="s">
        <v>53</v>
      </c>
      <c r="O18" t="s">
        <v>54</v>
      </c>
      <c r="P18" t="s">
        <v>55</v>
      </c>
      <c r="Q18" t="s">
        <v>56</v>
      </c>
      <c r="R18" t="s">
        <v>57</v>
      </c>
      <c r="S18" t="s">
        <v>58</v>
      </c>
      <c r="U18" t="s">
        <v>59</v>
      </c>
      <c r="V18" t="s">
        <v>22</v>
      </c>
    </row>
    <row r="19" spans="1:22" x14ac:dyDescent="0.25">
      <c r="A19" t="s">
        <v>23</v>
      </c>
      <c r="D19">
        <f>part_relax!H28</f>
        <v>5.2252049318211355</v>
      </c>
      <c r="E19">
        <f>part_relax!I28</f>
        <v>1.9068711498041488E-3</v>
      </c>
      <c r="F19">
        <f>part_relax!J28</f>
        <v>1.6461045097780731E-3</v>
      </c>
      <c r="G19">
        <f>part_relax!K28</f>
        <v>4.2367421887868222E-6</v>
      </c>
      <c r="H19">
        <f>part_relax!L28</f>
        <v>1.0877144059805081E-16</v>
      </c>
      <c r="I19">
        <f>part_relax!M28</f>
        <v>3.7062861240817316E-16</v>
      </c>
      <c r="J19">
        <f>part_relax!N28</f>
        <v>-1.2891429996806024E-15</v>
      </c>
      <c r="K19" t="s">
        <v>60</v>
      </c>
      <c r="L19">
        <f>D19</f>
        <v>5.2252049318211355</v>
      </c>
      <c r="M19">
        <f t="shared" ref="M19:O19" si="39">E19</f>
        <v>1.9068711498041488E-3</v>
      </c>
      <c r="N19">
        <f t="shared" si="39"/>
        <v>1.6461045097780731E-3</v>
      </c>
      <c r="O19">
        <f t="shared" si="39"/>
        <v>4.2367421887868222E-6</v>
      </c>
      <c r="P19">
        <f>(3/SQRT(10))*H19+(1/SQRT(15))*J19</f>
        <v>-2.2966564224259196E-16</v>
      </c>
      <c r="Q19">
        <f>(2/SQRT(5))*I19-(1/SQRT(15))*J19</f>
        <v>6.6435559994329531E-16</v>
      </c>
      <c r="R19">
        <f>(-1/SQRT(10))*H19+(3/SQRT(15))*J19</f>
        <v>-1.0329624233953241E-15</v>
      </c>
      <c r="S19">
        <f>(-1/SQRT(5))*I19-(2/SQRT(15))*J19</f>
        <v>4.9996042813549329E-16</v>
      </c>
      <c r="T19" t="s">
        <v>60</v>
      </c>
      <c r="U19" s="2">
        <f>SQRT(SUM(L19^2+M19^2+N19^2+O19^2+P19^2+Q19^2+R19^2+S19^2))</f>
        <v>5.2252055390542775</v>
      </c>
      <c r="V19" s="2">
        <f>U19/$U$19</f>
        <v>1</v>
      </c>
    </row>
    <row r="20" spans="1:22" x14ac:dyDescent="0.25">
      <c r="A20" t="s">
        <v>24</v>
      </c>
      <c r="L20">
        <f>L$19*F4</f>
        <v>63.587821881651585</v>
      </c>
      <c r="M20">
        <f t="shared" ref="M20:O20" si="40">M$19*G4</f>
        <v>0.11936128882306334</v>
      </c>
      <c r="N20">
        <f t="shared" si="40"/>
        <v>0.70134322125543513</v>
      </c>
      <c r="O20">
        <f t="shared" si="40"/>
        <v>1.336916154964175E-2</v>
      </c>
      <c r="P20">
        <f>P$19*F4</f>
        <v>-2.794902428098099E-15</v>
      </c>
      <c r="Q20">
        <f t="shared" ref="Q20:S20" si="41">Q$19*G4</f>
        <v>4.1585578896715587E-14</v>
      </c>
      <c r="R20">
        <f t="shared" si="41"/>
        <v>-4.4010643865957736E-13</v>
      </c>
      <c r="S20">
        <f t="shared" si="41"/>
        <v>1.5776394772997554E-12</v>
      </c>
      <c r="U20" s="2">
        <f t="shared" ref="U20:U23" si="42">SQRT(SUM(L20^2+M20^2+N20^2+O20^2+P20^2+Q20^2+R20^2+S20^2))</f>
        <v>63.591802929453095</v>
      </c>
      <c r="V20" s="2">
        <f t="shared" ref="V20:V23" si="43">U20/$U$19</f>
        <v>12.170201239770316</v>
      </c>
    </row>
    <row r="21" spans="1:22" x14ac:dyDescent="0.25">
      <c r="A21" t="s">
        <v>25</v>
      </c>
      <c r="L21">
        <f t="shared" ref="L21:L23" si="44">L$19*F5</f>
        <v>38.976595001082785</v>
      </c>
      <c r="M21">
        <f t="shared" ref="M21:M23" si="45">M$19*G5</f>
        <v>6.2991709121170719E-2</v>
      </c>
      <c r="N21">
        <f t="shared" ref="N21:N23" si="46">N$19*H5</f>
        <v>0.28504900618385526</v>
      </c>
      <c r="O21">
        <f t="shared" ref="O21:O23" si="47">O$19*I5</f>
        <v>4.0126628991082368E-3</v>
      </c>
      <c r="P21">
        <f t="shared" ref="P21:P23" si="48">P$19*F5</f>
        <v>-1.7131547642923144E-15</v>
      </c>
      <c r="Q21">
        <f t="shared" ref="Q21:Q23" si="49">Q$19*G5</f>
        <v>2.1946367330035461E-14</v>
      </c>
      <c r="R21">
        <f t="shared" ref="R21:R23" si="50">R$19*H5</f>
        <v>-1.7887376558721705E-13</v>
      </c>
      <c r="S21">
        <f t="shared" ref="S21:S23" si="51">S$19*I5</f>
        <v>4.7351775765615444E-13</v>
      </c>
      <c r="U21" s="2">
        <f t="shared" si="42"/>
        <v>38.977688423907843</v>
      </c>
      <c r="V21" s="2">
        <f t="shared" si="43"/>
        <v>7.459551233454925</v>
      </c>
    </row>
    <row r="22" spans="1:22" x14ac:dyDescent="0.25">
      <c r="A22" t="s">
        <v>26</v>
      </c>
      <c r="L22">
        <f t="shared" si="44"/>
        <v>20.772752902433517</v>
      </c>
      <c r="M22">
        <f t="shared" si="45"/>
        <v>2.4303665689225561E-2</v>
      </c>
      <c r="N22">
        <f t="shared" si="46"/>
        <v>7.2024796301113164E-2</v>
      </c>
      <c r="O22">
        <f t="shared" si="47"/>
        <v>6.4701817178276278E-4</v>
      </c>
      <c r="P22">
        <f t="shared" si="48"/>
        <v>-9.1303359365491949E-16</v>
      </c>
      <c r="Q22">
        <f t="shared" si="49"/>
        <v>8.4674186829273083E-15</v>
      </c>
      <c r="R22">
        <f t="shared" si="50"/>
        <v>-4.5196952981911734E-14</v>
      </c>
      <c r="S22">
        <f t="shared" si="51"/>
        <v>7.6351939240509385E-14</v>
      </c>
      <c r="U22" s="2">
        <f t="shared" si="42"/>
        <v>20.772891994222682</v>
      </c>
      <c r="V22" s="2">
        <f t="shared" si="43"/>
        <v>3.975516721583821</v>
      </c>
    </row>
    <row r="23" spans="1:22" x14ac:dyDescent="0.25">
      <c r="A23" t="s">
        <v>27</v>
      </c>
      <c r="L23">
        <f t="shared" si="44"/>
        <v>11.474435454947569</v>
      </c>
      <c r="M23">
        <f t="shared" si="45"/>
        <v>8.6389261984714458E-3</v>
      </c>
      <c r="N23">
        <f t="shared" si="46"/>
        <v>1.5690310073949915E-2</v>
      </c>
      <c r="O23">
        <f t="shared" si="47"/>
        <v>8.5339589959678228E-5</v>
      </c>
      <c r="P23">
        <f t="shared" si="48"/>
        <v>-5.0434071438672326E-16</v>
      </c>
      <c r="Q23">
        <f t="shared" si="49"/>
        <v>3.0098095500793661E-15</v>
      </c>
      <c r="R23">
        <f t="shared" si="50"/>
        <v>-9.8459730968093002E-15</v>
      </c>
      <c r="S23">
        <f t="shared" si="51"/>
        <v>1.0070572159446304E-14</v>
      </c>
      <c r="U23" s="2">
        <f t="shared" si="42"/>
        <v>11.474449434893019</v>
      </c>
      <c r="V23" s="2">
        <f t="shared" si="43"/>
        <v>2.1959804928496283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x14ac:dyDescent="0.25">
      <c r="A1">
        <v>2625.5</v>
      </c>
      <c r="X1" t="s">
        <v>14</v>
      </c>
      <c r="Z1" t="s">
        <v>61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  <c r="AA2" s="1" t="s">
        <v>63</v>
      </c>
      <c r="AB2" s="1" t="s">
        <v>64</v>
      </c>
      <c r="AD2" s="1" t="s">
        <v>65</v>
      </c>
    </row>
    <row r="3" spans="1:30" x14ac:dyDescent="0.25">
      <c r="AA3">
        <f>SUM(AA5:AA22)</f>
        <v>491.44991277611933</v>
      </c>
      <c r="AB3">
        <f>SUM(AB5:AB22)</f>
        <v>1.3044928929174369E-7</v>
      </c>
      <c r="AD3" s="5">
        <f>1-AB3/AA3</f>
        <v>0.99999999973456244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-168.46871819</v>
      </c>
      <c r="E4">
        <f>D4-$D$24</f>
        <v>-2.8164394444445406E-3</v>
      </c>
    </row>
    <row r="5" spans="1:30" x14ac:dyDescent="0.25">
      <c r="B5">
        <v>0</v>
      </c>
      <c r="C5">
        <f t="shared" ref="C5:C23" si="0">B5*PI()/180</f>
        <v>0</v>
      </c>
      <c r="D5">
        <v>-168.46308737999999</v>
      </c>
      <c r="E5">
        <f t="shared" ref="E5:E22" si="1">D5-$D$24</f>
        <v>2.8143705555692122E-3</v>
      </c>
      <c r="F5">
        <f t="shared" ref="F5:F22" si="2">E5^2</f>
        <v>7.920681624054956E-6</v>
      </c>
      <c r="G5">
        <f t="shared" ref="G5:G22" si="3">E5/$F$24</f>
        <v>1.4141319107009529</v>
      </c>
      <c r="H5">
        <f>-COS(C5-$C$4)*SQRT(2)*G5</f>
        <v>1.9998845270978662</v>
      </c>
      <c r="I5">
        <f>-SQRT(2)*COS(2*(C5-$C$4))*G5</f>
        <v>-1.9998845270978662</v>
      </c>
      <c r="J5">
        <f>-COS(3*(C5-$C$4))*SQRT(2)*G5</f>
        <v>1.9998845270978662</v>
      </c>
      <c r="K5">
        <f>-COS(4*(C5-$C$4))*SQRT(2)*G5</f>
        <v>-1.9998845270978662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-1.2652548277900027E-15</v>
      </c>
      <c r="P5">
        <f>H$28*(1-COS($C5-$C$4))</f>
        <v>10.450409863642271</v>
      </c>
      <c r="Q5">
        <f>I$28*(1-COS(2*($C5-$C$4)))</f>
        <v>0</v>
      </c>
      <c r="R5">
        <f>J$28*(1-COS(3*($C5-$C$4)))</f>
        <v>3.2922090195561461E-3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8.1559429154868842E-31</v>
      </c>
      <c r="X5">
        <f>SUM(P5:V5)*SQRT(2)</f>
        <v>14.78376724816609</v>
      </c>
      <c r="Z5">
        <f>(D5-$D$25)*$A$1</f>
        <v>14.783691655036108</v>
      </c>
      <c r="AA5">
        <f>(E5*$A$1)^2</f>
        <v>54.599240585187232</v>
      </c>
      <c r="AB5">
        <f>(X5-Z5)^2</f>
        <v>5.7143213003847512E-9</v>
      </c>
    </row>
    <row r="6" spans="1:30" x14ac:dyDescent="0.25">
      <c r="B6">
        <v>20</v>
      </c>
      <c r="C6">
        <f t="shared" si="0"/>
        <v>0.3490658503988659</v>
      </c>
      <c r="D6">
        <v>-168.46325730000001</v>
      </c>
      <c r="E6">
        <f t="shared" si="1"/>
        <v>2.6444505555502928E-3</v>
      </c>
      <c r="F6">
        <f t="shared" si="2"/>
        <v>6.9931187407502525E-6</v>
      </c>
      <c r="G6">
        <f t="shared" si="3"/>
        <v>1.3287525018602924</v>
      </c>
      <c r="H6">
        <f t="shared" ref="H6:H22" si="4">-COS(C6-$C$4)*SQRT(2)*G6</f>
        <v>1.7658138121002158</v>
      </c>
      <c r="I6">
        <f t="shared" ref="I6:I22" si="5">-SQRT(2)*COS(2*(C6-$C$4))*G6</f>
        <v>-1.439504608656808</v>
      </c>
      <c r="J6">
        <f t="shared" ref="J6:J22" si="6">-COS(3*(C6-$C$4))*SQRT(2)*G6</f>
        <v>0.93956990458400191</v>
      </c>
      <c r="K6">
        <f t="shared" ref="K6:K22" si="7">-COS(4*(C6-$C$4))*SQRT(2)*G6</f>
        <v>-0.32630920344340647</v>
      </c>
      <c r="L6">
        <f t="shared" ref="L6:L22" si="8">SQRT(2)*(3*SIN(C6-$C$4)-SIN(3*(C6-$C$4)))*G6/SQRT(10)</f>
        <v>-9.5098603252848329E-2</v>
      </c>
      <c r="M6">
        <f t="shared" ref="M6:M22" si="9">SQRT(2)*(2*SIN(2*(C6-$C$4))-SIN(4*(C6-$C$4)))*G6/SQRT(5)</f>
        <v>0.25275802213010545</v>
      </c>
      <c r="N6">
        <f t="shared" ref="N6:N22" si="10">SQRT(2)*G6*(SIN(C6-$C$4)-SIN(2*(C6-$C$4))+3*SIN(3*(C6-$C$4))-2*SIN(4*(C6-$C$4)))/SQRT(15)</f>
        <v>-2.6940272814266906</v>
      </c>
      <c r="P6">
        <f t="shared" ref="P6:P23" si="11">H$28*(1-COS($C6-$C$4))</f>
        <v>10.135291448347592</v>
      </c>
      <c r="Q6">
        <f t="shared" ref="Q6:Q23" si="12">I$28*(1-COS(2*($C6-$C$4)))</f>
        <v>4.4612310175278473E-4</v>
      </c>
      <c r="R6">
        <f t="shared" ref="R6:R23" si="13">J$28*(1-COS(3*($C6-$C$4)))</f>
        <v>2.469156764667108E-3</v>
      </c>
      <c r="S6">
        <f t="shared" ref="S6:S23" si="14">K$28*(1-COS(4*($C6-$C$4)))</f>
        <v>3.5010396284593915E-6</v>
      </c>
      <c r="T6">
        <f t="shared" ref="T6:T23" si="15">L$28*(3*SIN($C6-$C$4)-SIN(3*($C6-$C$4)))/SQRT(10)</f>
        <v>-5.5046527268530523E-18</v>
      </c>
      <c r="U6">
        <f t="shared" ref="U6:U23" si="16">M$28*(2*SIN(2*(C6-$C$4))-SIN(4*(C6-$C$4)))/SQRT(5)</f>
        <v>4.9852253972838803E-17</v>
      </c>
      <c r="V6">
        <f t="shared" ref="V6:V23" si="17">$N$28*(SIN(C6-$C$4)-SIN(2*(C6-$C$4))+3*SIN(3*(C6-$C$4))-2*SIN(4*(C6-$C$4)))/SQRT(15)</f>
        <v>1.8481788283424504E-15</v>
      </c>
      <c r="X6">
        <f t="shared" ref="X6:X23" si="18">SUM(P6:V6)*SQRT(2)</f>
        <v>14.337594404400148</v>
      </c>
      <c r="Z6">
        <f t="shared" ref="Z6:Z22" si="19">(D6-$D$25)*$A$1</f>
        <v>14.337566694986435</v>
      </c>
      <c r="AA6">
        <f t="shared" ref="AA6:AA22" si="20">(E6*$A$1)^2</f>
        <v>48.205317507956366</v>
      </c>
      <c r="AB6">
        <f t="shared" ref="AB6:AB22" si="21">(X6-Z6)^2</f>
        <v>7.6781160831177255E-10</v>
      </c>
    </row>
    <row r="7" spans="1:30" x14ac:dyDescent="0.25">
      <c r="B7">
        <v>40</v>
      </c>
      <c r="C7">
        <f t="shared" si="0"/>
        <v>0.69813170079773179</v>
      </c>
      <c r="D7">
        <v>-168.46374628999999</v>
      </c>
      <c r="E7">
        <f t="shared" si="1"/>
        <v>2.1554605555706985E-3</v>
      </c>
      <c r="F7">
        <f t="shared" si="2"/>
        <v>4.6460102066211445E-6</v>
      </c>
      <c r="G7">
        <f t="shared" si="3"/>
        <v>1.0830505413929914</v>
      </c>
      <c r="H7">
        <f t="shared" si="4"/>
        <v>1.1733232814694521</v>
      </c>
      <c r="I7">
        <f t="shared" si="5"/>
        <v>-0.26597079513010452</v>
      </c>
      <c r="J7">
        <f t="shared" si="6"/>
        <v>-0.76583238218674665</v>
      </c>
      <c r="K7">
        <f t="shared" si="7"/>
        <v>1.4392940765995577</v>
      </c>
      <c r="L7">
        <f t="shared" si="8"/>
        <v>-0.5145483657758918</v>
      </c>
      <c r="M7">
        <f t="shared" si="9"/>
        <v>1.1148723977930139</v>
      </c>
      <c r="N7">
        <f t="shared" si="10"/>
        <v>-1.9416640837430741</v>
      </c>
      <c r="P7">
        <f t="shared" si="11"/>
        <v>9.2279441340005945</v>
      </c>
      <c r="Q7">
        <f t="shared" si="12"/>
        <v>1.5757464495950149E-3</v>
      </c>
      <c r="R7">
        <f t="shared" si="13"/>
        <v>8.2305225488903567E-4</v>
      </c>
      <c r="S7">
        <f t="shared" si="14"/>
        <v>8.2179775597621386E-6</v>
      </c>
      <c r="T7">
        <f t="shared" si="15"/>
        <v>-3.6540742011330147E-17</v>
      </c>
      <c r="U7">
        <f t="shared" si="16"/>
        <v>2.6977418258701893E-16</v>
      </c>
      <c r="V7">
        <f t="shared" si="17"/>
        <v>1.6342235713129364E-15</v>
      </c>
      <c r="X7">
        <f t="shared" si="18"/>
        <v>13.053687782761493</v>
      </c>
      <c r="Z7">
        <f t="shared" si="19"/>
        <v>13.05372345004001</v>
      </c>
      <c r="AA7">
        <f t="shared" si="20"/>
        <v>32.026111018293754</v>
      </c>
      <c r="AB7">
        <f t="shared" si="21"/>
        <v>1.2721547568333114E-9</v>
      </c>
    </row>
    <row r="8" spans="1:30" x14ac:dyDescent="0.25">
      <c r="B8">
        <v>60</v>
      </c>
      <c r="C8">
        <f t="shared" si="0"/>
        <v>1.0471975511965976</v>
      </c>
      <c r="D8">
        <v>-168.46449484999999</v>
      </c>
      <c r="E8">
        <f t="shared" si="1"/>
        <v>1.4069005555654712E-3</v>
      </c>
      <c r="F8">
        <f t="shared" si="2"/>
        <v>1.9793691732504316E-6</v>
      </c>
      <c r="G8">
        <f t="shared" si="3"/>
        <v>0.70692289146893905</v>
      </c>
      <c r="H8">
        <f t="shared" si="4"/>
        <v>0.49986997033368885</v>
      </c>
      <c r="I8">
        <f t="shared" si="5"/>
        <v>0.49986997033368818</v>
      </c>
      <c r="J8">
        <f t="shared" si="6"/>
        <v>-0.99973994066737726</v>
      </c>
      <c r="K8">
        <f t="shared" si="7"/>
        <v>0.49986997033368941</v>
      </c>
      <c r="L8">
        <f t="shared" si="8"/>
        <v>-0.82137017571359805</v>
      </c>
      <c r="M8">
        <f t="shared" si="9"/>
        <v>1.1615928422229429</v>
      </c>
      <c r="N8">
        <f t="shared" si="10"/>
        <v>-6.8780112996036689E-16</v>
      </c>
      <c r="P8">
        <f t="shared" si="11"/>
        <v>7.8378073977317042</v>
      </c>
      <c r="Q8">
        <f t="shared" si="12"/>
        <v>2.8603067247062225E-3</v>
      </c>
      <c r="R8">
        <f t="shared" si="13"/>
        <v>0</v>
      </c>
      <c r="S8">
        <f t="shared" si="14"/>
        <v>6.3551132831802371E-6</v>
      </c>
      <c r="T8">
        <f t="shared" si="15"/>
        <v>-8.9364857441828435E-17</v>
      </c>
      <c r="U8">
        <f t="shared" si="16"/>
        <v>4.3063153304544543E-16</v>
      </c>
      <c r="V8">
        <f t="shared" si="17"/>
        <v>8.8690465969471534E-31</v>
      </c>
      <c r="X8">
        <f t="shared" si="18"/>
        <v>11.088387593190374</v>
      </c>
      <c r="Z8">
        <f t="shared" si="19"/>
        <v>11.088379170026286</v>
      </c>
      <c r="AA8">
        <f t="shared" si="20"/>
        <v>13.644287048350831</v>
      </c>
      <c r="AB8">
        <f t="shared" si="21"/>
        <v>7.0949693253382814E-11</v>
      </c>
    </row>
    <row r="9" spans="1:30" x14ac:dyDescent="0.25">
      <c r="B9">
        <v>80</v>
      </c>
      <c r="C9">
        <f t="shared" si="0"/>
        <v>1.3962634015954636</v>
      </c>
      <c r="D9">
        <v>-168.46541255</v>
      </c>
      <c r="E9">
        <f t="shared" si="1"/>
        <v>4.892005555632295E-4</v>
      </c>
      <c r="F9">
        <f t="shared" si="2"/>
        <v>2.3931718356337241E-7</v>
      </c>
      <c r="G9">
        <f t="shared" si="3"/>
        <v>0.24580775796763571</v>
      </c>
      <c r="H9">
        <f t="shared" si="4"/>
        <v>6.0364389598765542E-2</v>
      </c>
      <c r="I9">
        <f t="shared" si="5"/>
        <v>0.32666033255474919</v>
      </c>
      <c r="J9">
        <f t="shared" si="6"/>
        <v>-0.17381233252717684</v>
      </c>
      <c r="K9">
        <f t="shared" si="7"/>
        <v>-0.26629594295598363</v>
      </c>
      <c r="L9">
        <f t="shared" si="8"/>
        <v>-0.41997646300920011</v>
      </c>
      <c r="M9">
        <f t="shared" si="9"/>
        <v>0.20627195044622493</v>
      </c>
      <c r="N9">
        <f t="shared" si="10"/>
        <v>0.22949102675983901</v>
      </c>
      <c r="P9">
        <f t="shared" si="11"/>
        <v>6.1325522461681325</v>
      </c>
      <c r="Q9">
        <f t="shared" si="12"/>
        <v>3.6987438980646478E-3</v>
      </c>
      <c r="R9">
        <f t="shared" si="13"/>
        <v>8.2305225488903632E-4</v>
      </c>
      <c r="S9">
        <f t="shared" si="14"/>
        <v>9.9120937813894057E-7</v>
      </c>
      <c r="T9">
        <f t="shared" si="15"/>
        <v>-1.3141025218001164E-16</v>
      </c>
      <c r="U9">
        <f t="shared" si="16"/>
        <v>2.1992192861418002E-16</v>
      </c>
      <c r="V9">
        <f t="shared" si="17"/>
        <v>-8.5105224219547966E-16</v>
      </c>
      <c r="X9">
        <f t="shared" si="18"/>
        <v>8.6791347457201002</v>
      </c>
      <c r="Z9">
        <f t="shared" si="19"/>
        <v>8.6789578200204005</v>
      </c>
      <c r="AA9">
        <f t="shared" si="20"/>
        <v>1.6496732354275125</v>
      </c>
      <c r="AB9">
        <f t="shared" si="21"/>
        <v>3.1302703214241533E-8</v>
      </c>
    </row>
    <row r="10" spans="1:30" x14ac:dyDescent="0.25">
      <c r="B10">
        <v>100</v>
      </c>
      <c r="C10">
        <f t="shared" si="0"/>
        <v>1.7453292519943295</v>
      </c>
      <c r="D10">
        <v>-168.46638902000001</v>
      </c>
      <c r="E10">
        <f t="shared" si="1"/>
        <v>-4.8726944444865694E-4</v>
      </c>
      <c r="F10">
        <f t="shared" si="2"/>
        <v>2.3743151149330278E-7</v>
      </c>
      <c r="G10">
        <f t="shared" si="3"/>
        <v>-0.2448374359022551</v>
      </c>
      <c r="H10">
        <f t="shared" si="4"/>
        <v>6.0126102167664133E-2</v>
      </c>
      <c r="I10">
        <f t="shared" si="5"/>
        <v>-0.32537084628636137</v>
      </c>
      <c r="J10">
        <f t="shared" si="6"/>
        <v>-0.17312621121481142</v>
      </c>
      <c r="K10">
        <f t="shared" si="7"/>
        <v>0.26524474411869725</v>
      </c>
      <c r="L10">
        <f t="shared" si="8"/>
        <v>0.41831861285683836</v>
      </c>
      <c r="M10">
        <f t="shared" si="9"/>
        <v>0.20545769532815258</v>
      </c>
      <c r="N10">
        <f t="shared" si="10"/>
        <v>-5.9873709805595816E-2</v>
      </c>
      <c r="P10">
        <f t="shared" si="11"/>
        <v>4.3178576174741377</v>
      </c>
      <c r="Q10">
        <f t="shared" si="12"/>
        <v>3.6987438980646478E-3</v>
      </c>
      <c r="R10">
        <f t="shared" si="13"/>
        <v>2.4691567646671101E-3</v>
      </c>
      <c r="S10">
        <f t="shared" si="14"/>
        <v>9.9120937813894185E-7</v>
      </c>
      <c r="T10">
        <f t="shared" si="15"/>
        <v>-1.3141025218001162E-16</v>
      </c>
      <c r="U10">
        <f t="shared" si="16"/>
        <v>-2.1992192861418015E-16</v>
      </c>
      <c r="V10">
        <f t="shared" si="17"/>
        <v>-2.2291764291260685E-16</v>
      </c>
      <c r="X10">
        <f t="shared" si="18"/>
        <v>6.1150969335782577</v>
      </c>
      <c r="Z10">
        <f t="shared" si="19"/>
        <v>6.1152358349891927</v>
      </c>
      <c r="AA10">
        <f t="shared" si="20"/>
        <v>1.6366748259590873</v>
      </c>
      <c r="AB10">
        <f t="shared" si="21"/>
        <v>1.9293601959727437E-8</v>
      </c>
    </row>
    <row r="11" spans="1:30" x14ac:dyDescent="0.25">
      <c r="B11">
        <v>120</v>
      </c>
      <c r="C11">
        <f t="shared" si="0"/>
        <v>2.0943951023931953</v>
      </c>
      <c r="D11">
        <v>-168.46730762999999</v>
      </c>
      <c r="E11">
        <f t="shared" si="1"/>
        <v>-1.4058794444338218E-3</v>
      </c>
      <c r="F11">
        <f t="shared" si="2"/>
        <v>1.9764970122815514E-6</v>
      </c>
      <c r="G11">
        <f t="shared" si="3"/>
        <v>-0.70640981552278126</v>
      </c>
      <c r="H11">
        <f t="shared" si="4"/>
        <v>0.49950717085289664</v>
      </c>
      <c r="I11">
        <f t="shared" si="5"/>
        <v>-0.49950717085289698</v>
      </c>
      <c r="J11">
        <f t="shared" si="6"/>
        <v>-0.9990143417057934</v>
      </c>
      <c r="K11">
        <f t="shared" si="7"/>
        <v>-0.49950717085289631</v>
      </c>
      <c r="L11">
        <f t="shared" si="8"/>
        <v>0.8207740353351558</v>
      </c>
      <c r="M11">
        <f t="shared" si="9"/>
        <v>1.1607497724146711</v>
      </c>
      <c r="N11">
        <f t="shared" si="10"/>
        <v>0.44677279571027134</v>
      </c>
      <c r="P11">
        <f t="shared" si="11"/>
        <v>2.6126024659105682</v>
      </c>
      <c r="Q11">
        <f t="shared" si="12"/>
        <v>2.8603067247062234E-3</v>
      </c>
      <c r="R11">
        <f t="shared" si="13"/>
        <v>3.2922090195561461E-3</v>
      </c>
      <c r="S11">
        <f t="shared" si="14"/>
        <v>6.3551132831802312E-6</v>
      </c>
      <c r="T11">
        <f t="shared" si="15"/>
        <v>-8.9364857441828484E-17</v>
      </c>
      <c r="U11">
        <f t="shared" si="16"/>
        <v>-4.3063153304544543E-16</v>
      </c>
      <c r="V11">
        <f t="shared" si="17"/>
        <v>5.7652227600076318E-16</v>
      </c>
      <c r="X11">
        <f t="shared" si="18"/>
        <v>3.7034877990757624</v>
      </c>
      <c r="Z11">
        <f t="shared" si="19"/>
        <v>3.7034252800281422</v>
      </c>
      <c r="AA11">
        <f t="shared" si="20"/>
        <v>13.624488524034058</v>
      </c>
      <c r="AB11">
        <f t="shared" si="21"/>
        <v>3.9086313153398614E-9</v>
      </c>
    </row>
    <row r="12" spans="1:30" x14ac:dyDescent="0.25">
      <c r="B12">
        <v>140</v>
      </c>
      <c r="C12">
        <f t="shared" si="0"/>
        <v>2.4434609527920612</v>
      </c>
      <c r="D12">
        <v>-168.46805756000001</v>
      </c>
      <c r="E12">
        <f t="shared" si="1"/>
        <v>-2.155809444445822E-3</v>
      </c>
      <c r="F12">
        <f t="shared" si="2"/>
        <v>4.647514360761804E-6</v>
      </c>
      <c r="G12">
        <f t="shared" si="3"/>
        <v>-1.0832258469833034</v>
      </c>
      <c r="H12">
        <f t="shared" si="4"/>
        <v>1.1735131988579981</v>
      </c>
      <c r="I12">
        <f t="shared" si="5"/>
        <v>0.26601384590702071</v>
      </c>
      <c r="J12">
        <f t="shared" si="6"/>
        <v>-0.76595634195843576</v>
      </c>
      <c r="K12">
        <f t="shared" si="7"/>
        <v>-1.4395270447650192</v>
      </c>
      <c r="L12">
        <f t="shared" si="8"/>
        <v>0.51463165201375305</v>
      </c>
      <c r="M12">
        <f t="shared" si="9"/>
        <v>1.1150528541580198</v>
      </c>
      <c r="N12">
        <f t="shared" si="10"/>
        <v>0.62179222050258964</v>
      </c>
      <c r="P12">
        <f t="shared" si="11"/>
        <v>1.2224657296416763</v>
      </c>
      <c r="Q12">
        <f t="shared" si="12"/>
        <v>1.5757464495950145E-3</v>
      </c>
      <c r="R12">
        <f t="shared" si="13"/>
        <v>2.4691567646671101E-3</v>
      </c>
      <c r="S12">
        <f t="shared" si="14"/>
        <v>8.2179775597621369E-6</v>
      </c>
      <c r="T12">
        <f t="shared" si="15"/>
        <v>-3.6540742011330134E-17</v>
      </c>
      <c r="U12">
        <f t="shared" si="16"/>
        <v>-2.6977418258701883E-16</v>
      </c>
      <c r="V12">
        <f t="shared" si="17"/>
        <v>5.2325377074837803E-16</v>
      </c>
      <c r="X12">
        <f t="shared" si="18"/>
        <v>1.7345595933549967</v>
      </c>
      <c r="Z12">
        <f t="shared" si="19"/>
        <v>1.7344840649966358</v>
      </c>
      <c r="AA12">
        <f t="shared" si="20"/>
        <v>32.036479529199895</v>
      </c>
      <c r="AB12">
        <f t="shared" si="21"/>
        <v>5.7045329166907044E-9</v>
      </c>
    </row>
    <row r="13" spans="1:30" x14ac:dyDescent="0.25">
      <c r="B13">
        <v>160</v>
      </c>
      <c r="C13">
        <f t="shared" si="0"/>
        <v>2.7925268031909272</v>
      </c>
      <c r="D13">
        <v>-168.46854776999999</v>
      </c>
      <c r="E13">
        <f t="shared" si="1"/>
        <v>-2.6460194444268836E-3</v>
      </c>
      <c r="F13">
        <f t="shared" si="2"/>
        <v>7.0014189002851536E-6</v>
      </c>
      <c r="G13">
        <f t="shared" si="3"/>
        <v>-1.3295408187435616</v>
      </c>
      <c r="H13">
        <f t="shared" si="4"/>
        <v>1.7668614269410832</v>
      </c>
      <c r="I13">
        <f t="shared" si="5"/>
        <v>1.4403586320998192</v>
      </c>
      <c r="J13">
        <f t="shared" si="6"/>
        <v>0.94012732879788674</v>
      </c>
      <c r="K13">
        <f t="shared" si="7"/>
        <v>0.32650279484126399</v>
      </c>
      <c r="L13">
        <f t="shared" si="8"/>
        <v>9.5155022965635008E-2</v>
      </c>
      <c r="M13">
        <f t="shared" si="9"/>
        <v>0.2529079773820786</v>
      </c>
      <c r="N13">
        <f t="shared" si="10"/>
        <v>0.15908840388782927</v>
      </c>
      <c r="P13">
        <f t="shared" si="11"/>
        <v>0.31511841529467932</v>
      </c>
      <c r="Q13">
        <f t="shared" si="12"/>
        <v>4.4612310175278435E-4</v>
      </c>
      <c r="R13">
        <f t="shared" si="13"/>
        <v>8.2305225488903675E-4</v>
      </c>
      <c r="S13">
        <f t="shared" si="14"/>
        <v>3.5010396284593894E-6</v>
      </c>
      <c r="T13">
        <f t="shared" si="15"/>
        <v>-5.5046527268530523E-18</v>
      </c>
      <c r="U13">
        <f t="shared" si="16"/>
        <v>-4.9852253972838735E-17</v>
      </c>
      <c r="V13">
        <f t="shared" si="17"/>
        <v>1.0907442849501836E-16</v>
      </c>
      <c r="X13">
        <f t="shared" si="18"/>
        <v>0.44744457288337058</v>
      </c>
      <c r="Z13">
        <f t="shared" si="19"/>
        <v>0.44743771004635846</v>
      </c>
      <c r="AA13">
        <f t="shared" si="20"/>
        <v>48.262532584745365</v>
      </c>
      <c r="AB13">
        <f t="shared" si="21"/>
        <v>4.70985318549605E-11</v>
      </c>
    </row>
    <row r="14" spans="1:30" x14ac:dyDescent="0.25">
      <c r="B14">
        <v>180</v>
      </c>
      <c r="C14">
        <f t="shared" si="0"/>
        <v>3.1415926535897931</v>
      </c>
      <c r="D14">
        <f>D4</f>
        <v>-168.46871819</v>
      </c>
      <c r="E14">
        <f t="shared" si="1"/>
        <v>-2.8164394444445406E-3</v>
      </c>
      <c r="F14">
        <f t="shared" si="2"/>
        <v>7.9323311442230735E-6</v>
      </c>
      <c r="G14">
        <f t="shared" si="3"/>
        <v>-1.4151714617197435</v>
      </c>
      <c r="H14">
        <f t="shared" si="4"/>
        <v>2.0013546742474189</v>
      </c>
      <c r="I14">
        <f t="shared" si="5"/>
        <v>2.0013546742474189</v>
      </c>
      <c r="J14">
        <f t="shared" si="6"/>
        <v>2.0013546742474189</v>
      </c>
      <c r="K14">
        <f t="shared" si="7"/>
        <v>2.0013546742474189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54.679543642998482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-168.46854776999999</v>
      </c>
      <c r="E15">
        <f t="shared" si="1"/>
        <v>-2.6460194444268836E-3</v>
      </c>
      <c r="F15">
        <f t="shared" si="2"/>
        <v>7.0014189002851536E-6</v>
      </c>
      <c r="G15">
        <f t="shared" si="3"/>
        <v>-1.3295408187435616</v>
      </c>
      <c r="H15">
        <f t="shared" si="4"/>
        <v>1.7668614269410832</v>
      </c>
      <c r="I15">
        <f t="shared" si="5"/>
        <v>1.4403586320998192</v>
      </c>
      <c r="J15">
        <f t="shared" si="6"/>
        <v>0.94012732879788674</v>
      </c>
      <c r="K15">
        <f t="shared" si="7"/>
        <v>0.32650279484126399</v>
      </c>
      <c r="L15">
        <f t="shared" si="8"/>
        <v>-9.5155022965635008E-2</v>
      </c>
      <c r="M15">
        <f t="shared" si="9"/>
        <v>-0.2529079773820786</v>
      </c>
      <c r="N15">
        <f t="shared" si="10"/>
        <v>-0.15908840388782927</v>
      </c>
      <c r="P15">
        <f t="shared" si="11"/>
        <v>0.31511841529467932</v>
      </c>
      <c r="Q15">
        <f t="shared" si="12"/>
        <v>4.4612310175278435E-4</v>
      </c>
      <c r="R15">
        <f t="shared" si="13"/>
        <v>8.2305225488903675E-4</v>
      </c>
      <c r="S15">
        <f t="shared" si="14"/>
        <v>3.5010396284593894E-6</v>
      </c>
      <c r="T15">
        <f t="shared" si="15"/>
        <v>5.5046527268530523E-18</v>
      </c>
      <c r="U15">
        <f t="shared" si="16"/>
        <v>4.9852253972838735E-17</v>
      </c>
      <c r="V15">
        <f t="shared" si="17"/>
        <v>-1.0907442849501836E-16</v>
      </c>
      <c r="X15">
        <f t="shared" si="18"/>
        <v>0.44744457288337042</v>
      </c>
      <c r="Z15">
        <f t="shared" si="19"/>
        <v>0.44743771004635846</v>
      </c>
      <c r="AA15">
        <f t="shared" si="20"/>
        <v>48.262532584745365</v>
      </c>
      <c r="AB15">
        <f t="shared" si="21"/>
        <v>4.7098531852674716E-11</v>
      </c>
    </row>
    <row r="16" spans="1:30" x14ac:dyDescent="0.25">
      <c r="B16">
        <v>220</v>
      </c>
      <c r="C16">
        <f t="shared" si="0"/>
        <v>3.839724354387525</v>
      </c>
      <c r="D16">
        <f>D12</f>
        <v>-168.46805756000001</v>
      </c>
      <c r="E16">
        <f t="shared" si="1"/>
        <v>-2.155809444445822E-3</v>
      </c>
      <c r="F16">
        <f t="shared" si="2"/>
        <v>4.647514360761804E-6</v>
      </c>
      <c r="G16">
        <f t="shared" si="3"/>
        <v>-1.0832258469833034</v>
      </c>
      <c r="H16">
        <f t="shared" si="4"/>
        <v>1.1735131988579981</v>
      </c>
      <c r="I16">
        <f t="shared" si="5"/>
        <v>0.26601384590702071</v>
      </c>
      <c r="J16">
        <f t="shared" si="6"/>
        <v>-0.76595634195843576</v>
      </c>
      <c r="K16">
        <f t="shared" si="7"/>
        <v>-1.4395270447650192</v>
      </c>
      <c r="L16">
        <f t="shared" si="8"/>
        <v>-0.51463165201375305</v>
      </c>
      <c r="M16">
        <f t="shared" si="9"/>
        <v>-1.1150528541580198</v>
      </c>
      <c r="N16">
        <f t="shared" si="10"/>
        <v>-0.62179222050258964</v>
      </c>
      <c r="P16">
        <f t="shared" si="11"/>
        <v>1.2224657296416763</v>
      </c>
      <c r="Q16">
        <f t="shared" si="12"/>
        <v>1.5757464495950145E-3</v>
      </c>
      <c r="R16">
        <f t="shared" si="13"/>
        <v>2.4691567646671101E-3</v>
      </c>
      <c r="S16">
        <f t="shared" si="14"/>
        <v>8.2179775597621369E-6</v>
      </c>
      <c r="T16">
        <f t="shared" si="15"/>
        <v>3.6540742011330134E-17</v>
      </c>
      <c r="U16">
        <f t="shared" si="16"/>
        <v>2.6977418258701883E-16</v>
      </c>
      <c r="V16">
        <f t="shared" si="17"/>
        <v>-5.2325377074837803E-16</v>
      </c>
      <c r="X16">
        <f t="shared" si="18"/>
        <v>1.734559593354996</v>
      </c>
      <c r="Z16">
        <f t="shared" si="19"/>
        <v>1.7344840649966358</v>
      </c>
      <c r="AA16">
        <f t="shared" si="20"/>
        <v>32.036479529199895</v>
      </c>
      <c r="AB16">
        <f t="shared" si="21"/>
        <v>5.7045329165900804E-9</v>
      </c>
    </row>
    <row r="17" spans="2:28" x14ac:dyDescent="0.25">
      <c r="B17">
        <v>240</v>
      </c>
      <c r="C17">
        <f t="shared" si="0"/>
        <v>4.1887902047863905</v>
      </c>
      <c r="D17">
        <f>D11</f>
        <v>-168.46730762999999</v>
      </c>
      <c r="E17">
        <f t="shared" si="1"/>
        <v>-1.4058794444338218E-3</v>
      </c>
      <c r="F17">
        <f t="shared" si="2"/>
        <v>1.9764970122815514E-6</v>
      </c>
      <c r="G17">
        <f t="shared" si="3"/>
        <v>-0.70640981552278126</v>
      </c>
      <c r="H17">
        <f t="shared" si="4"/>
        <v>0.49950717085289703</v>
      </c>
      <c r="I17">
        <f t="shared" si="5"/>
        <v>-0.49950717085289609</v>
      </c>
      <c r="J17">
        <f t="shared" si="6"/>
        <v>-0.9990143417057934</v>
      </c>
      <c r="K17">
        <f t="shared" si="7"/>
        <v>-0.49950717085289797</v>
      </c>
      <c r="L17">
        <f t="shared" si="8"/>
        <v>-0.82077403533515525</v>
      </c>
      <c r="M17">
        <f t="shared" si="9"/>
        <v>-1.1607497724146711</v>
      </c>
      <c r="N17">
        <f t="shared" si="10"/>
        <v>-0.44677279571027173</v>
      </c>
      <c r="P17">
        <f t="shared" si="11"/>
        <v>2.612602465910566</v>
      </c>
      <c r="Q17">
        <f t="shared" si="12"/>
        <v>2.8603067247062221E-3</v>
      </c>
      <c r="R17">
        <f t="shared" si="13"/>
        <v>3.2922090195561461E-3</v>
      </c>
      <c r="S17">
        <f t="shared" si="14"/>
        <v>6.3551132831802388E-6</v>
      </c>
      <c r="T17">
        <f t="shared" si="15"/>
        <v>8.9364857441828423E-17</v>
      </c>
      <c r="U17">
        <f t="shared" si="16"/>
        <v>4.3063153304544543E-16</v>
      </c>
      <c r="V17">
        <f t="shared" si="17"/>
        <v>-5.7652227600076367E-16</v>
      </c>
      <c r="X17">
        <f t="shared" si="18"/>
        <v>3.7034877990757593</v>
      </c>
      <c r="Z17">
        <f t="shared" si="19"/>
        <v>3.7034252800281422</v>
      </c>
      <c r="AA17">
        <f t="shared" si="20"/>
        <v>13.624488524034058</v>
      </c>
      <c r="AB17">
        <f t="shared" si="21"/>
        <v>3.9086313149511651E-9</v>
      </c>
    </row>
    <row r="18" spans="2:28" x14ac:dyDescent="0.25">
      <c r="B18">
        <v>260</v>
      </c>
      <c r="C18">
        <f t="shared" si="0"/>
        <v>4.5378560551852569</v>
      </c>
      <c r="D18">
        <f>D10</f>
        <v>-168.46638902000001</v>
      </c>
      <c r="E18">
        <f t="shared" si="1"/>
        <v>-4.8726944444865694E-4</v>
      </c>
      <c r="F18">
        <f t="shared" si="2"/>
        <v>2.3743151149330278E-7</v>
      </c>
      <c r="G18">
        <f t="shared" si="3"/>
        <v>-0.2448374359022551</v>
      </c>
      <c r="H18">
        <f t="shared" si="4"/>
        <v>6.0126102167664064E-2</v>
      </c>
      <c r="I18">
        <f t="shared" si="5"/>
        <v>-0.32537084628636143</v>
      </c>
      <c r="J18">
        <f t="shared" si="6"/>
        <v>-0.17312621121481112</v>
      </c>
      <c r="K18">
        <f t="shared" si="7"/>
        <v>0.26524474411869747</v>
      </c>
      <c r="L18">
        <f t="shared" si="8"/>
        <v>-0.41831861285683841</v>
      </c>
      <c r="M18">
        <f t="shared" si="9"/>
        <v>-0.20545769532815233</v>
      </c>
      <c r="N18">
        <f t="shared" si="10"/>
        <v>5.9873709805596018E-2</v>
      </c>
      <c r="P18">
        <f t="shared" si="11"/>
        <v>4.3178576174741394</v>
      </c>
      <c r="Q18">
        <f t="shared" si="12"/>
        <v>3.6987438980646478E-3</v>
      </c>
      <c r="R18">
        <f t="shared" si="13"/>
        <v>2.4691567646671088E-3</v>
      </c>
      <c r="S18">
        <f t="shared" si="14"/>
        <v>9.9120937813893909E-7</v>
      </c>
      <c r="T18">
        <f t="shared" si="15"/>
        <v>1.3141025218001164E-16</v>
      </c>
      <c r="U18">
        <f t="shared" si="16"/>
        <v>2.1992192861417988E-16</v>
      </c>
      <c r="V18">
        <f t="shared" si="17"/>
        <v>2.2291764291260759E-16</v>
      </c>
      <c r="X18">
        <f t="shared" si="18"/>
        <v>6.1150969335782603</v>
      </c>
      <c r="Z18">
        <f t="shared" si="19"/>
        <v>6.1152358349891927</v>
      </c>
      <c r="AA18">
        <f t="shared" si="20"/>
        <v>1.6366748259590873</v>
      </c>
      <c r="AB18">
        <f t="shared" si="21"/>
        <v>1.9293601958987223E-8</v>
      </c>
    </row>
    <row r="19" spans="2:28" x14ac:dyDescent="0.25">
      <c r="B19">
        <v>280</v>
      </c>
      <c r="C19">
        <f t="shared" si="0"/>
        <v>4.8869219055841224</v>
      </c>
      <c r="D19">
        <f>D9</f>
        <v>-168.46541255</v>
      </c>
      <c r="E19">
        <f t="shared" si="1"/>
        <v>4.892005555632295E-4</v>
      </c>
      <c r="F19">
        <f t="shared" si="2"/>
        <v>2.3931718356337241E-7</v>
      </c>
      <c r="G19">
        <f t="shared" si="3"/>
        <v>0.24580775796763571</v>
      </c>
      <c r="H19">
        <f t="shared" si="4"/>
        <v>6.0364389598765465E-2</v>
      </c>
      <c r="I19">
        <f t="shared" si="5"/>
        <v>0.32666033255474924</v>
      </c>
      <c r="J19">
        <f t="shared" si="6"/>
        <v>-0.17381233252717662</v>
      </c>
      <c r="K19">
        <f t="shared" si="7"/>
        <v>-0.26629594295598386</v>
      </c>
      <c r="L19">
        <f t="shared" si="8"/>
        <v>0.41997646300920016</v>
      </c>
      <c r="M19">
        <f t="shared" si="9"/>
        <v>-0.20627195044622462</v>
      </c>
      <c r="N19">
        <f t="shared" si="10"/>
        <v>-0.22949102675983896</v>
      </c>
      <c r="P19">
        <f t="shared" si="11"/>
        <v>6.1325522461681317</v>
      </c>
      <c r="Q19">
        <f t="shared" si="12"/>
        <v>3.6987438980646478E-3</v>
      </c>
      <c r="R19">
        <f t="shared" si="13"/>
        <v>8.2305225488903762E-4</v>
      </c>
      <c r="S19">
        <f t="shared" si="14"/>
        <v>9.9120937813893825E-7</v>
      </c>
      <c r="T19">
        <f t="shared" si="15"/>
        <v>1.3141025218001167E-16</v>
      </c>
      <c r="U19">
        <f t="shared" si="16"/>
        <v>-2.199219286141797E-16</v>
      </c>
      <c r="V19">
        <f t="shared" si="17"/>
        <v>8.5105224219547956E-16</v>
      </c>
      <c r="X19">
        <f t="shared" si="18"/>
        <v>8.6791347457201002</v>
      </c>
      <c r="Z19">
        <f t="shared" si="19"/>
        <v>8.6789578200204005</v>
      </c>
      <c r="AA19">
        <f t="shared" si="20"/>
        <v>1.6496732354275125</v>
      </c>
      <c r="AB19">
        <f t="shared" si="21"/>
        <v>3.1302703214241533E-8</v>
      </c>
    </row>
    <row r="20" spans="2:28" x14ac:dyDescent="0.25">
      <c r="B20">
        <v>300</v>
      </c>
      <c r="C20">
        <f t="shared" si="0"/>
        <v>5.2359877559829888</v>
      </c>
      <c r="D20">
        <f>D8</f>
        <v>-168.46449484999999</v>
      </c>
      <c r="E20">
        <f t="shared" si="1"/>
        <v>1.4069005555654712E-3</v>
      </c>
      <c r="F20">
        <f t="shared" si="2"/>
        <v>1.9793691732504316E-6</v>
      </c>
      <c r="G20">
        <f t="shared" si="3"/>
        <v>0.70692289146893905</v>
      </c>
      <c r="H20">
        <f t="shared" si="4"/>
        <v>0.49986997033368885</v>
      </c>
      <c r="I20">
        <f t="shared" si="5"/>
        <v>0.49986997033368818</v>
      </c>
      <c r="J20">
        <f t="shared" si="6"/>
        <v>-0.99973994066737726</v>
      </c>
      <c r="K20">
        <f t="shared" si="7"/>
        <v>0.49986997033368941</v>
      </c>
      <c r="L20">
        <f t="shared" si="8"/>
        <v>0.82137017571359805</v>
      </c>
      <c r="M20">
        <f t="shared" si="9"/>
        <v>-1.1615928422229429</v>
      </c>
      <c r="N20">
        <f t="shared" si="10"/>
        <v>6.8780112996036689E-16</v>
      </c>
      <c r="P20">
        <f t="shared" si="11"/>
        <v>7.8378073977317042</v>
      </c>
      <c r="Q20">
        <f t="shared" si="12"/>
        <v>2.8603067247062225E-3</v>
      </c>
      <c r="R20">
        <f t="shared" si="13"/>
        <v>0</v>
      </c>
      <c r="S20">
        <f t="shared" si="14"/>
        <v>6.3551132831802371E-6</v>
      </c>
      <c r="T20">
        <f t="shared" si="15"/>
        <v>8.9364857441828435E-17</v>
      </c>
      <c r="U20">
        <f t="shared" si="16"/>
        <v>-4.3063153304544543E-16</v>
      </c>
      <c r="V20">
        <f t="shared" si="17"/>
        <v>-8.8690465969471534E-31</v>
      </c>
      <c r="X20">
        <f t="shared" si="18"/>
        <v>11.088387593190374</v>
      </c>
      <c r="Z20">
        <f t="shared" si="19"/>
        <v>11.088379170026286</v>
      </c>
      <c r="AA20">
        <f t="shared" si="20"/>
        <v>13.644287048350831</v>
      </c>
      <c r="AB20">
        <f t="shared" si="21"/>
        <v>7.0949693253382814E-11</v>
      </c>
    </row>
    <row r="21" spans="2:28" x14ac:dyDescent="0.25">
      <c r="B21">
        <v>320</v>
      </c>
      <c r="C21">
        <f t="shared" si="0"/>
        <v>5.5850536063818543</v>
      </c>
      <c r="D21">
        <f>D7</f>
        <v>-168.46374628999999</v>
      </c>
      <c r="E21">
        <f t="shared" si="1"/>
        <v>2.1554605555706985E-3</v>
      </c>
      <c r="F21">
        <f t="shared" si="2"/>
        <v>4.6460102066211445E-6</v>
      </c>
      <c r="G21">
        <f t="shared" si="3"/>
        <v>1.0830505413929914</v>
      </c>
      <c r="H21">
        <f t="shared" si="4"/>
        <v>1.1733232814694521</v>
      </c>
      <c r="I21">
        <f t="shared" si="5"/>
        <v>-0.26597079513010452</v>
      </c>
      <c r="J21">
        <f t="shared" si="6"/>
        <v>-0.76583238218674665</v>
      </c>
      <c r="K21">
        <f t="shared" si="7"/>
        <v>1.4392940765995577</v>
      </c>
      <c r="L21">
        <f t="shared" si="8"/>
        <v>0.5145483657758918</v>
      </c>
      <c r="M21">
        <f t="shared" si="9"/>
        <v>-1.1148723977930139</v>
      </c>
      <c r="N21">
        <f t="shared" si="10"/>
        <v>1.9416640837430741</v>
      </c>
      <c r="P21">
        <f t="shared" si="11"/>
        <v>9.2279441340005945</v>
      </c>
      <c r="Q21">
        <f t="shared" si="12"/>
        <v>1.5757464495950149E-3</v>
      </c>
      <c r="R21">
        <f t="shared" si="13"/>
        <v>8.2305225488903567E-4</v>
      </c>
      <c r="S21">
        <f t="shared" si="14"/>
        <v>8.2179775597621386E-6</v>
      </c>
      <c r="T21">
        <f t="shared" si="15"/>
        <v>3.6540742011330147E-17</v>
      </c>
      <c r="U21">
        <f t="shared" si="16"/>
        <v>-2.6977418258701893E-16</v>
      </c>
      <c r="V21">
        <f t="shared" si="17"/>
        <v>-1.6342235713129364E-15</v>
      </c>
      <c r="X21">
        <f t="shared" si="18"/>
        <v>13.053687782761488</v>
      </c>
      <c r="Z21">
        <f t="shared" si="19"/>
        <v>13.05372345004001</v>
      </c>
      <c r="AA21">
        <f t="shared" si="20"/>
        <v>32.026111018293754</v>
      </c>
      <c r="AB21">
        <f t="shared" si="21"/>
        <v>1.2721547572134584E-9</v>
      </c>
    </row>
    <row r="22" spans="2:28" x14ac:dyDescent="0.25">
      <c r="B22">
        <v>340</v>
      </c>
      <c r="C22">
        <f t="shared" si="0"/>
        <v>5.9341194567807207</v>
      </c>
      <c r="D22">
        <f>D6</f>
        <v>-168.46325730000001</v>
      </c>
      <c r="E22">
        <f t="shared" si="1"/>
        <v>2.6444505555502928E-3</v>
      </c>
      <c r="F22">
        <f t="shared" si="2"/>
        <v>6.9931187407502525E-6</v>
      </c>
      <c r="G22">
        <f t="shared" si="3"/>
        <v>1.3287525018602924</v>
      </c>
      <c r="H22">
        <f t="shared" si="4"/>
        <v>1.765813812100216</v>
      </c>
      <c r="I22">
        <f t="shared" si="5"/>
        <v>-1.4395046086568093</v>
      </c>
      <c r="J22">
        <f t="shared" si="6"/>
        <v>0.93956990458400491</v>
      </c>
      <c r="K22">
        <f t="shared" si="7"/>
        <v>-0.32630920344340975</v>
      </c>
      <c r="L22">
        <f t="shared" si="8"/>
        <v>9.5098603252848177E-2</v>
      </c>
      <c r="M22">
        <f t="shared" si="9"/>
        <v>-0.25275802213010451</v>
      </c>
      <c r="N22">
        <f t="shared" si="10"/>
        <v>2.6940272814266883</v>
      </c>
      <c r="P22">
        <f t="shared" si="11"/>
        <v>10.135291448347592</v>
      </c>
      <c r="Q22">
        <f t="shared" si="12"/>
        <v>4.4612310175278348E-4</v>
      </c>
      <c r="R22">
        <f t="shared" si="13"/>
        <v>2.469156764667111E-3</v>
      </c>
      <c r="S22">
        <f t="shared" si="14"/>
        <v>3.5010396284593843E-6</v>
      </c>
      <c r="T22">
        <f t="shared" si="15"/>
        <v>5.5046527268530446E-18</v>
      </c>
      <c r="U22">
        <f t="shared" si="16"/>
        <v>-4.985225397283863E-17</v>
      </c>
      <c r="V22">
        <f t="shared" si="17"/>
        <v>-1.8481788283424488E-15</v>
      </c>
      <c r="X22">
        <f t="shared" si="18"/>
        <v>14.337594404400143</v>
      </c>
      <c r="Z22">
        <f t="shared" si="19"/>
        <v>14.337566694986435</v>
      </c>
      <c r="AA22">
        <f t="shared" si="20"/>
        <v>48.205317507956366</v>
      </c>
      <c r="AB22">
        <f t="shared" si="21"/>
        <v>7.6781160801644167E-10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10.450409863642271</v>
      </c>
      <c r="Q23">
        <f t="shared" si="12"/>
        <v>0</v>
      </c>
      <c r="R23">
        <f t="shared" si="13"/>
        <v>3.2922090195561461E-3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-8.1559429154868842E-31</v>
      </c>
      <c r="X23">
        <f t="shared" si="18"/>
        <v>14.78376724816609</v>
      </c>
      <c r="Z23">
        <f>Z5</f>
        <v>14.783691655036108</v>
      </c>
    </row>
    <row r="24" spans="2:28" x14ac:dyDescent="0.25">
      <c r="B24" t="s">
        <v>4</v>
      </c>
      <c r="D24">
        <f>AVERAGE(D5:D22)</f>
        <v>-168.46590175055556</v>
      </c>
      <c r="F24">
        <f>SQRT(AVERAGE(F5:F22))</f>
        <v>1.9901754102799314E-3</v>
      </c>
      <c r="G24" t="s">
        <v>10</v>
      </c>
      <c r="H24" s="3">
        <f t="shared" ref="H24:N24" si="22">AVERAGE(H5:H22)</f>
        <v>0.99999988366604542</v>
      </c>
      <c r="I24" s="3">
        <f t="shared" si="22"/>
        <v>3.6493706043136707E-4</v>
      </c>
      <c r="J24" s="3">
        <f t="shared" si="22"/>
        <v>3.150315326879458E-4</v>
      </c>
      <c r="K24" s="3">
        <f t="shared" si="22"/>
        <v>8.1082785291508586E-7</v>
      </c>
      <c r="L24" s="3">
        <f t="shared" si="22"/>
        <v>2.0816681711721685E-17</v>
      </c>
      <c r="M24" s="3">
        <f t="shared" si="22"/>
        <v>7.0930915462162773E-17</v>
      </c>
      <c r="N24" s="3">
        <f t="shared" si="22"/>
        <v>-2.4671622769447924E-16</v>
      </c>
    </row>
    <row r="25" spans="2:28" x14ac:dyDescent="0.25">
      <c r="B25" t="s">
        <v>5</v>
      </c>
      <c r="D25">
        <f>MIN(D4:D22)</f>
        <v>-168.46871819</v>
      </c>
      <c r="F25" s="2">
        <f>F24*$A$1</f>
        <v>5.2252055396899602</v>
      </c>
      <c r="G25" s="3">
        <f>SUM(H25:N25)</f>
        <v>0.99999999975668652</v>
      </c>
      <c r="H25">
        <f t="shared" ref="H25:N25" si="23">H24^2</f>
        <v>0.99999976733210438</v>
      </c>
      <c r="I25">
        <f t="shared" si="23"/>
        <v>1.3317905807628726E-7</v>
      </c>
      <c r="J25">
        <f t="shared" si="23"/>
        <v>9.9244866587716262E-8</v>
      </c>
      <c r="K25">
        <f t="shared" si="23"/>
        <v>6.5744180706288813E-13</v>
      </c>
      <c r="L25">
        <f t="shared" si="23"/>
        <v>4.3333423748712807E-34</v>
      </c>
      <c r="M25">
        <f t="shared" si="23"/>
        <v>5.0311947683004819E-33</v>
      </c>
      <c r="N25">
        <f t="shared" si="23"/>
        <v>6.0868897007794128E-32</v>
      </c>
    </row>
    <row r="26" spans="2:28" x14ac:dyDescent="0.25">
      <c r="B26" t="s">
        <v>6</v>
      </c>
      <c r="D26">
        <f>MAX(D5:D22)</f>
        <v>-168.46308737999999</v>
      </c>
    </row>
    <row r="27" spans="2:28" x14ac:dyDescent="0.25">
      <c r="B27" t="s">
        <v>66</v>
      </c>
      <c r="D27" s="1">
        <f>D26-D25</f>
        <v>5.6308100000137529E-3</v>
      </c>
      <c r="G27" t="s">
        <v>62</v>
      </c>
      <c r="H27">
        <f>H24*$F$24</f>
        <v>1.9901751787549556E-3</v>
      </c>
      <c r="I27">
        <f t="shared" ref="I27:N27" si="24">I24*$F$24</f>
        <v>7.2628876397034807E-7</v>
      </c>
      <c r="J27">
        <f t="shared" si="24"/>
        <v>6.2696800981834816E-7</v>
      </c>
      <c r="K27">
        <f t="shared" si="24"/>
        <v>1.6136896548416769E-9</v>
      </c>
      <c r="L27">
        <f t="shared" si="24"/>
        <v>4.1428848066292446E-20</v>
      </c>
      <c r="M27">
        <f t="shared" si="24"/>
        <v>1.4116496378144094E-19</v>
      </c>
      <c r="N27">
        <f t="shared" si="24"/>
        <v>-4.9100856967457716E-19</v>
      </c>
    </row>
    <row r="28" spans="2:28" x14ac:dyDescent="0.25">
      <c r="D28" s="2">
        <f>D27*$A$1</f>
        <v>14.783691655036108</v>
      </c>
      <c r="H28">
        <f>$A$1*H27</f>
        <v>5.2252049318211355</v>
      </c>
      <c r="I28">
        <f t="shared" ref="I28:N28" si="25">$A$1*I27</f>
        <v>1.9068711498041488E-3</v>
      </c>
      <c r="J28">
        <f t="shared" si="25"/>
        <v>1.6461045097780731E-3</v>
      </c>
      <c r="K28">
        <f t="shared" si="25"/>
        <v>4.2367421887868222E-6</v>
      </c>
      <c r="L28">
        <f t="shared" si="25"/>
        <v>1.0877144059805081E-16</v>
      </c>
      <c r="M28">
        <f t="shared" si="25"/>
        <v>3.7062861240817316E-16</v>
      </c>
      <c r="N28">
        <f t="shared" si="25"/>
        <v>-1.2891429996806024E-15</v>
      </c>
      <c r="O28" t="s">
        <v>60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-168.39678753999999</v>
      </c>
      <c r="E4">
        <f>D4-$D$24</f>
        <v>-2.127290888890343E-2</v>
      </c>
    </row>
    <row r="5" spans="1:26" x14ac:dyDescent="0.25">
      <c r="B5">
        <v>0</v>
      </c>
      <c r="C5">
        <f t="shared" ref="C5:C23" si="0">B5*PI()/180</f>
        <v>0</v>
      </c>
      <c r="D5">
        <v>-168.35480978000001</v>
      </c>
      <c r="E5">
        <f t="shared" ref="E5:E22" si="1">D5-$D$24</f>
        <v>2.0704851111077005E-2</v>
      </c>
      <c r="F5">
        <f t="shared" ref="F5:F22" si="2">E5^2</f>
        <v>4.2869085953186671E-4</v>
      </c>
      <c r="G5">
        <f t="shared" ref="G5:G22" si="3">E5/$F$24</f>
        <v>1.4364713264637683</v>
      </c>
      <c r="H5">
        <f>-COS(C5-$C$4)*SQRT(2)*G5</f>
        <v>2.0314772318451313</v>
      </c>
      <c r="I5">
        <f>-SQRT(2)*COS(2*(C5-$C$4))*G5</f>
        <v>-2.0314772318451313</v>
      </c>
      <c r="J5">
        <f>-COS(3*(C5-$C$4))*SQRT(2)*G5</f>
        <v>2.0314772318451313</v>
      </c>
      <c r="K5">
        <f>-COS(4*(C5-$C$4))*SQRT(2)*G5</f>
        <v>-2.0314772318451313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-1.2852423929032885E-15</v>
      </c>
      <c r="P5">
        <f>H$28*(1-COS($C5-$C$4))</f>
        <v>75.642471075950155</v>
      </c>
      <c r="Q5">
        <f>I$28*(1-COS(2*($C5-$C$4)))</f>
        <v>0</v>
      </c>
      <c r="R5">
        <f>J$28*(1-COS(3*($C5-$C$4)))</f>
        <v>2.3338626616759002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5.9068776024864389E-30</v>
      </c>
      <c r="X5">
        <f>SUM(P5:V5)*SQRT(2)</f>
        <v>110.2751887158815</v>
      </c>
      <c r="Z5">
        <f>(D5-$D$25)*$A$1</f>
        <v>110.21260887994863</v>
      </c>
    </row>
    <row r="6" spans="1:26" x14ac:dyDescent="0.25">
      <c r="B6">
        <v>20</v>
      </c>
      <c r="C6">
        <f t="shared" si="0"/>
        <v>0.3490658503988659</v>
      </c>
      <c r="D6">
        <v>-168.35626328000001</v>
      </c>
      <c r="E6">
        <f t="shared" si="1"/>
        <v>1.9251351111080339E-2</v>
      </c>
      <c r="F6">
        <f t="shared" si="2"/>
        <v>3.7061451960209422E-4</v>
      </c>
      <c r="G6">
        <f t="shared" si="3"/>
        <v>1.3356296897956701</v>
      </c>
      <c r="H6">
        <f t="shared" ref="H6:H22" si="4">-COS(C6-$C$4)*SQRT(2)*G6</f>
        <v>1.7749530862898766</v>
      </c>
      <c r="I6">
        <f t="shared" ref="I6:I22" si="5">-SQRT(2)*COS(2*(C6-$C$4))*G6</f>
        <v>-1.4469550132383349</v>
      </c>
      <c r="J6">
        <f t="shared" ref="J6:J22" si="6">-COS(3*(C6-$C$4))*SQRT(2)*G6</f>
        <v>0.94443281080860186</v>
      </c>
      <c r="K6">
        <f t="shared" ref="K6:K22" si="7">-COS(4*(C6-$C$4))*SQRT(2)*G6</f>
        <v>-0.32799807305154038</v>
      </c>
      <c r="L6">
        <f t="shared" ref="L6:L22" si="8">SQRT(2)*(3*SIN(C6-$C$4)-SIN(3*(C6-$C$4)))*G6/SQRT(10)</f>
        <v>-9.5590802489384952E-2</v>
      </c>
      <c r="M6">
        <f t="shared" ref="M6:M22" si="9">SQRT(2)*(2*SIN(2*(C6-$C$4))-SIN(4*(C6-$C$4)))*G6/SQRT(5)</f>
        <v>0.25406621490334913</v>
      </c>
      <c r="N6">
        <f t="shared" ref="N6:N22" si="10">SQRT(2)*G6*(SIN(C6-$C$4)-SIN(2*(C6-$C$4))+3*SIN(3*(C6-$C$4))-2*SIN(4*(C6-$C$4)))/SQRT(15)</f>
        <v>-2.70797068464999</v>
      </c>
      <c r="P6">
        <f t="shared" ref="P6:P23" si="11">H$28*(1-COS($C6-$C$4))</f>
        <v>73.361571482016018</v>
      </c>
      <c r="Q6">
        <f t="shared" ref="Q6:Q23" si="12">I$28*(1-COS(2*($C6-$C$4)))</f>
        <v>0.12667980573679294</v>
      </c>
      <c r="R6">
        <f t="shared" ref="R6:R23" si="13">J$28*(1-COS(3*($C6-$C$4)))</f>
        <v>1.7503969962569241</v>
      </c>
      <c r="S6">
        <f t="shared" ref="S6:S23" si="14">K$28*(1-COS(4*($C6-$C$4)))</f>
        <v>-3.3950642678917196E-2</v>
      </c>
      <c r="T6">
        <f t="shared" ref="T6:T23" si="15">L$28*(3*SIN($C6-$C$4)-SIN(3*($C6-$C$4)))/SQRT(10)</f>
        <v>0</v>
      </c>
      <c r="U6">
        <f t="shared" ref="U6:U23" si="16">M$28*(2*SIN(2*(C6-$C$4))-SIN(4*(C6-$C$4)))/SQRT(5)</f>
        <v>5.33727615727435E-16</v>
      </c>
      <c r="V6">
        <f t="shared" ref="V6:V23" si="17">$N$28*(SIN(C6-$C$4)-SIN(2*(C6-$C$4))+3*SIN(3*(C6-$C$4))-2*SIN(4*(C6-$C$4)))/SQRT(15)</f>
        <v>1.3385290014470312E-14</v>
      </c>
      <c r="X6">
        <f t="shared" ref="X6:X23" si="18">SUM(P6:V6)*SQRT(2)</f>
        <v>106.35550335853799</v>
      </c>
      <c r="Z6">
        <f t="shared" ref="Z6:Z22" si="19">(D6-$D$25)*$A$1</f>
        <v>106.39644462995739</v>
      </c>
    </row>
    <row r="7" spans="1:26" x14ac:dyDescent="0.25">
      <c r="B7">
        <v>40</v>
      </c>
      <c r="C7">
        <f t="shared" si="0"/>
        <v>0.69813170079773179</v>
      </c>
      <c r="D7">
        <v>-168.36028356</v>
      </c>
      <c r="E7">
        <f t="shared" si="1"/>
        <v>1.5231071111088568E-2</v>
      </c>
      <c r="F7">
        <f t="shared" si="2"/>
        <v>2.3198552719103674E-4</v>
      </c>
      <c r="G7">
        <f t="shared" si="3"/>
        <v>1.0567087299992324</v>
      </c>
      <c r="H7">
        <f t="shared" si="4"/>
        <v>1.1447858684835148</v>
      </c>
      <c r="I7">
        <f t="shared" si="5"/>
        <v>-0.25950188878289543</v>
      </c>
      <c r="J7">
        <f t="shared" si="6"/>
        <v>-0.74720590872148263</v>
      </c>
      <c r="K7">
        <f t="shared" si="7"/>
        <v>1.4042877572664112</v>
      </c>
      <c r="L7">
        <f t="shared" si="8"/>
        <v>-0.50203358877684012</v>
      </c>
      <c r="M7">
        <f t="shared" si="9"/>
        <v>1.0877566194351551</v>
      </c>
      <c r="N7">
        <f t="shared" si="10"/>
        <v>-1.8944391878317417</v>
      </c>
      <c r="P7">
        <f t="shared" si="11"/>
        <v>66.793982853734889</v>
      </c>
      <c r="Q7">
        <f t="shared" si="12"/>
        <v>0.44744433395370931</v>
      </c>
      <c r="R7">
        <f t="shared" si="13"/>
        <v>0.58346566541897438</v>
      </c>
      <c r="S7">
        <f t="shared" si="14"/>
        <v>-7.9692219821464516E-2</v>
      </c>
      <c r="T7">
        <f t="shared" si="15"/>
        <v>0</v>
      </c>
      <c r="U7">
        <f t="shared" si="16"/>
        <v>2.8882531838066078E-15</v>
      </c>
      <c r="V7">
        <f t="shared" si="17"/>
        <v>1.1835735868766216E-14</v>
      </c>
      <c r="X7">
        <f t="shared" si="18"/>
        <v>95.806181521279626</v>
      </c>
      <c r="Z7">
        <f t="shared" si="19"/>
        <v>95.84119948997899</v>
      </c>
    </row>
    <row r="8" spans="1:26" x14ac:dyDescent="0.25">
      <c r="B8">
        <v>60</v>
      </c>
      <c r="C8">
        <f t="shared" si="0"/>
        <v>1.0471975511965976</v>
      </c>
      <c r="D8">
        <v>-168.36584013999999</v>
      </c>
      <c r="E8">
        <f t="shared" si="1"/>
        <v>9.6744911110988596E-3</v>
      </c>
      <c r="F8">
        <f t="shared" si="2"/>
        <v>9.3595778258730844E-5</v>
      </c>
      <c r="G8">
        <f t="shared" si="3"/>
        <v>0.67120159447981786</v>
      </c>
      <c r="H8">
        <f t="shared" si="4"/>
        <v>0.47461119899990262</v>
      </c>
      <c r="I8">
        <f t="shared" si="5"/>
        <v>0.47461119899990206</v>
      </c>
      <c r="J8">
        <f t="shared" si="6"/>
        <v>-0.94922239799980479</v>
      </c>
      <c r="K8">
        <f t="shared" si="7"/>
        <v>0.47461119899990317</v>
      </c>
      <c r="L8">
        <f t="shared" si="8"/>
        <v>-0.7798657792104593</v>
      </c>
      <c r="M8">
        <f t="shared" si="9"/>
        <v>1.1028967617900938</v>
      </c>
      <c r="N8">
        <f t="shared" si="10"/>
        <v>-6.530460686527406E-16</v>
      </c>
      <c r="P8">
        <f t="shared" si="11"/>
        <v>56.731853306962627</v>
      </c>
      <c r="Q8">
        <f t="shared" si="12"/>
        <v>0.81220429699741481</v>
      </c>
      <c r="R8">
        <f t="shared" si="13"/>
        <v>0</v>
      </c>
      <c r="S8">
        <f t="shared" si="14"/>
        <v>-6.1627460171376686E-2</v>
      </c>
      <c r="T8">
        <f t="shared" si="15"/>
        <v>0</v>
      </c>
      <c r="U8">
        <f t="shared" si="16"/>
        <v>4.610422259234663E-15</v>
      </c>
      <c r="V8">
        <f t="shared" si="17"/>
        <v>6.4233373433056072E-30</v>
      </c>
      <c r="X8">
        <f t="shared" si="18"/>
        <v>81.292432307509955</v>
      </c>
      <c r="Z8">
        <f t="shared" si="19"/>
        <v>81.252398700006012</v>
      </c>
    </row>
    <row r="9" spans="1:26" x14ac:dyDescent="0.25">
      <c r="B9">
        <v>80</v>
      </c>
      <c r="C9">
        <f t="shared" si="0"/>
        <v>1.3962634015954636</v>
      </c>
      <c r="D9">
        <v>-168.37199518</v>
      </c>
      <c r="E9">
        <f t="shared" si="1"/>
        <v>3.5194511110887561E-3</v>
      </c>
      <c r="F9">
        <f t="shared" si="2"/>
        <v>1.238653612334388E-5</v>
      </c>
      <c r="G9">
        <f t="shared" si="3"/>
        <v>0.24417420723519859</v>
      </c>
      <c r="H9">
        <f t="shared" si="4"/>
        <v>5.9963229384549815E-2</v>
      </c>
      <c r="I9">
        <f t="shared" si="5"/>
        <v>0.32448946443441418</v>
      </c>
      <c r="J9">
        <f t="shared" si="6"/>
        <v>-0.17265723772685831</v>
      </c>
      <c r="K9">
        <f t="shared" si="7"/>
        <v>-0.26452623504986433</v>
      </c>
      <c r="L9">
        <f t="shared" si="8"/>
        <v>-0.41718544915175565</v>
      </c>
      <c r="M9">
        <f t="shared" si="9"/>
        <v>0.2049011405966146</v>
      </c>
      <c r="N9">
        <f t="shared" si="10"/>
        <v>0.22796591120632326</v>
      </c>
      <c r="P9">
        <f t="shared" si="11"/>
        <v>44.388824166256192</v>
      </c>
      <c r="Q9">
        <f t="shared" si="12"/>
        <v>1.0502844543043282</v>
      </c>
      <c r="R9">
        <f t="shared" si="13"/>
        <v>0.58346566541897493</v>
      </c>
      <c r="S9">
        <f t="shared" si="14"/>
        <v>-9.6120578423716137E-3</v>
      </c>
      <c r="T9">
        <f t="shared" si="15"/>
        <v>0</v>
      </c>
      <c r="U9">
        <f t="shared" si="16"/>
        <v>2.3545255680791718E-15</v>
      </c>
      <c r="V9">
        <f t="shared" si="17"/>
        <v>-6.1636790252966632E-15</v>
      </c>
      <c r="X9">
        <f t="shared" si="18"/>
        <v>65.072155227992454</v>
      </c>
      <c r="Z9">
        <f t="shared" si="19"/>
        <v>65.092341179979485</v>
      </c>
    </row>
    <row r="10" spans="1:26" x14ac:dyDescent="0.25">
      <c r="B10">
        <v>100</v>
      </c>
      <c r="C10">
        <f t="shared" si="0"/>
        <v>1.7453292519943295</v>
      </c>
      <c r="D10">
        <v>-168.37843939999999</v>
      </c>
      <c r="E10">
        <f t="shared" si="1"/>
        <v>-2.9247688889029178E-3</v>
      </c>
      <c r="F10">
        <f t="shared" si="2"/>
        <v>8.554273053494408E-6</v>
      </c>
      <c r="G10">
        <f t="shared" si="3"/>
        <v>-0.20291605203548815</v>
      </c>
      <c r="H10">
        <f t="shared" si="4"/>
        <v>4.9831232838982852E-2</v>
      </c>
      <c r="I10">
        <f t="shared" si="5"/>
        <v>-0.26966042726502026</v>
      </c>
      <c r="J10">
        <f t="shared" si="6"/>
        <v>-0.14348331640589615</v>
      </c>
      <c r="K10">
        <f t="shared" si="7"/>
        <v>0.21982919442603743</v>
      </c>
      <c r="L10">
        <f t="shared" si="8"/>
        <v>0.34669355648602262</v>
      </c>
      <c r="M10">
        <f t="shared" si="9"/>
        <v>0.17027896180444718</v>
      </c>
      <c r="N10">
        <f t="shared" si="10"/>
        <v>-4.9622055425054781E-2</v>
      </c>
      <c r="P10">
        <f t="shared" si="11"/>
        <v>31.253646909693959</v>
      </c>
      <c r="Q10">
        <f t="shared" si="12"/>
        <v>1.0502844543043282</v>
      </c>
      <c r="R10">
        <f t="shared" si="13"/>
        <v>1.7503969962569257</v>
      </c>
      <c r="S10">
        <f t="shared" si="14"/>
        <v>-9.6120578423716258E-3</v>
      </c>
      <c r="T10">
        <f t="shared" si="15"/>
        <v>0</v>
      </c>
      <c r="U10">
        <f t="shared" si="16"/>
        <v>-2.3545255680791734E-15</v>
      </c>
      <c r="V10">
        <f t="shared" si="17"/>
        <v>-1.6144635215865063E-15</v>
      </c>
      <c r="X10">
        <f t="shared" si="18"/>
        <v>48.146499522016647</v>
      </c>
      <c r="Z10">
        <f t="shared" si="19"/>
        <v>48.173041570001345</v>
      </c>
    </row>
    <row r="11" spans="1:26" x14ac:dyDescent="0.25">
      <c r="B11">
        <v>120</v>
      </c>
      <c r="C11">
        <f t="shared" si="0"/>
        <v>2.0943951023931953</v>
      </c>
      <c r="D11">
        <v>-168.38494444</v>
      </c>
      <c r="E11">
        <f t="shared" si="1"/>
        <v>-9.4298088889104292E-3</v>
      </c>
      <c r="F11">
        <f t="shared" si="2"/>
        <v>8.8921295681374145E-5</v>
      </c>
      <c r="G11">
        <f t="shared" si="3"/>
        <v>-0.65422591112988659</v>
      </c>
      <c r="H11">
        <f t="shared" si="4"/>
        <v>0.46260757818789039</v>
      </c>
      <c r="I11">
        <f t="shared" si="5"/>
        <v>-0.46260757818789067</v>
      </c>
      <c r="J11">
        <f t="shared" si="6"/>
        <v>-0.92521515637578089</v>
      </c>
      <c r="K11">
        <f t="shared" si="7"/>
        <v>-0.46260757818789006</v>
      </c>
      <c r="L11">
        <f t="shared" si="8"/>
        <v>0.76014181753902743</v>
      </c>
      <c r="M11">
        <f t="shared" si="9"/>
        <v>1.0750028676906271</v>
      </c>
      <c r="N11">
        <f t="shared" si="10"/>
        <v>0.41376879669386873</v>
      </c>
      <c r="P11">
        <f t="shared" si="11"/>
        <v>18.910617768987542</v>
      </c>
      <c r="Q11">
        <f t="shared" si="12"/>
        <v>0.81220429699741514</v>
      </c>
      <c r="R11">
        <f t="shared" si="13"/>
        <v>2.3338626616759002</v>
      </c>
      <c r="S11">
        <f t="shared" si="14"/>
        <v>-6.162746017137663E-2</v>
      </c>
      <c r="T11">
        <f t="shared" si="15"/>
        <v>0</v>
      </c>
      <c r="U11">
        <f t="shared" si="16"/>
        <v>-4.610422259234663E-15</v>
      </c>
      <c r="V11">
        <f t="shared" si="17"/>
        <v>4.1754173057991761E-15</v>
      </c>
      <c r="X11">
        <f t="shared" si="18"/>
        <v>31.105708292856537</v>
      </c>
      <c r="Z11">
        <f t="shared" si="19"/>
        <v>31.094059049981624</v>
      </c>
    </row>
    <row r="12" spans="1:26" x14ac:dyDescent="0.25">
      <c r="B12">
        <v>140</v>
      </c>
      <c r="C12">
        <f t="shared" si="0"/>
        <v>2.4434609527920612</v>
      </c>
      <c r="D12">
        <v>-168.39087759</v>
      </c>
      <c r="E12">
        <f t="shared" si="1"/>
        <v>-1.5362958888914591E-2</v>
      </c>
      <c r="F12">
        <f t="shared" si="2"/>
        <v>2.3602050582247983E-4</v>
      </c>
      <c r="G12">
        <f t="shared" si="3"/>
        <v>-1.0658589050061296</v>
      </c>
      <c r="H12">
        <f t="shared" si="4"/>
        <v>1.1546987146109946</v>
      </c>
      <c r="I12">
        <f t="shared" si="5"/>
        <v>0.26174894857295322</v>
      </c>
      <c r="J12">
        <f t="shared" si="6"/>
        <v>-0.75367605951790284</v>
      </c>
      <c r="K12">
        <f t="shared" si="7"/>
        <v>-1.4164476631839482</v>
      </c>
      <c r="L12">
        <f t="shared" si="8"/>
        <v>0.50638076133843324</v>
      </c>
      <c r="M12">
        <f t="shared" si="9"/>
        <v>1.097175642057169</v>
      </c>
      <c r="N12">
        <f t="shared" si="10"/>
        <v>0.61182326578700574</v>
      </c>
      <c r="P12">
        <f t="shared" si="11"/>
        <v>8.8484882222152592</v>
      </c>
      <c r="Q12">
        <f t="shared" si="12"/>
        <v>0.44744433395370919</v>
      </c>
      <c r="R12">
        <f t="shared" si="13"/>
        <v>1.7503969962569255</v>
      </c>
      <c r="S12">
        <f t="shared" si="14"/>
        <v>-7.9692219821464502E-2</v>
      </c>
      <c r="T12">
        <f t="shared" si="15"/>
        <v>0</v>
      </c>
      <c r="U12">
        <f t="shared" si="16"/>
        <v>-2.888253183806607E-15</v>
      </c>
      <c r="V12">
        <f t="shared" si="17"/>
        <v>3.7896243400394827E-15</v>
      </c>
      <c r="X12">
        <f t="shared" si="18"/>
        <v>15.509167249396292</v>
      </c>
      <c r="Z12">
        <f t="shared" si="19"/>
        <v>15.516573724970698</v>
      </c>
    </row>
    <row r="13" spans="1:26" x14ac:dyDescent="0.25">
      <c r="B13">
        <v>160</v>
      </c>
      <c r="C13">
        <f t="shared" si="0"/>
        <v>2.7925268031909272</v>
      </c>
      <c r="D13">
        <v>-168.39518942999999</v>
      </c>
      <c r="E13">
        <f t="shared" si="1"/>
        <v>-1.9674798888900114E-2</v>
      </c>
      <c r="F13">
        <f t="shared" si="2"/>
        <v>3.8709771131866514E-4</v>
      </c>
      <c r="G13">
        <f t="shared" si="3"/>
        <v>-1.3650078576380595</v>
      </c>
      <c r="H13">
        <f t="shared" si="4"/>
        <v>1.8139944988009811</v>
      </c>
      <c r="I13">
        <f t="shared" si="5"/>
        <v>1.4787818643214419</v>
      </c>
      <c r="J13">
        <f t="shared" si="6"/>
        <v>0.9652063125087933</v>
      </c>
      <c r="K13">
        <f t="shared" si="7"/>
        <v>0.33521263447953908</v>
      </c>
      <c r="L13">
        <f t="shared" si="8"/>
        <v>9.7693393245773016E-2</v>
      </c>
      <c r="M13">
        <f t="shared" si="9"/>
        <v>0.25965459015551401</v>
      </c>
      <c r="N13">
        <f t="shared" si="10"/>
        <v>0.16333227104016343</v>
      </c>
      <c r="P13">
        <f t="shared" si="11"/>
        <v>2.2808995939341439</v>
      </c>
      <c r="Q13">
        <f t="shared" si="12"/>
        <v>0.1266798057367928</v>
      </c>
      <c r="R13">
        <f t="shared" si="13"/>
        <v>0.58346566541897515</v>
      </c>
      <c r="S13">
        <f t="shared" si="14"/>
        <v>-3.3950642678917183E-2</v>
      </c>
      <c r="T13">
        <f t="shared" si="15"/>
        <v>0</v>
      </c>
      <c r="U13">
        <f t="shared" si="16"/>
        <v>-5.3372761572743411E-16</v>
      </c>
      <c r="V13">
        <f t="shared" si="17"/>
        <v>7.8996298203341518E-16</v>
      </c>
      <c r="X13">
        <f t="shared" si="18"/>
        <v>4.1819630373914638</v>
      </c>
      <c r="Z13">
        <f t="shared" si="19"/>
        <v>4.1958378050087077</v>
      </c>
    </row>
    <row r="14" spans="1:26" x14ac:dyDescent="0.25">
      <c r="B14">
        <v>180</v>
      </c>
      <c r="C14">
        <f t="shared" si="0"/>
        <v>3.1415926535897931</v>
      </c>
      <c r="D14">
        <v>-168.39678753999999</v>
      </c>
      <c r="E14">
        <f t="shared" si="1"/>
        <v>-2.127290888890343E-2</v>
      </c>
      <c r="F14">
        <f t="shared" si="2"/>
        <v>4.5253665259558658E-4</v>
      </c>
      <c r="G14">
        <f t="shared" si="3"/>
        <v>-1.4758823178901124</v>
      </c>
      <c r="H14">
        <f t="shared" si="4"/>
        <v>2.0872127904268365</v>
      </c>
      <c r="I14">
        <f t="shared" si="5"/>
        <v>2.0872127904268365</v>
      </c>
      <c r="J14">
        <f t="shared" si="6"/>
        <v>2.0872127904268365</v>
      </c>
      <c r="K14">
        <f t="shared" si="7"/>
        <v>2.0872127904268365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-168.39518942999999</v>
      </c>
      <c r="E15">
        <f t="shared" si="1"/>
        <v>-1.9674798888900114E-2</v>
      </c>
      <c r="F15">
        <f t="shared" si="2"/>
        <v>3.8709771131866514E-4</v>
      </c>
      <c r="G15">
        <f t="shared" si="3"/>
        <v>-1.3650078576380595</v>
      </c>
      <c r="H15">
        <f t="shared" si="4"/>
        <v>1.8139944988009811</v>
      </c>
      <c r="I15">
        <f t="shared" si="5"/>
        <v>1.4787818643214419</v>
      </c>
      <c r="J15">
        <f t="shared" si="6"/>
        <v>0.9652063125087933</v>
      </c>
      <c r="K15">
        <f t="shared" si="7"/>
        <v>0.33521263447953908</v>
      </c>
      <c r="L15">
        <f t="shared" si="8"/>
        <v>-9.7693393245773016E-2</v>
      </c>
      <c r="M15">
        <f t="shared" si="9"/>
        <v>-0.25965459015551401</v>
      </c>
      <c r="N15">
        <f t="shared" si="10"/>
        <v>-0.16333227104016343</v>
      </c>
      <c r="P15">
        <f t="shared" si="11"/>
        <v>2.2808995939341439</v>
      </c>
      <c r="Q15">
        <f t="shared" si="12"/>
        <v>0.1266798057367928</v>
      </c>
      <c r="R15">
        <f t="shared" si="13"/>
        <v>0.58346566541897515</v>
      </c>
      <c r="S15">
        <f t="shared" si="14"/>
        <v>-3.3950642678917183E-2</v>
      </c>
      <c r="T15">
        <f t="shared" si="15"/>
        <v>0</v>
      </c>
      <c r="U15">
        <f t="shared" si="16"/>
        <v>5.3372761572743411E-16</v>
      </c>
      <c r="V15">
        <f t="shared" si="17"/>
        <v>-7.8996298203341518E-16</v>
      </c>
      <c r="X15">
        <f t="shared" si="18"/>
        <v>4.181963037391462</v>
      </c>
      <c r="Z15">
        <f t="shared" si="19"/>
        <v>4.1958378050087077</v>
      </c>
    </row>
    <row r="16" spans="1:26" x14ac:dyDescent="0.25">
      <c r="B16">
        <v>220</v>
      </c>
      <c r="C16">
        <f t="shared" si="0"/>
        <v>3.839724354387525</v>
      </c>
      <c r="D16">
        <f>D12</f>
        <v>-168.39087759</v>
      </c>
      <c r="E16">
        <f t="shared" si="1"/>
        <v>-1.5362958888914591E-2</v>
      </c>
      <c r="F16">
        <f t="shared" si="2"/>
        <v>2.3602050582247983E-4</v>
      </c>
      <c r="G16">
        <f t="shared" si="3"/>
        <v>-1.0658589050061296</v>
      </c>
      <c r="H16">
        <f t="shared" si="4"/>
        <v>1.1546987146109946</v>
      </c>
      <c r="I16">
        <f t="shared" si="5"/>
        <v>0.26174894857295322</v>
      </c>
      <c r="J16">
        <f t="shared" si="6"/>
        <v>-0.75367605951790284</v>
      </c>
      <c r="K16">
        <f t="shared" si="7"/>
        <v>-1.4164476631839482</v>
      </c>
      <c r="L16">
        <f t="shared" si="8"/>
        <v>-0.50638076133843324</v>
      </c>
      <c r="M16">
        <f t="shared" si="9"/>
        <v>-1.097175642057169</v>
      </c>
      <c r="N16">
        <f t="shared" si="10"/>
        <v>-0.61182326578700574</v>
      </c>
      <c r="P16">
        <f t="shared" si="11"/>
        <v>8.8484882222152592</v>
      </c>
      <c r="Q16">
        <f t="shared" si="12"/>
        <v>0.44744433395370919</v>
      </c>
      <c r="R16">
        <f t="shared" si="13"/>
        <v>1.7503969962569255</v>
      </c>
      <c r="S16">
        <f t="shared" si="14"/>
        <v>-7.9692219821464502E-2</v>
      </c>
      <c r="T16">
        <f t="shared" si="15"/>
        <v>0</v>
      </c>
      <c r="U16">
        <f t="shared" si="16"/>
        <v>2.888253183806607E-15</v>
      </c>
      <c r="V16">
        <f t="shared" si="17"/>
        <v>-3.7896243400394827E-15</v>
      </c>
      <c r="X16">
        <f t="shared" si="18"/>
        <v>15.509167249396292</v>
      </c>
      <c r="Z16">
        <f t="shared" si="19"/>
        <v>15.516573724970698</v>
      </c>
    </row>
    <row r="17" spans="2:26" x14ac:dyDescent="0.25">
      <c r="B17">
        <v>240</v>
      </c>
      <c r="C17">
        <f t="shared" si="0"/>
        <v>4.1887902047863905</v>
      </c>
      <c r="D17">
        <f>D11</f>
        <v>-168.38494444</v>
      </c>
      <c r="E17">
        <f t="shared" si="1"/>
        <v>-9.4298088889104292E-3</v>
      </c>
      <c r="F17">
        <f t="shared" si="2"/>
        <v>8.8921295681374145E-5</v>
      </c>
      <c r="G17">
        <f t="shared" si="3"/>
        <v>-0.65422591112988659</v>
      </c>
      <c r="H17">
        <f t="shared" si="4"/>
        <v>0.46260757818789072</v>
      </c>
      <c r="I17">
        <f t="shared" si="5"/>
        <v>-0.46260757818788983</v>
      </c>
      <c r="J17">
        <f t="shared" si="6"/>
        <v>-0.92521515637578089</v>
      </c>
      <c r="K17">
        <f t="shared" si="7"/>
        <v>-0.46260757818789161</v>
      </c>
      <c r="L17">
        <f t="shared" si="8"/>
        <v>-0.76014181753902688</v>
      </c>
      <c r="M17">
        <f t="shared" si="9"/>
        <v>-1.0750028676906271</v>
      </c>
      <c r="N17">
        <f t="shared" si="10"/>
        <v>-0.41376879669386912</v>
      </c>
      <c r="P17">
        <f t="shared" si="11"/>
        <v>18.910617768987525</v>
      </c>
      <c r="Q17">
        <f t="shared" si="12"/>
        <v>0.8122042969974147</v>
      </c>
      <c r="R17">
        <f t="shared" si="13"/>
        <v>2.3338626616759002</v>
      </c>
      <c r="S17">
        <f t="shared" si="14"/>
        <v>-6.16274601713767E-2</v>
      </c>
      <c r="T17">
        <f t="shared" si="15"/>
        <v>0</v>
      </c>
      <c r="U17">
        <f t="shared" si="16"/>
        <v>4.610422259234663E-15</v>
      </c>
      <c r="V17">
        <f t="shared" si="17"/>
        <v>-4.1754173057991808E-15</v>
      </c>
      <c r="X17">
        <f t="shared" si="18"/>
        <v>31.105708292856512</v>
      </c>
      <c r="Z17">
        <f t="shared" si="19"/>
        <v>31.094059049981624</v>
      </c>
    </row>
    <row r="18" spans="2:26" x14ac:dyDescent="0.25">
      <c r="B18">
        <v>260</v>
      </c>
      <c r="C18">
        <f t="shared" si="0"/>
        <v>4.5378560551852569</v>
      </c>
      <c r="D18">
        <f>D10</f>
        <v>-168.37843939999999</v>
      </c>
      <c r="E18">
        <f t="shared" si="1"/>
        <v>-2.9247688889029178E-3</v>
      </c>
      <c r="F18">
        <f t="shared" si="2"/>
        <v>8.554273053494408E-6</v>
      </c>
      <c r="G18">
        <f t="shared" si="3"/>
        <v>-0.20291605203548815</v>
      </c>
      <c r="H18">
        <f t="shared" si="4"/>
        <v>4.9831232838982789E-2</v>
      </c>
      <c r="I18">
        <f t="shared" si="5"/>
        <v>-0.26966042726502032</v>
      </c>
      <c r="J18">
        <f t="shared" si="6"/>
        <v>-0.1434833164058959</v>
      </c>
      <c r="K18">
        <f t="shared" si="7"/>
        <v>0.2198291944260376</v>
      </c>
      <c r="L18">
        <f t="shared" si="8"/>
        <v>-0.34669355648602274</v>
      </c>
      <c r="M18">
        <f t="shared" si="9"/>
        <v>-0.17027896180444699</v>
      </c>
      <c r="N18">
        <f t="shared" si="10"/>
        <v>4.9622055425054934E-2</v>
      </c>
      <c r="P18">
        <f t="shared" si="11"/>
        <v>31.253646909693966</v>
      </c>
      <c r="Q18">
        <f t="shared" si="12"/>
        <v>1.0502844543043282</v>
      </c>
      <c r="R18">
        <f t="shared" si="13"/>
        <v>1.7503969962569246</v>
      </c>
      <c r="S18">
        <f t="shared" si="14"/>
        <v>-9.6120578423715998E-3</v>
      </c>
      <c r="T18">
        <f t="shared" si="15"/>
        <v>0</v>
      </c>
      <c r="U18">
        <f t="shared" si="16"/>
        <v>2.3545255680791707E-15</v>
      </c>
      <c r="V18">
        <f t="shared" si="17"/>
        <v>1.6144635215865117E-15</v>
      </c>
      <c r="X18">
        <f t="shared" si="18"/>
        <v>48.146499522016654</v>
      </c>
      <c r="Z18">
        <f t="shared" si="19"/>
        <v>48.173041570001345</v>
      </c>
    </row>
    <row r="19" spans="2:26" x14ac:dyDescent="0.25">
      <c r="B19">
        <v>280</v>
      </c>
      <c r="C19">
        <f t="shared" si="0"/>
        <v>4.8869219055841224</v>
      </c>
      <c r="D19">
        <f>D9</f>
        <v>-168.37199518</v>
      </c>
      <c r="E19">
        <f t="shared" si="1"/>
        <v>3.5194511110887561E-3</v>
      </c>
      <c r="F19">
        <f t="shared" si="2"/>
        <v>1.238653612334388E-5</v>
      </c>
      <c r="G19">
        <f t="shared" si="3"/>
        <v>0.24417420723519859</v>
      </c>
      <c r="H19">
        <f t="shared" si="4"/>
        <v>5.9963229384549746E-2</v>
      </c>
      <c r="I19">
        <f t="shared" si="5"/>
        <v>0.32448946443441423</v>
      </c>
      <c r="J19">
        <f t="shared" si="6"/>
        <v>-0.17265723772685806</v>
      </c>
      <c r="K19">
        <f t="shared" si="7"/>
        <v>-0.26452623504986456</v>
      </c>
      <c r="L19">
        <f t="shared" si="8"/>
        <v>0.41718544915175571</v>
      </c>
      <c r="M19">
        <f t="shared" si="9"/>
        <v>-0.20490114059661432</v>
      </c>
      <c r="N19">
        <f t="shared" si="10"/>
        <v>-0.2279659112063232</v>
      </c>
      <c r="P19">
        <f t="shared" si="11"/>
        <v>44.388824166256185</v>
      </c>
      <c r="Q19">
        <f t="shared" si="12"/>
        <v>1.0502844543043282</v>
      </c>
      <c r="R19">
        <f t="shared" si="13"/>
        <v>0.58346566541897582</v>
      </c>
      <c r="S19">
        <f t="shared" si="14"/>
        <v>-9.6120578423715894E-3</v>
      </c>
      <c r="T19">
        <f t="shared" si="15"/>
        <v>0</v>
      </c>
      <c r="U19">
        <f t="shared" si="16"/>
        <v>-2.3545255680791687E-15</v>
      </c>
      <c r="V19">
        <f t="shared" si="17"/>
        <v>6.1636790252966624E-15</v>
      </c>
      <c r="X19">
        <f t="shared" si="18"/>
        <v>65.072155227992468</v>
      </c>
      <c r="Z19">
        <f t="shared" si="19"/>
        <v>65.092341179979485</v>
      </c>
    </row>
    <row r="20" spans="2:26" x14ac:dyDescent="0.25">
      <c r="B20">
        <v>300</v>
      </c>
      <c r="C20">
        <f t="shared" si="0"/>
        <v>5.2359877559829888</v>
      </c>
      <c r="D20">
        <f>D8</f>
        <v>-168.36584013999999</v>
      </c>
      <c r="E20">
        <f t="shared" si="1"/>
        <v>9.6744911110988596E-3</v>
      </c>
      <c r="F20">
        <f t="shared" si="2"/>
        <v>9.3595778258730844E-5</v>
      </c>
      <c r="G20">
        <f t="shared" si="3"/>
        <v>0.67120159447981786</v>
      </c>
      <c r="H20">
        <f t="shared" si="4"/>
        <v>0.47461119899990262</v>
      </c>
      <c r="I20">
        <f t="shared" si="5"/>
        <v>0.47461119899990206</v>
      </c>
      <c r="J20">
        <f t="shared" si="6"/>
        <v>-0.94922239799980479</v>
      </c>
      <c r="K20">
        <f t="shared" si="7"/>
        <v>0.47461119899990317</v>
      </c>
      <c r="L20">
        <f t="shared" si="8"/>
        <v>0.7798657792104593</v>
      </c>
      <c r="M20">
        <f t="shared" si="9"/>
        <v>-1.1028967617900938</v>
      </c>
      <c r="N20">
        <f t="shared" si="10"/>
        <v>6.530460686527406E-16</v>
      </c>
      <c r="P20">
        <f t="shared" si="11"/>
        <v>56.731853306962627</v>
      </c>
      <c r="Q20">
        <f t="shared" si="12"/>
        <v>0.81220429699741481</v>
      </c>
      <c r="R20">
        <f t="shared" si="13"/>
        <v>0</v>
      </c>
      <c r="S20">
        <f t="shared" si="14"/>
        <v>-6.1627460171376686E-2</v>
      </c>
      <c r="T20">
        <f t="shared" si="15"/>
        <v>0</v>
      </c>
      <c r="U20">
        <f t="shared" si="16"/>
        <v>-4.610422259234663E-15</v>
      </c>
      <c r="V20">
        <f t="shared" si="17"/>
        <v>-6.4233373433056072E-30</v>
      </c>
      <c r="X20">
        <f t="shared" si="18"/>
        <v>81.292432307509941</v>
      </c>
      <c r="Z20">
        <f t="shared" si="19"/>
        <v>81.252398700006012</v>
      </c>
    </row>
    <row r="21" spans="2:26" x14ac:dyDescent="0.25">
      <c r="B21">
        <v>320</v>
      </c>
      <c r="C21">
        <f t="shared" si="0"/>
        <v>5.5850536063818543</v>
      </c>
      <c r="D21">
        <f>D7</f>
        <v>-168.36028356</v>
      </c>
      <c r="E21">
        <f t="shared" si="1"/>
        <v>1.5231071111088568E-2</v>
      </c>
      <c r="F21">
        <f t="shared" si="2"/>
        <v>2.3198552719103674E-4</v>
      </c>
      <c r="G21">
        <f t="shared" si="3"/>
        <v>1.0567087299992324</v>
      </c>
      <c r="H21">
        <f t="shared" si="4"/>
        <v>1.1447858684835148</v>
      </c>
      <c r="I21">
        <f t="shared" si="5"/>
        <v>-0.25950188878289543</v>
      </c>
      <c r="J21">
        <f t="shared" si="6"/>
        <v>-0.74720590872148263</v>
      </c>
      <c r="K21">
        <f t="shared" si="7"/>
        <v>1.4042877572664112</v>
      </c>
      <c r="L21">
        <f t="shared" si="8"/>
        <v>0.50203358877684012</v>
      </c>
      <c r="M21">
        <f t="shared" si="9"/>
        <v>-1.0877566194351551</v>
      </c>
      <c r="N21">
        <f t="shared" si="10"/>
        <v>1.8944391878317417</v>
      </c>
      <c r="P21">
        <f t="shared" si="11"/>
        <v>66.793982853734889</v>
      </c>
      <c r="Q21">
        <f t="shared" si="12"/>
        <v>0.44744433395370931</v>
      </c>
      <c r="R21">
        <f t="shared" si="13"/>
        <v>0.58346566541897438</v>
      </c>
      <c r="S21">
        <f t="shared" si="14"/>
        <v>-7.9692219821464516E-2</v>
      </c>
      <c r="T21">
        <f t="shared" si="15"/>
        <v>0</v>
      </c>
      <c r="U21">
        <f t="shared" si="16"/>
        <v>-2.8882531838066078E-15</v>
      </c>
      <c r="V21">
        <f t="shared" si="17"/>
        <v>-1.1835735868766216E-14</v>
      </c>
      <c r="X21">
        <f t="shared" si="18"/>
        <v>95.806181521279584</v>
      </c>
      <c r="Z21">
        <f t="shared" si="19"/>
        <v>95.84119948997899</v>
      </c>
    </row>
    <row r="22" spans="2:26" x14ac:dyDescent="0.25">
      <c r="B22">
        <v>340</v>
      </c>
      <c r="C22">
        <f t="shared" si="0"/>
        <v>5.9341194567807207</v>
      </c>
      <c r="D22">
        <f>D6</f>
        <v>-168.35626328000001</v>
      </c>
      <c r="E22">
        <f t="shared" si="1"/>
        <v>1.9251351111080339E-2</v>
      </c>
      <c r="F22">
        <f t="shared" si="2"/>
        <v>3.7061451960209422E-4</v>
      </c>
      <c r="G22">
        <f t="shared" si="3"/>
        <v>1.3356296897956701</v>
      </c>
      <c r="H22">
        <f t="shared" si="4"/>
        <v>1.774953086289877</v>
      </c>
      <c r="I22">
        <f t="shared" si="5"/>
        <v>-1.446955013238336</v>
      </c>
      <c r="J22">
        <f t="shared" si="6"/>
        <v>0.94443281080860475</v>
      </c>
      <c r="K22">
        <f t="shared" si="7"/>
        <v>-0.32799807305154366</v>
      </c>
      <c r="L22">
        <f t="shared" si="8"/>
        <v>9.5590802489384813E-2</v>
      </c>
      <c r="M22">
        <f t="shared" si="9"/>
        <v>-0.25406621490334824</v>
      </c>
      <c r="N22">
        <f t="shared" si="10"/>
        <v>2.7079706846499878</v>
      </c>
      <c r="P22">
        <f t="shared" si="11"/>
        <v>73.361571482016018</v>
      </c>
      <c r="Q22">
        <f t="shared" si="12"/>
        <v>0.12667980573679258</v>
      </c>
      <c r="R22">
        <f t="shared" si="13"/>
        <v>1.7503969962569261</v>
      </c>
      <c r="S22">
        <f t="shared" si="14"/>
        <v>-3.3950642678917134E-2</v>
      </c>
      <c r="T22">
        <f t="shared" si="15"/>
        <v>0</v>
      </c>
      <c r="U22">
        <f t="shared" si="16"/>
        <v>-5.3372761572743303E-16</v>
      </c>
      <c r="V22">
        <f t="shared" si="17"/>
        <v>-1.3385290014470301E-14</v>
      </c>
      <c r="X22">
        <f t="shared" si="18"/>
        <v>106.35550335853794</v>
      </c>
      <c r="Z22">
        <f t="shared" si="19"/>
        <v>106.39644462995739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75.642471075950155</v>
      </c>
      <c r="Q23">
        <f t="shared" si="12"/>
        <v>0</v>
      </c>
      <c r="R23">
        <f t="shared" si="13"/>
        <v>2.3338626616759002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-5.9068776024864389E-30</v>
      </c>
      <c r="X23">
        <f t="shared" si="18"/>
        <v>110.2751887158815</v>
      </c>
      <c r="Z23">
        <f>Z5</f>
        <v>110.21260887994863</v>
      </c>
    </row>
    <row r="24" spans="2:26" x14ac:dyDescent="0.25">
      <c r="B24" t="s">
        <v>4</v>
      </c>
      <c r="D24">
        <f>AVERAGE(D5:D22)</f>
        <v>-168.37551463111109</v>
      </c>
      <c r="F24">
        <f>SQRT(AVERAGE(F5:F22))</f>
        <v>1.4413689107214656E-2</v>
      </c>
      <c r="G24" t="s">
        <v>10</v>
      </c>
      <c r="H24" s="3">
        <f t="shared" ref="H24:N24" si="20">AVERAGE(H5:H22)</f>
        <v>0.99942115763696415</v>
      </c>
      <c r="I24" s="3">
        <f t="shared" si="20"/>
        <v>1.4308260905046975E-2</v>
      </c>
      <c r="J24" s="3">
        <f t="shared" si="20"/>
        <v>3.0836006411739447E-2</v>
      </c>
      <c r="K24" s="3">
        <f t="shared" si="20"/>
        <v>-1.0856650011668856E-3</v>
      </c>
      <c r="L24" s="3">
        <f t="shared" si="20"/>
        <v>0</v>
      </c>
      <c r="M24" s="3">
        <f t="shared" si="20"/>
        <v>1.0485439677015367E-16</v>
      </c>
      <c r="N24" s="3">
        <f t="shared" si="20"/>
        <v>-2.4671622769447924E-16</v>
      </c>
    </row>
    <row r="25" spans="2:26" x14ac:dyDescent="0.25">
      <c r="B25" t="s">
        <v>5</v>
      </c>
      <c r="D25">
        <f>MIN(D4:D22)</f>
        <v>-168.39678753999999</v>
      </c>
      <c r="F25" s="2">
        <f>F24*$A$1</f>
        <v>37.843140750992077</v>
      </c>
      <c r="G25" s="3">
        <f>SUM(H25:N25)</f>
        <v>0.99999941462245612</v>
      </c>
      <c r="H25">
        <f t="shared" ref="H25:N25" si="21">H24^2</f>
        <v>0.9988426503324096</v>
      </c>
      <c r="I25">
        <f t="shared" si="21"/>
        <v>2.0472633012689567E-4</v>
      </c>
      <c r="J25">
        <f t="shared" si="21"/>
        <v>9.5085929142483627E-4</v>
      </c>
      <c r="K25">
        <f t="shared" si="21"/>
        <v>1.1786684947586937E-6</v>
      </c>
      <c r="L25">
        <f t="shared" si="21"/>
        <v>0</v>
      </c>
      <c r="M25">
        <f t="shared" si="21"/>
        <v>1.0994444522032813E-32</v>
      </c>
      <c r="N25">
        <f t="shared" si="21"/>
        <v>6.0868897007794128E-32</v>
      </c>
    </row>
    <row r="26" spans="2:26" x14ac:dyDescent="0.25">
      <c r="B26" t="s">
        <v>6</v>
      </c>
      <c r="D26">
        <f>MAX(D5:D22)</f>
        <v>-168.35480978000001</v>
      </c>
    </row>
    <row r="27" spans="2:26" x14ac:dyDescent="0.25">
      <c r="B27" t="s">
        <v>66</v>
      </c>
      <c r="D27" s="1">
        <f>D26-D25</f>
        <v>4.1977759999980435E-2</v>
      </c>
      <c r="G27" t="s">
        <v>62</v>
      </c>
      <c r="H27">
        <f>H24*$F$24</f>
        <v>1.4405345853351771E-2</v>
      </c>
      <c r="I27">
        <f t="shared" ref="I27:N27" si="22">I24*$F$24</f>
        <v>2.062348243502609E-4</v>
      </c>
      <c r="J27">
        <f t="shared" si="22"/>
        <v>4.4446060972689016E-4</v>
      </c>
      <c r="K27">
        <f t="shared" si="22"/>
        <v>-1.5648437801403325E-5</v>
      </c>
      <c r="L27">
        <f t="shared" si="22"/>
        <v>0</v>
      </c>
      <c r="M27">
        <f t="shared" si="22"/>
        <v>1.5113386765695276E-18</v>
      </c>
      <c r="N27">
        <f t="shared" si="22"/>
        <v>-3.5560910036930065E-18</v>
      </c>
    </row>
    <row r="28" spans="2:26" x14ac:dyDescent="0.25">
      <c r="D28" s="2">
        <f>D27*$A$1</f>
        <v>110.21260887994863</v>
      </c>
      <c r="H28">
        <f>$A$1*H27</f>
        <v>37.821235537975078</v>
      </c>
      <c r="I28">
        <f t="shared" ref="I28:N28" si="23">$A$1*I27</f>
        <v>0.54146953133161002</v>
      </c>
      <c r="J28">
        <f t="shared" si="23"/>
        <v>1.1669313308379501</v>
      </c>
      <c r="K28">
        <f t="shared" si="23"/>
        <v>-4.1084973447584432E-2</v>
      </c>
      <c r="L28">
        <f t="shared" si="23"/>
        <v>0</v>
      </c>
      <c r="M28">
        <f t="shared" si="23"/>
        <v>3.9680196953332947E-15</v>
      </c>
      <c r="N28">
        <f t="shared" si="23"/>
        <v>-9.336516930195988E-15</v>
      </c>
      <c r="O28" t="s">
        <v>60</v>
      </c>
    </row>
    <row r="32" spans="2:26" x14ac:dyDescent="0.25">
      <c r="F32" s="2">
        <f>F25/part_relax!F25</f>
        <v>7.2424214633358739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3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-168.43613169</v>
      </c>
      <c r="E4">
        <f>D4-$D$24</f>
        <v>-1.5893338333341944E-2</v>
      </c>
    </row>
    <row r="5" spans="1:26" x14ac:dyDescent="0.25">
      <c r="B5">
        <v>0</v>
      </c>
      <c r="C5">
        <f t="shared" ref="C5:C23" si="0">B5*PI()/180</f>
        <v>0</v>
      </c>
      <c r="D5">
        <v>-168.40452668</v>
      </c>
      <c r="E5">
        <f t="shared" ref="E5:E22" si="1">D5-$D$24</f>
        <v>1.5711671666650773E-2</v>
      </c>
      <c r="F5">
        <f t="shared" ref="F5:F22" si="2">E5^2</f>
        <v>2.4685662656063665E-4</v>
      </c>
      <c r="G5">
        <f t="shared" ref="G5:G22" si="3">E5/$F$24</f>
        <v>1.4230936991786964</v>
      </c>
      <c r="H5">
        <f>-COS(C5-$C$4)*SQRT(2)*G5</f>
        <v>2.0125584099062102</v>
      </c>
      <c r="I5">
        <f>-SQRT(2)*COS(2*(C5-$C$4))*G5</f>
        <v>-2.0125584099062102</v>
      </c>
      <c r="J5">
        <f>-COS(3*(C5-$C$4))*SQRT(2)*G5</f>
        <v>2.0125584099062102</v>
      </c>
      <c r="K5">
        <f>-COS(4*(C5-$C$4))*SQRT(2)*G5</f>
        <v>-2.0125584099062102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-1.2732731364437388E-15</v>
      </c>
      <c r="P5">
        <f>H$28*(1-COS($C5-$C$4))</f>
        <v>57.968126899917969</v>
      </c>
      <c r="Q5">
        <f>I$28*(1-COS(2*($C5-$C$4)))</f>
        <v>0</v>
      </c>
      <c r="R5">
        <f>J$28*(1-COS(3*($C5-$C$4)))</f>
        <v>0.68775814448649686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82.951948142793995</v>
      </c>
      <c r="Z5">
        <f>(D5-$D$25)*$A$1</f>
        <v>82.978953754980878</v>
      </c>
    </row>
    <row r="6" spans="1:26" x14ac:dyDescent="0.25">
      <c r="B6">
        <v>20</v>
      </c>
      <c r="C6">
        <f t="shared" si="0"/>
        <v>0.3490658503988659</v>
      </c>
      <c r="D6">
        <v>-168.40555671000001</v>
      </c>
      <c r="E6">
        <f t="shared" si="1"/>
        <v>1.4681641666641099E-2</v>
      </c>
      <c r="F6">
        <f t="shared" si="2"/>
        <v>2.1555060202765202E-4</v>
      </c>
      <c r="G6">
        <f t="shared" si="3"/>
        <v>1.3297981394140321</v>
      </c>
      <c r="H6">
        <f t="shared" ref="H6:H22" si="4">-COS(C6-$C$4)*SQRT(2)*G6</f>
        <v>1.7672033870829604</v>
      </c>
      <c r="I6">
        <f t="shared" ref="I6:I22" si="5">-SQRT(2)*COS(2*(C6-$C$4))*G6</f>
        <v>-1.4406374005616103</v>
      </c>
      <c r="J6">
        <f t="shared" ref="J6:J22" si="6">-COS(3*(C6-$C$4))*SQRT(2)*G6</f>
        <v>0.94030928198891461</v>
      </c>
      <c r="K6">
        <f t="shared" ref="K6:K22" si="7">-COS(4*(C6-$C$4))*SQRT(2)*G6</f>
        <v>-0.32656598652134888</v>
      </c>
      <c r="L6">
        <f t="shared" ref="L6:L22" si="8">SQRT(2)*(3*SIN(C6-$C$4)-SIN(3*(C6-$C$4)))*G6/SQRT(10)</f>
        <v>-9.5173439364712759E-2</v>
      </c>
      <c r="M6">
        <f t="shared" ref="M6:M22" si="9">SQRT(2)*(2*SIN(2*(C6-$C$4))-SIN(4*(C6-$C$4)))*G6/SQRT(5)</f>
        <v>0.25295692544699722</v>
      </c>
      <c r="N6">
        <f t="shared" ref="N6:N22" si="10">SQRT(2)*G6*(SIN(C6-$C$4)-SIN(2*(C6-$C$4))+3*SIN(3*(C6-$C$4))-2*SIN(4*(C6-$C$4)))/SQRT(15)</f>
        <v>-2.6961472970746874</v>
      </c>
      <c r="P6">
        <f t="shared" ref="P6:P23" si="11">H$28*(1-COS($C6-$C$4))</f>
        <v>56.220173994276003</v>
      </c>
      <c r="Q6">
        <f t="shared" ref="Q6:Q23" si="12">I$28*(1-COS(2*($C6-$C$4)))</f>
        <v>4.7699471789496073E-2</v>
      </c>
      <c r="R6">
        <f t="shared" ref="R6:R23" si="13">J$28*(1-COS(3*($C6-$C$4)))</f>
        <v>0.51581860836487237</v>
      </c>
      <c r="S6">
        <f t="shared" ref="S6:S23" si="14">K$28*(1-COS(4*($C6-$C$4)))</f>
        <v>-2.8888755319558115E-2</v>
      </c>
      <c r="T6">
        <f t="shared" ref="T6:T23" si="15">L$28*(3*SIN($C6-$C$4)-SIN(3*($C6-$C$4)))/SQRT(10)</f>
        <v>-3.2799083058656228E-17</v>
      </c>
      <c r="U6">
        <f t="shared" ref="U6:U23" si="16">M$28*(2*SIN(2*(C6-$C$4))-SIN(4*(C6-$C$4)))/SQRT(5)</f>
        <v>2.0441060675730305E-16</v>
      </c>
      <c r="V6">
        <f t="shared" ref="V6:V23" si="17">$N$28*(SIN(C6-$C$4)-SIN(2*(C6-$C$4))+3*SIN(3*(C6-$C$4))-2*SIN(4*(C6-$C$4)))/SQRT(15)</f>
        <v>0</v>
      </c>
      <c r="X6">
        <f t="shared" ref="X6:X23" si="18">SUM(P6:V6)*SQRT(2)</f>
        <v>80.263412583704067</v>
      </c>
      <c r="Z6">
        <f t="shared" ref="Z6:Z22" si="19">(D6-$D$25)*$A$1</f>
        <v>80.274609989955479</v>
      </c>
    </row>
    <row r="7" spans="1:26" x14ac:dyDescent="0.25">
      <c r="B7">
        <v>40</v>
      </c>
      <c r="C7">
        <f t="shared" si="0"/>
        <v>0.69813170079773179</v>
      </c>
      <c r="D7">
        <v>-168.40841359000001</v>
      </c>
      <c r="E7">
        <f t="shared" si="1"/>
        <v>1.1824761666645145E-2</v>
      </c>
      <c r="F7">
        <f t="shared" si="2"/>
        <v>1.3982498847296047E-4</v>
      </c>
      <c r="G7">
        <f t="shared" si="3"/>
        <v>1.0710345900246032</v>
      </c>
      <c r="H7">
        <f t="shared" si="4"/>
        <v>1.1603057952574038</v>
      </c>
      <c r="I7">
        <f t="shared" si="5"/>
        <v>-0.26301997056785981</v>
      </c>
      <c r="J7">
        <f t="shared" si="6"/>
        <v>-0.7573358214917516</v>
      </c>
      <c r="K7">
        <f t="shared" si="7"/>
        <v>1.4233257658252647</v>
      </c>
      <c r="L7">
        <f t="shared" si="8"/>
        <v>-0.50883968653743761</v>
      </c>
      <c r="M7">
        <f t="shared" si="9"/>
        <v>1.1025033974538336</v>
      </c>
      <c r="N7">
        <f t="shared" si="10"/>
        <v>-1.9201222070602046</v>
      </c>
      <c r="P7">
        <f t="shared" si="11"/>
        <v>51.187144194807935</v>
      </c>
      <c r="Q7">
        <f t="shared" si="12"/>
        <v>0.16847877418709989</v>
      </c>
      <c r="R7">
        <f t="shared" si="13"/>
        <v>0.17193953612162402</v>
      </c>
      <c r="S7">
        <f t="shared" si="14"/>
        <v>-6.7810470071730411E-2</v>
      </c>
      <c r="T7">
        <f t="shared" si="15"/>
        <v>-2.1772542097123662E-16</v>
      </c>
      <c r="U7">
        <f t="shared" si="16"/>
        <v>1.1061627099170419E-15</v>
      </c>
      <c r="V7">
        <f t="shared" si="17"/>
        <v>0</v>
      </c>
      <c r="X7">
        <f t="shared" si="18"/>
        <v>72.775079244317027</v>
      </c>
      <c r="Z7">
        <f t="shared" si="19"/>
        <v>72.773871549966103</v>
      </c>
    </row>
    <row r="8" spans="1:26" x14ac:dyDescent="0.25">
      <c r="B8">
        <v>60</v>
      </c>
      <c r="C8">
        <f t="shared" si="0"/>
        <v>1.0471975511965976</v>
      </c>
      <c r="D8">
        <v>-168.41256906000001</v>
      </c>
      <c r="E8">
        <f t="shared" si="1"/>
        <v>7.6692916666445399E-3</v>
      </c>
      <c r="F8">
        <f t="shared" si="2"/>
        <v>5.8818034668063381E-5</v>
      </c>
      <c r="G8">
        <f t="shared" si="3"/>
        <v>0.69465050438468523</v>
      </c>
      <c r="H8">
        <f t="shared" si="4"/>
        <v>0.49119208220506677</v>
      </c>
      <c r="I8">
        <f t="shared" si="5"/>
        <v>0.49119208220506616</v>
      </c>
      <c r="J8">
        <f t="shared" si="6"/>
        <v>-0.9823841644101331</v>
      </c>
      <c r="K8">
        <f t="shared" si="7"/>
        <v>0.49119208220506727</v>
      </c>
      <c r="L8">
        <f t="shared" si="8"/>
        <v>-0.80711095047494019</v>
      </c>
      <c r="M8">
        <f t="shared" si="9"/>
        <v>1.1414272525015003</v>
      </c>
      <c r="N8">
        <f t="shared" si="10"/>
        <v>-6.758607022196255E-16</v>
      </c>
      <c r="P8">
        <f t="shared" si="11"/>
        <v>43.476095174938486</v>
      </c>
      <c r="Q8">
        <f t="shared" si="12"/>
        <v>0.30582392928854579</v>
      </c>
      <c r="R8">
        <f t="shared" si="13"/>
        <v>0</v>
      </c>
      <c r="S8">
        <f t="shared" si="14"/>
        <v>-5.2439084428945931E-2</v>
      </c>
      <c r="T8">
        <f t="shared" si="15"/>
        <v>-5.3247416816340608E-16</v>
      </c>
      <c r="U8">
        <f t="shared" si="16"/>
        <v>1.7657306529531535E-15</v>
      </c>
      <c r="V8">
        <f t="shared" si="17"/>
        <v>0</v>
      </c>
      <c r="X8">
        <f t="shared" si="18"/>
        <v>61.842823719521732</v>
      </c>
      <c r="Z8">
        <f t="shared" si="19"/>
        <v>61.863685064964514</v>
      </c>
    </row>
    <row r="9" spans="1:26" x14ac:dyDescent="0.25">
      <c r="B9">
        <v>80</v>
      </c>
      <c r="C9">
        <f t="shared" si="0"/>
        <v>1.3962634015954636</v>
      </c>
      <c r="D9">
        <v>-168.41749806000001</v>
      </c>
      <c r="E9">
        <f t="shared" si="1"/>
        <v>2.7402916666403598E-3</v>
      </c>
      <c r="F9">
        <f t="shared" si="2"/>
        <v>7.5091984182586009E-6</v>
      </c>
      <c r="G9">
        <f t="shared" si="3"/>
        <v>0.24820349402954872</v>
      </c>
      <c r="H9">
        <f t="shared" si="4"/>
        <v>6.0952723938628689E-2</v>
      </c>
      <c r="I9">
        <f t="shared" si="5"/>
        <v>0.32984408861342063</v>
      </c>
      <c r="J9">
        <f t="shared" si="6"/>
        <v>-0.1755063737424887</v>
      </c>
      <c r="K9">
        <f t="shared" si="7"/>
        <v>-0.26889136467479197</v>
      </c>
      <c r="L9">
        <f t="shared" si="8"/>
        <v>-0.42406971362872814</v>
      </c>
      <c r="M9">
        <f t="shared" si="9"/>
        <v>0.20828235546489085</v>
      </c>
      <c r="N9">
        <f t="shared" si="10"/>
        <v>0.23172773374272596</v>
      </c>
      <c r="P9">
        <f t="shared" si="11"/>
        <v>34.017093249427042</v>
      </c>
      <c r="Q9">
        <f t="shared" si="12"/>
        <v>0.3954696126004959</v>
      </c>
      <c r="R9">
        <f t="shared" si="13"/>
        <v>0.17193953612162419</v>
      </c>
      <c r="S9">
        <f t="shared" si="14"/>
        <v>-8.1789434666033074E-3</v>
      </c>
      <c r="T9">
        <f t="shared" si="15"/>
        <v>-7.8299867219329891E-16</v>
      </c>
      <c r="U9">
        <f t="shared" si="16"/>
        <v>9.017521031597385E-16</v>
      </c>
      <c r="V9">
        <f t="shared" si="17"/>
        <v>0</v>
      </c>
      <c r="X9">
        <f t="shared" si="18"/>
        <v>48.898305566611022</v>
      </c>
      <c r="Z9">
        <f t="shared" si="19"/>
        <v>48.922595564953539</v>
      </c>
    </row>
    <row r="10" spans="1:26" x14ac:dyDescent="0.25">
      <c r="B10">
        <v>100</v>
      </c>
      <c r="C10">
        <f t="shared" si="0"/>
        <v>1.7453292519943295</v>
      </c>
      <c r="D10">
        <v>-168.42274373000001</v>
      </c>
      <c r="E10">
        <f t="shared" si="1"/>
        <v>-2.505378333353292E-3</v>
      </c>
      <c r="F10">
        <f t="shared" si="2"/>
        <v>6.2769205932361194E-6</v>
      </c>
      <c r="G10">
        <f t="shared" si="3"/>
        <v>-0.2269260837356793</v>
      </c>
      <c r="H10">
        <f t="shared" si="4"/>
        <v>5.5727510970366642E-2</v>
      </c>
      <c r="I10">
        <f t="shared" si="5"/>
        <v>-0.30156798382337419</v>
      </c>
      <c r="J10">
        <f t="shared" si="6"/>
        <v>-0.16046097263760531</v>
      </c>
      <c r="K10">
        <f t="shared" si="7"/>
        <v>0.24584047285300756</v>
      </c>
      <c r="L10">
        <f t="shared" si="8"/>
        <v>0.3877160542035793</v>
      </c>
      <c r="M10">
        <f t="shared" si="9"/>
        <v>0.19042721143669109</v>
      </c>
      <c r="N10">
        <f t="shared" si="10"/>
        <v>-5.5493582649405848E-2</v>
      </c>
      <c r="P10">
        <f t="shared" si="11"/>
        <v>23.951033650490924</v>
      </c>
      <c r="Q10">
        <f t="shared" si="12"/>
        <v>0.3954696126004959</v>
      </c>
      <c r="R10">
        <f t="shared" si="13"/>
        <v>0.51581860836487281</v>
      </c>
      <c r="S10">
        <f t="shared" si="14"/>
        <v>-8.1789434666033195E-3</v>
      </c>
      <c r="T10">
        <f t="shared" si="15"/>
        <v>-7.8299867219329881E-16</v>
      </c>
      <c r="U10">
        <f t="shared" si="16"/>
        <v>-9.017521031597389E-16</v>
      </c>
      <c r="V10">
        <f t="shared" si="17"/>
        <v>0</v>
      </c>
      <c r="X10">
        <f t="shared" si="18"/>
        <v>35.149066009922372</v>
      </c>
      <c r="Z10">
        <f t="shared" si="19"/>
        <v>35.150088979970207</v>
      </c>
    </row>
    <row r="11" spans="1:26" x14ac:dyDescent="0.25">
      <c r="B11">
        <v>120</v>
      </c>
      <c r="C11">
        <f t="shared" si="0"/>
        <v>2.0943951023931953</v>
      </c>
      <c r="D11">
        <v>-168.42781595</v>
      </c>
      <c r="E11">
        <f t="shared" si="1"/>
        <v>-7.5775983333414842E-3</v>
      </c>
      <c r="F11">
        <f t="shared" si="2"/>
        <v>5.7419996501459637E-5</v>
      </c>
      <c r="G11">
        <f t="shared" si="3"/>
        <v>-0.68634532797514747</v>
      </c>
      <c r="H11">
        <f t="shared" si="4"/>
        <v>0.48531943564693175</v>
      </c>
      <c r="I11">
        <f t="shared" si="5"/>
        <v>-0.48531943564693208</v>
      </c>
      <c r="J11">
        <f t="shared" si="6"/>
        <v>-0.97063887129386361</v>
      </c>
      <c r="K11">
        <f t="shared" si="7"/>
        <v>-0.48531943564693147</v>
      </c>
      <c r="L11">
        <f t="shared" si="8"/>
        <v>0.79746120749850424</v>
      </c>
      <c r="M11">
        <f t="shared" si="9"/>
        <v>1.1277804551108095</v>
      </c>
      <c r="N11">
        <f t="shared" si="10"/>
        <v>0.43408289956334961</v>
      </c>
      <c r="P11">
        <f t="shared" si="11"/>
        <v>14.492031724979496</v>
      </c>
      <c r="Q11">
        <f t="shared" si="12"/>
        <v>0.3058239292885459</v>
      </c>
      <c r="R11">
        <f t="shared" si="13"/>
        <v>0.68775814448649686</v>
      </c>
      <c r="S11">
        <f t="shared" si="14"/>
        <v>-5.2439084428945883E-2</v>
      </c>
      <c r="T11">
        <f t="shared" si="15"/>
        <v>-5.3247416816340637E-16</v>
      </c>
      <c r="U11">
        <f t="shared" si="16"/>
        <v>-1.7657306529531535E-15</v>
      </c>
      <c r="V11">
        <f t="shared" si="17"/>
        <v>0</v>
      </c>
      <c r="X11">
        <f t="shared" si="18"/>
        <v>21.825804991472769</v>
      </c>
      <c r="Z11">
        <f t="shared" si="19"/>
        <v>21.832975370001208</v>
      </c>
    </row>
    <row r="12" spans="1:26" x14ac:dyDescent="0.25">
      <c r="B12">
        <v>140</v>
      </c>
      <c r="C12">
        <f t="shared" si="0"/>
        <v>2.4434609527920612</v>
      </c>
      <c r="D12">
        <v>-168.43213713</v>
      </c>
      <c r="E12">
        <f t="shared" si="1"/>
        <v>-1.1898778333346627E-2</v>
      </c>
      <c r="F12">
        <f t="shared" si="2"/>
        <v>1.4158092582611912E-4</v>
      </c>
      <c r="G12">
        <f t="shared" si="3"/>
        <v>-1.0777386921883894</v>
      </c>
      <c r="H12">
        <f t="shared" si="4"/>
        <v>1.1675686872919739</v>
      </c>
      <c r="I12">
        <f t="shared" si="5"/>
        <v>0.26466633453241006</v>
      </c>
      <c r="J12">
        <f t="shared" si="6"/>
        <v>-0.76207633759353177</v>
      </c>
      <c r="K12">
        <f t="shared" si="7"/>
        <v>-1.4322350218243844</v>
      </c>
      <c r="L12">
        <f t="shared" si="8"/>
        <v>0.51202475009682957</v>
      </c>
      <c r="M12">
        <f t="shared" si="9"/>
        <v>1.1094044774761718</v>
      </c>
      <c r="N12">
        <f t="shared" si="10"/>
        <v>0.61864248937895283</v>
      </c>
      <c r="P12">
        <f t="shared" si="11"/>
        <v>6.7809827051100298</v>
      </c>
      <c r="Q12">
        <f t="shared" si="12"/>
        <v>0.16847877418709983</v>
      </c>
      <c r="R12">
        <f t="shared" si="13"/>
        <v>0.5158186083648727</v>
      </c>
      <c r="S12">
        <f t="shared" si="14"/>
        <v>-6.7810470071730397E-2</v>
      </c>
      <c r="T12">
        <f t="shared" si="15"/>
        <v>-2.1772542097123657E-16</v>
      </c>
      <c r="U12">
        <f t="shared" si="16"/>
        <v>-1.1061627099170417E-15</v>
      </c>
      <c r="V12">
        <f t="shared" si="17"/>
        <v>0</v>
      </c>
      <c r="X12">
        <f t="shared" si="18"/>
        <v>10.461601860439075</v>
      </c>
      <c r="Z12">
        <f t="shared" si="19"/>
        <v>10.487717279987706</v>
      </c>
    </row>
    <row r="13" spans="1:26" x14ac:dyDescent="0.25">
      <c r="B13">
        <v>160</v>
      </c>
      <c r="C13">
        <f t="shared" si="0"/>
        <v>2.7925268031909272</v>
      </c>
      <c r="D13">
        <v>-168.43508174999999</v>
      </c>
      <c r="E13">
        <f t="shared" si="1"/>
        <v>-1.4843398333340474E-2</v>
      </c>
      <c r="F13">
        <f t="shared" si="2"/>
        <v>2.2032647408221477E-4</v>
      </c>
      <c r="G13">
        <f t="shared" si="3"/>
        <v>-1.344449342549128</v>
      </c>
      <c r="H13">
        <f t="shared" si="4"/>
        <v>1.7866737525751177</v>
      </c>
      <c r="I13">
        <f t="shared" si="5"/>
        <v>1.4565097879368443</v>
      </c>
      <c r="J13">
        <f t="shared" si="6"/>
        <v>0.95066924707828382</v>
      </c>
      <c r="K13">
        <f t="shared" si="7"/>
        <v>0.3301639646382733</v>
      </c>
      <c r="L13">
        <f t="shared" si="8"/>
        <v>9.6222023621126723E-2</v>
      </c>
      <c r="M13">
        <f t="shared" si="9"/>
        <v>0.25574390731236957</v>
      </c>
      <c r="N13">
        <f t="shared" si="10"/>
        <v>0.16087230794185647</v>
      </c>
      <c r="P13">
        <f t="shared" si="11"/>
        <v>1.7479529056419709</v>
      </c>
      <c r="Q13">
        <f t="shared" si="12"/>
        <v>4.7699471789496024E-2</v>
      </c>
      <c r="R13">
        <f t="shared" si="13"/>
        <v>0.17193953612162424</v>
      </c>
      <c r="S13">
        <f t="shared" si="14"/>
        <v>-2.8888755319558101E-2</v>
      </c>
      <c r="T13">
        <f t="shared" si="15"/>
        <v>-3.2799083058656228E-17</v>
      </c>
      <c r="U13">
        <f t="shared" si="16"/>
        <v>-2.0441060675730276E-16</v>
      </c>
      <c r="V13">
        <f t="shared" si="17"/>
        <v>0</v>
      </c>
      <c r="X13">
        <f t="shared" si="18"/>
        <v>2.7417402997894151</v>
      </c>
      <c r="Z13">
        <f t="shared" si="19"/>
        <v>2.7566174700038601</v>
      </c>
    </row>
    <row r="14" spans="1:26" x14ac:dyDescent="0.25">
      <c r="B14">
        <v>180</v>
      </c>
      <c r="C14">
        <f t="shared" si="0"/>
        <v>3.1415926535897931</v>
      </c>
      <c r="D14">
        <v>-168.43613169</v>
      </c>
      <c r="E14">
        <f t="shared" si="1"/>
        <v>-1.5893338333341944E-2</v>
      </c>
      <c r="F14">
        <f t="shared" si="2"/>
        <v>2.5259820337807652E-4</v>
      </c>
      <c r="G14">
        <f t="shared" si="3"/>
        <v>-1.4395482620160645</v>
      </c>
      <c r="H14">
        <f t="shared" si="4"/>
        <v>2.0358286758337361</v>
      </c>
      <c r="I14">
        <f t="shared" si="5"/>
        <v>2.0358286758337361</v>
      </c>
      <c r="J14">
        <f t="shared" si="6"/>
        <v>2.0358286758337361</v>
      </c>
      <c r="K14">
        <f t="shared" si="7"/>
        <v>2.0358286758337361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-168.43508174999999</v>
      </c>
      <c r="E15">
        <f t="shared" si="1"/>
        <v>-1.4843398333340474E-2</v>
      </c>
      <c r="F15">
        <f t="shared" si="2"/>
        <v>2.2032647408221477E-4</v>
      </c>
      <c r="G15">
        <f t="shared" si="3"/>
        <v>-1.344449342549128</v>
      </c>
      <c r="H15">
        <f t="shared" si="4"/>
        <v>1.7866737525751177</v>
      </c>
      <c r="I15">
        <f t="shared" si="5"/>
        <v>1.4565097879368443</v>
      </c>
      <c r="J15">
        <f t="shared" si="6"/>
        <v>0.95066924707828382</v>
      </c>
      <c r="K15">
        <f t="shared" si="7"/>
        <v>0.3301639646382733</v>
      </c>
      <c r="L15">
        <f t="shared" si="8"/>
        <v>-9.6222023621126723E-2</v>
      </c>
      <c r="M15">
        <f t="shared" si="9"/>
        <v>-0.25574390731236957</v>
      </c>
      <c r="N15">
        <f t="shared" si="10"/>
        <v>-0.16087230794185647</v>
      </c>
      <c r="P15">
        <f t="shared" si="11"/>
        <v>1.7479529056419709</v>
      </c>
      <c r="Q15">
        <f t="shared" si="12"/>
        <v>4.7699471789496024E-2</v>
      </c>
      <c r="R15">
        <f t="shared" si="13"/>
        <v>0.17193953612162424</v>
      </c>
      <c r="S15">
        <f t="shared" si="14"/>
        <v>-2.8888755319558101E-2</v>
      </c>
      <c r="T15">
        <f t="shared" si="15"/>
        <v>3.2799083058656228E-17</v>
      </c>
      <c r="U15">
        <f t="shared" si="16"/>
        <v>2.0441060675730276E-16</v>
      </c>
      <c r="V15">
        <f t="shared" si="17"/>
        <v>0</v>
      </c>
      <c r="X15">
        <f t="shared" si="18"/>
        <v>2.7417402997894156</v>
      </c>
      <c r="Z15">
        <f t="shared" si="19"/>
        <v>2.7566174700038601</v>
      </c>
    </row>
    <row r="16" spans="1:26" x14ac:dyDescent="0.25">
      <c r="B16">
        <v>220</v>
      </c>
      <c r="C16">
        <f t="shared" si="0"/>
        <v>3.839724354387525</v>
      </c>
      <c r="D16">
        <f>D12</f>
        <v>-168.43213713</v>
      </c>
      <c r="E16">
        <f t="shared" si="1"/>
        <v>-1.1898778333346627E-2</v>
      </c>
      <c r="F16">
        <f t="shared" si="2"/>
        <v>1.4158092582611912E-4</v>
      </c>
      <c r="G16">
        <f t="shared" si="3"/>
        <v>-1.0777386921883894</v>
      </c>
      <c r="H16">
        <f t="shared" si="4"/>
        <v>1.1675686872919739</v>
      </c>
      <c r="I16">
        <f t="shared" si="5"/>
        <v>0.26466633453241006</v>
      </c>
      <c r="J16">
        <f t="shared" si="6"/>
        <v>-0.76207633759353177</v>
      </c>
      <c r="K16">
        <f t="shared" si="7"/>
        <v>-1.4322350218243844</v>
      </c>
      <c r="L16">
        <f t="shared" si="8"/>
        <v>-0.51202475009682957</v>
      </c>
      <c r="M16">
        <f t="shared" si="9"/>
        <v>-1.1094044774761718</v>
      </c>
      <c r="N16">
        <f t="shared" si="10"/>
        <v>-0.61864248937895283</v>
      </c>
      <c r="P16">
        <f t="shared" si="11"/>
        <v>6.7809827051100298</v>
      </c>
      <c r="Q16">
        <f t="shared" si="12"/>
        <v>0.16847877418709983</v>
      </c>
      <c r="R16">
        <f t="shared" si="13"/>
        <v>0.5158186083648727</v>
      </c>
      <c r="S16">
        <f t="shared" si="14"/>
        <v>-6.7810470071730397E-2</v>
      </c>
      <c r="T16">
        <f t="shared" si="15"/>
        <v>2.1772542097123657E-16</v>
      </c>
      <c r="U16">
        <f t="shared" si="16"/>
        <v>1.1061627099170417E-15</v>
      </c>
      <c r="V16">
        <f t="shared" si="17"/>
        <v>0</v>
      </c>
      <c r="X16">
        <f t="shared" si="18"/>
        <v>10.461601860439076</v>
      </c>
      <c r="Z16">
        <f t="shared" si="19"/>
        <v>10.487717279987706</v>
      </c>
    </row>
    <row r="17" spans="2:26" x14ac:dyDescent="0.25">
      <c r="B17">
        <v>240</v>
      </c>
      <c r="C17">
        <f t="shared" si="0"/>
        <v>4.1887902047863905</v>
      </c>
      <c r="D17">
        <f>D11</f>
        <v>-168.42781595</v>
      </c>
      <c r="E17">
        <f t="shared" si="1"/>
        <v>-7.5775983333414842E-3</v>
      </c>
      <c r="F17">
        <f t="shared" si="2"/>
        <v>5.7419996501459637E-5</v>
      </c>
      <c r="G17">
        <f t="shared" si="3"/>
        <v>-0.68634532797514747</v>
      </c>
      <c r="H17">
        <f t="shared" si="4"/>
        <v>0.48531943564693214</v>
      </c>
      <c r="I17">
        <f t="shared" si="5"/>
        <v>-0.4853194356469312</v>
      </c>
      <c r="J17">
        <f t="shared" si="6"/>
        <v>-0.97063887129386361</v>
      </c>
      <c r="K17">
        <f t="shared" si="7"/>
        <v>-0.48531943564693303</v>
      </c>
      <c r="L17">
        <f t="shared" si="8"/>
        <v>-0.79746120749850369</v>
      </c>
      <c r="M17">
        <f t="shared" si="9"/>
        <v>-1.1277804551108095</v>
      </c>
      <c r="N17">
        <f t="shared" si="10"/>
        <v>-0.43408289956334994</v>
      </c>
      <c r="P17">
        <f t="shared" si="11"/>
        <v>14.492031724979483</v>
      </c>
      <c r="Q17">
        <f t="shared" si="12"/>
        <v>0.30582392928854574</v>
      </c>
      <c r="R17">
        <f t="shared" si="13"/>
        <v>0.68775814448649686</v>
      </c>
      <c r="S17">
        <f t="shared" si="14"/>
        <v>-5.2439084428945945E-2</v>
      </c>
      <c r="T17">
        <f t="shared" si="15"/>
        <v>5.3247416816340598E-16</v>
      </c>
      <c r="U17">
        <f t="shared" si="16"/>
        <v>1.7657306529531535E-15</v>
      </c>
      <c r="V17">
        <f t="shared" si="17"/>
        <v>0</v>
      </c>
      <c r="X17">
        <f t="shared" si="18"/>
        <v>21.825804991472754</v>
      </c>
      <c r="Z17">
        <f t="shared" si="19"/>
        <v>21.832975370001208</v>
      </c>
    </row>
    <row r="18" spans="2:26" x14ac:dyDescent="0.25">
      <c r="B18">
        <v>260</v>
      </c>
      <c r="C18">
        <f t="shared" si="0"/>
        <v>4.5378560551852569</v>
      </c>
      <c r="D18">
        <f>D10</f>
        <v>-168.42274373000001</v>
      </c>
      <c r="E18">
        <f t="shared" si="1"/>
        <v>-2.505378333353292E-3</v>
      </c>
      <c r="F18">
        <f t="shared" si="2"/>
        <v>6.2769205932361194E-6</v>
      </c>
      <c r="G18">
        <f t="shared" si="3"/>
        <v>-0.2269260837356793</v>
      </c>
      <c r="H18">
        <f t="shared" si="4"/>
        <v>5.5727510970366573E-2</v>
      </c>
      <c r="I18">
        <f t="shared" si="5"/>
        <v>-0.30156798382337424</v>
      </c>
      <c r="J18">
        <f t="shared" si="6"/>
        <v>-0.16046097263760503</v>
      </c>
      <c r="K18">
        <f t="shared" si="7"/>
        <v>0.24584047285300775</v>
      </c>
      <c r="L18">
        <f t="shared" si="8"/>
        <v>-0.38771605420357941</v>
      </c>
      <c r="M18">
        <f t="shared" si="9"/>
        <v>-0.19042721143669086</v>
      </c>
      <c r="N18">
        <f t="shared" si="10"/>
        <v>5.5493582649406036E-2</v>
      </c>
      <c r="P18">
        <f t="shared" si="11"/>
        <v>23.951033650490928</v>
      </c>
      <c r="Q18">
        <f t="shared" si="12"/>
        <v>0.3954696126004959</v>
      </c>
      <c r="R18">
        <f t="shared" si="13"/>
        <v>0.51581860836487248</v>
      </c>
      <c r="S18">
        <f t="shared" si="14"/>
        <v>-8.1789434666032952E-3</v>
      </c>
      <c r="T18">
        <f t="shared" si="15"/>
        <v>7.8299867219329911E-16</v>
      </c>
      <c r="U18">
        <f t="shared" si="16"/>
        <v>9.0175210315973791E-16</v>
      </c>
      <c r="V18">
        <f t="shared" si="17"/>
        <v>0</v>
      </c>
      <c r="X18">
        <f t="shared" si="18"/>
        <v>35.149066009922372</v>
      </c>
      <c r="Z18">
        <f t="shared" si="19"/>
        <v>35.150088979970207</v>
      </c>
    </row>
    <row r="19" spans="2:26" x14ac:dyDescent="0.25">
      <c r="B19">
        <v>280</v>
      </c>
      <c r="C19">
        <f t="shared" si="0"/>
        <v>4.8869219055841224</v>
      </c>
      <c r="D19">
        <f>D9</f>
        <v>-168.41749806000001</v>
      </c>
      <c r="E19">
        <f t="shared" si="1"/>
        <v>2.7402916666403598E-3</v>
      </c>
      <c r="F19">
        <f t="shared" si="2"/>
        <v>7.5091984182586009E-6</v>
      </c>
      <c r="G19">
        <f t="shared" si="3"/>
        <v>0.24820349402954872</v>
      </c>
      <c r="H19">
        <f t="shared" si="4"/>
        <v>6.0952723938628613E-2</v>
      </c>
      <c r="I19">
        <f t="shared" si="5"/>
        <v>0.32984408861342068</v>
      </c>
      <c r="J19">
        <f t="shared" si="6"/>
        <v>-0.17550637374248845</v>
      </c>
      <c r="K19">
        <f t="shared" si="7"/>
        <v>-0.26889136467479219</v>
      </c>
      <c r="L19">
        <f t="shared" si="8"/>
        <v>0.4240697136287282</v>
      </c>
      <c r="M19">
        <f t="shared" si="9"/>
        <v>-0.20828235546489057</v>
      </c>
      <c r="N19">
        <f t="shared" si="10"/>
        <v>-0.23172773374272593</v>
      </c>
      <c r="P19">
        <f t="shared" si="11"/>
        <v>34.017093249427035</v>
      </c>
      <c r="Q19">
        <f t="shared" si="12"/>
        <v>0.3954696126004959</v>
      </c>
      <c r="R19">
        <f t="shared" si="13"/>
        <v>0.17193953612162444</v>
      </c>
      <c r="S19">
        <f t="shared" si="14"/>
        <v>-8.1789434666032883E-3</v>
      </c>
      <c r="T19">
        <f t="shared" si="15"/>
        <v>7.8299867219329921E-16</v>
      </c>
      <c r="U19">
        <f t="shared" si="16"/>
        <v>-9.0175210315973712E-16</v>
      </c>
      <c r="V19">
        <f t="shared" si="17"/>
        <v>0</v>
      </c>
      <c r="X19">
        <f t="shared" si="18"/>
        <v>48.898305566611015</v>
      </c>
      <c r="Z19">
        <f t="shared" si="19"/>
        <v>48.922595564953539</v>
      </c>
    </row>
    <row r="20" spans="2:26" x14ac:dyDescent="0.25">
      <c r="B20">
        <v>300</v>
      </c>
      <c r="C20">
        <f t="shared" si="0"/>
        <v>5.2359877559829888</v>
      </c>
      <c r="D20">
        <f>D8</f>
        <v>-168.41256906000001</v>
      </c>
      <c r="E20">
        <f t="shared" si="1"/>
        <v>7.6692916666445399E-3</v>
      </c>
      <c r="F20">
        <f t="shared" si="2"/>
        <v>5.8818034668063381E-5</v>
      </c>
      <c r="G20">
        <f t="shared" si="3"/>
        <v>0.69465050438468523</v>
      </c>
      <c r="H20">
        <f t="shared" si="4"/>
        <v>0.49119208220506677</v>
      </c>
      <c r="I20">
        <f t="shared" si="5"/>
        <v>0.49119208220506616</v>
      </c>
      <c r="J20">
        <f t="shared" si="6"/>
        <v>-0.9823841644101331</v>
      </c>
      <c r="K20">
        <f t="shared" si="7"/>
        <v>0.49119208220506727</v>
      </c>
      <c r="L20">
        <f t="shared" si="8"/>
        <v>0.80711095047494019</v>
      </c>
      <c r="M20">
        <f t="shared" si="9"/>
        <v>-1.1414272525015003</v>
      </c>
      <c r="N20">
        <f t="shared" si="10"/>
        <v>6.758607022196255E-16</v>
      </c>
      <c r="P20">
        <f t="shared" si="11"/>
        <v>43.476095174938486</v>
      </c>
      <c r="Q20">
        <f t="shared" si="12"/>
        <v>0.30582392928854579</v>
      </c>
      <c r="R20">
        <f t="shared" si="13"/>
        <v>0</v>
      </c>
      <c r="S20">
        <f t="shared" si="14"/>
        <v>-5.2439084428945931E-2</v>
      </c>
      <c r="T20">
        <f t="shared" si="15"/>
        <v>5.3247416816340608E-16</v>
      </c>
      <c r="U20">
        <f t="shared" si="16"/>
        <v>-1.7657306529531535E-15</v>
      </c>
      <c r="V20">
        <f t="shared" si="17"/>
        <v>0</v>
      </c>
      <c r="X20">
        <f t="shared" si="18"/>
        <v>61.842823719521732</v>
      </c>
      <c r="Z20">
        <f t="shared" si="19"/>
        <v>61.863685064964514</v>
      </c>
    </row>
    <row r="21" spans="2:26" x14ac:dyDescent="0.25">
      <c r="B21">
        <v>320</v>
      </c>
      <c r="C21">
        <f t="shared" si="0"/>
        <v>5.5850536063818543</v>
      </c>
      <c r="D21">
        <f>D7</f>
        <v>-168.40841359000001</v>
      </c>
      <c r="E21">
        <f t="shared" si="1"/>
        <v>1.1824761666645145E-2</v>
      </c>
      <c r="F21">
        <f t="shared" si="2"/>
        <v>1.3982498847296047E-4</v>
      </c>
      <c r="G21">
        <f t="shared" si="3"/>
        <v>1.0710345900246032</v>
      </c>
      <c r="H21">
        <f t="shared" si="4"/>
        <v>1.1603057952574038</v>
      </c>
      <c r="I21">
        <f t="shared" si="5"/>
        <v>-0.26301997056785981</v>
      </c>
      <c r="J21">
        <f t="shared" si="6"/>
        <v>-0.7573358214917516</v>
      </c>
      <c r="K21">
        <f t="shared" si="7"/>
        <v>1.4233257658252647</v>
      </c>
      <c r="L21">
        <f t="shared" si="8"/>
        <v>0.50883968653743761</v>
      </c>
      <c r="M21">
        <f t="shared" si="9"/>
        <v>-1.1025033974538336</v>
      </c>
      <c r="N21">
        <f t="shared" si="10"/>
        <v>1.9201222070602046</v>
      </c>
      <c r="P21">
        <f t="shared" si="11"/>
        <v>51.187144194807935</v>
      </c>
      <c r="Q21">
        <f t="shared" si="12"/>
        <v>0.16847877418709989</v>
      </c>
      <c r="R21">
        <f t="shared" si="13"/>
        <v>0.17193953612162402</v>
      </c>
      <c r="S21">
        <f t="shared" si="14"/>
        <v>-6.7810470071730411E-2</v>
      </c>
      <c r="T21">
        <f t="shared" si="15"/>
        <v>2.1772542097123662E-16</v>
      </c>
      <c r="U21">
        <f t="shared" si="16"/>
        <v>-1.1061627099170419E-15</v>
      </c>
      <c r="V21">
        <f t="shared" si="17"/>
        <v>0</v>
      </c>
      <c r="X21">
        <f t="shared" si="18"/>
        <v>72.775079244317027</v>
      </c>
      <c r="Z21">
        <f t="shared" si="19"/>
        <v>72.773871549966103</v>
      </c>
    </row>
    <row r="22" spans="2:26" x14ac:dyDescent="0.25">
      <c r="B22">
        <v>340</v>
      </c>
      <c r="C22">
        <f t="shared" si="0"/>
        <v>5.9341194567807207</v>
      </c>
      <c r="D22">
        <f>D6</f>
        <v>-168.40555671000001</v>
      </c>
      <c r="E22">
        <f t="shared" si="1"/>
        <v>1.4681641666641099E-2</v>
      </c>
      <c r="F22">
        <f t="shared" si="2"/>
        <v>2.1555060202765202E-4</v>
      </c>
      <c r="G22">
        <f t="shared" si="3"/>
        <v>1.3297981394140321</v>
      </c>
      <c r="H22">
        <f t="shared" si="4"/>
        <v>1.7672033870829607</v>
      </c>
      <c r="I22">
        <f t="shared" si="5"/>
        <v>-1.4406374005616114</v>
      </c>
      <c r="J22">
        <f t="shared" si="6"/>
        <v>0.94030928198891761</v>
      </c>
      <c r="K22">
        <f t="shared" si="7"/>
        <v>-0.32656598652135216</v>
      </c>
      <c r="L22">
        <f t="shared" si="8"/>
        <v>9.5173439364712634E-2</v>
      </c>
      <c r="M22">
        <f t="shared" si="9"/>
        <v>-0.25295692544699627</v>
      </c>
      <c r="N22">
        <f t="shared" si="10"/>
        <v>2.6961472970746851</v>
      </c>
      <c r="P22">
        <f t="shared" si="11"/>
        <v>56.220173994276003</v>
      </c>
      <c r="Q22">
        <f t="shared" si="12"/>
        <v>4.7699471789495934E-2</v>
      </c>
      <c r="R22">
        <f t="shared" si="13"/>
        <v>0.51581860836487292</v>
      </c>
      <c r="S22">
        <f t="shared" si="14"/>
        <v>-2.8888755319558056E-2</v>
      </c>
      <c r="T22">
        <f t="shared" si="15"/>
        <v>3.2799083058656184E-17</v>
      </c>
      <c r="U22">
        <f t="shared" si="16"/>
        <v>-2.0441060675730231E-16</v>
      </c>
      <c r="V22">
        <f t="shared" si="17"/>
        <v>0</v>
      </c>
      <c r="X22">
        <f t="shared" si="18"/>
        <v>80.263412583704067</v>
      </c>
      <c r="Z22">
        <f t="shared" si="19"/>
        <v>80.274609989955479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57.968126899917969</v>
      </c>
      <c r="Q23">
        <f t="shared" si="12"/>
        <v>0</v>
      </c>
      <c r="R23">
        <f t="shared" si="13"/>
        <v>0.68775814448649686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0</v>
      </c>
      <c r="X23">
        <f t="shared" si="18"/>
        <v>82.951948142793995</v>
      </c>
      <c r="Z23">
        <f>Z5</f>
        <v>82.978953754980878</v>
      </c>
    </row>
    <row r="24" spans="2:26" x14ac:dyDescent="0.25">
      <c r="B24" t="s">
        <v>4</v>
      </c>
      <c r="D24">
        <f>AVERAGE(D5:D22)</f>
        <v>-168.42023835166665</v>
      </c>
      <c r="F24">
        <f>SQRT(AVERAGE(F5:F22))</f>
        <v>1.1040503991914502E-2</v>
      </c>
      <c r="G24" t="s">
        <v>10</v>
      </c>
      <c r="H24" s="3">
        <f t="shared" ref="H24:N24" si="20">AVERAGE(H5:H22)</f>
        <v>0.99990410198204716</v>
      </c>
      <c r="I24" s="3">
        <f t="shared" si="20"/>
        <v>7.0336261835252838E-3</v>
      </c>
      <c r="J24" s="3">
        <f t="shared" si="20"/>
        <v>1.1863281196422147E-2</v>
      </c>
      <c r="K24" s="3">
        <f t="shared" si="20"/>
        <v>-1.2060433535648156E-3</v>
      </c>
      <c r="L24" s="3">
        <f t="shared" si="20"/>
        <v>2.2358658134812181E-17</v>
      </c>
      <c r="M24" s="3">
        <f t="shared" si="20"/>
        <v>5.2427198385076835E-17</v>
      </c>
      <c r="N24" s="3">
        <f t="shared" si="20"/>
        <v>0</v>
      </c>
    </row>
    <row r="25" spans="2:26" x14ac:dyDescent="0.25">
      <c r="B25" t="s">
        <v>5</v>
      </c>
      <c r="D25">
        <f>MIN(D4:D22)</f>
        <v>-168.43613169</v>
      </c>
      <c r="F25" s="2">
        <f>F24*$A$1</f>
        <v>28.986843230771527</v>
      </c>
      <c r="G25" s="3">
        <f>SUM(H25:N25)</f>
        <v>0.99999987703912974</v>
      </c>
      <c r="H25">
        <f t="shared" ref="H25:N25" si="21">H24^2</f>
        <v>0.99980821316052415</v>
      </c>
      <c r="I25">
        <f t="shared" si="21"/>
        <v>4.9471897289572452E-5</v>
      </c>
      <c r="J25">
        <f t="shared" si="21"/>
        <v>1.407374407453833E-4</v>
      </c>
      <c r="K25">
        <f t="shared" si="21"/>
        <v>1.4545405706778669E-6</v>
      </c>
      <c r="L25">
        <f t="shared" si="21"/>
        <v>4.9990959358940293E-34</v>
      </c>
      <c r="M25">
        <f t="shared" si="21"/>
        <v>2.7486111305082032E-33</v>
      </c>
      <c r="N25">
        <f t="shared" si="21"/>
        <v>0</v>
      </c>
    </row>
    <row r="26" spans="2:26" x14ac:dyDescent="0.25">
      <c r="B26" t="s">
        <v>6</v>
      </c>
      <c r="D26">
        <f>MAX(D5:D22)</f>
        <v>-168.40452668</v>
      </c>
    </row>
    <row r="27" spans="2:26" x14ac:dyDescent="0.25">
      <c r="B27" t="s">
        <v>66</v>
      </c>
      <c r="D27" s="1">
        <f>D26-D25</f>
        <v>3.1605009999992717E-2</v>
      </c>
      <c r="G27" t="s">
        <v>62</v>
      </c>
      <c r="H27">
        <f>H24*$F$24</f>
        <v>1.1039445229464477E-2</v>
      </c>
      <c r="I27">
        <f t="shared" ref="I27:N27" si="22">I24*$F$24</f>
        <v>7.7654777956845264E-5</v>
      </c>
      <c r="J27">
        <f t="shared" si="22"/>
        <v>1.3097660340630297E-4</v>
      </c>
      <c r="K27">
        <f t="shared" si="22"/>
        <v>-1.33153264594543E-5</v>
      </c>
      <c r="L27">
        <f t="shared" si="22"/>
        <v>2.4685085439124552E-19</v>
      </c>
      <c r="M27">
        <f t="shared" si="22"/>
        <v>5.7882269305533438E-19</v>
      </c>
      <c r="N27">
        <f t="shared" si="22"/>
        <v>0</v>
      </c>
    </row>
    <row r="28" spans="2:26" x14ac:dyDescent="0.25">
      <c r="D28" s="2">
        <f>D27*$A$1</f>
        <v>82.978953754980878</v>
      </c>
      <c r="H28">
        <f>$A$1*H27</f>
        <v>28.984063449958985</v>
      </c>
      <c r="I28">
        <f t="shared" ref="I28:N28" si="23">$A$1*I27</f>
        <v>0.20388261952569725</v>
      </c>
      <c r="J28">
        <f t="shared" si="23"/>
        <v>0.34387907224324843</v>
      </c>
      <c r="K28">
        <f t="shared" si="23"/>
        <v>-3.4959389619297267E-2</v>
      </c>
      <c r="L28">
        <f t="shared" si="23"/>
        <v>6.481069182042151E-16</v>
      </c>
      <c r="M28">
        <f t="shared" si="23"/>
        <v>1.5196989806167804E-15</v>
      </c>
      <c r="N28">
        <f t="shared" si="23"/>
        <v>0</v>
      </c>
      <c r="O28" t="s">
        <v>60</v>
      </c>
    </row>
    <row r="33" spans="6:6" x14ac:dyDescent="0.25">
      <c r="F33" s="2">
        <f>F25/part_relax!F25</f>
        <v>5.5475029662644566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-168.45929795999999</v>
      </c>
      <c r="E4">
        <f>D4-$D$24</f>
        <v>-1.0012576666667883E-2</v>
      </c>
    </row>
    <row r="5" spans="1:26" x14ac:dyDescent="0.25">
      <c r="B5">
        <v>0</v>
      </c>
      <c r="C5">
        <f t="shared" ref="C5:C23" si="0">B5*PI()/180</f>
        <v>0</v>
      </c>
      <c r="D5">
        <v>-168.43934243999999</v>
      </c>
      <c r="E5">
        <f t="shared" ref="E5:E22" si="1">D5-$D$24</f>
        <v>9.9429433333284578E-3</v>
      </c>
      <c r="F5">
        <f t="shared" ref="F5:F22" si="2">E5^2</f>
        <v>9.886212212978082E-5</v>
      </c>
      <c r="G5">
        <f t="shared" ref="G5:G22" si="3">E5/$F$24</f>
        <v>1.4142285062316855</v>
      </c>
      <c r="H5">
        <f>-COS(C5-$C$4)*SQRT(2)*G5</f>
        <v>2.0000211338074929</v>
      </c>
      <c r="I5">
        <f>-SQRT(2)*COS(2*(C5-$C$4))*G5</f>
        <v>-2.0000211338074929</v>
      </c>
      <c r="J5">
        <f>-COS(3*(C5-$C$4))*SQRT(2)*G5</f>
        <v>2.0000211338074929</v>
      </c>
      <c r="K5">
        <f>-COS(4*(C5-$C$4))*SQRT(2)*G5</f>
        <v>-2.0000211338074929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-1.2653412539293731E-15</v>
      </c>
      <c r="P5">
        <f>H$28*(1-COS($C5-$C$4))</f>
        <v>36.917483081236597</v>
      </c>
      <c r="Q5">
        <f>I$28*(1-COS(2*($C5-$C$4)))</f>
        <v>0</v>
      </c>
      <c r="R5">
        <f>J$28*(1-COS(3*($C5-$C$4)))</f>
        <v>0.12846628713668631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3.1693549754106742E-30</v>
      </c>
      <c r="X5">
        <f>SUM(P5:V5)*SQRT(2)</f>
        <v>52.390884027740498</v>
      </c>
      <c r="Z5">
        <f>(D5-$D$25)*$A$1</f>
        <v>52.393217759990392</v>
      </c>
    </row>
    <row r="6" spans="1:26" x14ac:dyDescent="0.25">
      <c r="B6">
        <v>20</v>
      </c>
      <c r="C6">
        <f t="shared" si="0"/>
        <v>0.3490658503988659</v>
      </c>
      <c r="D6">
        <v>-168.43995183999999</v>
      </c>
      <c r="E6">
        <f t="shared" si="1"/>
        <v>9.3335433333265883E-3</v>
      </c>
      <c r="F6">
        <f t="shared" si="2"/>
        <v>8.7115031155085194E-5</v>
      </c>
      <c r="G6">
        <f t="shared" si="3"/>
        <v>1.3275508673466885</v>
      </c>
      <c r="H6">
        <f t="shared" ref="H6:H22" si="4">-COS(C6-$C$4)*SQRT(2)*G6</f>
        <v>1.7642169286939777</v>
      </c>
      <c r="I6">
        <f t="shared" ref="I6:I22" si="5">-SQRT(2)*COS(2*(C6-$C$4))*G6</f>
        <v>-1.4382028173767674</v>
      </c>
      <c r="J6">
        <f t="shared" ref="J6:J22" si="6">-COS(3*(C6-$C$4))*SQRT(2)*G6</f>
        <v>0.93872022067092487</v>
      </c>
      <c r="K6">
        <f t="shared" ref="K6:K22" si="7">-COS(4*(C6-$C$4))*SQRT(2)*G6</f>
        <v>-0.32601411131720898</v>
      </c>
      <c r="L6">
        <f t="shared" ref="L6:L22" si="8">SQRT(2)*(3*SIN(C6-$C$4)-SIN(3*(C6-$C$4)))*G6/SQRT(10)</f>
        <v>-9.5012602463608681E-2</v>
      </c>
      <c r="M6">
        <f t="shared" ref="M6:M22" si="9">SQRT(2)*(2*SIN(2*(C6-$C$4))-SIN(4*(C6-$C$4)))*G6/SQRT(5)</f>
        <v>0.25252944475203354</v>
      </c>
      <c r="N6">
        <f t="shared" ref="N6:N22" si="10">SQRT(2)*G6*(SIN(C6-$C$4)-SIN(2*(C6-$C$4))+3*SIN(3*(C6-$C$4))-2*SIN(4*(C6-$C$4)))/SQRT(15)</f>
        <v>-2.6915909841046384</v>
      </c>
      <c r="P6">
        <f t="shared" ref="P6:P23" si="11">H$28*(1-COS($C6-$C$4))</f>
        <v>35.804284755331622</v>
      </c>
      <c r="Q6">
        <f t="shared" ref="Q6:Q23" si="12">I$28*(1-COS(2*($C6-$C$4)))</f>
        <v>1.5174999991942896E-2</v>
      </c>
      <c r="R6">
        <f t="shared" ref="R6:R23" si="13">J$28*(1-COS(3*($C6-$C$4)))</f>
        <v>9.6349715352514673E-2</v>
      </c>
      <c r="S6">
        <f t="shared" ref="S6:S23" si="14">K$28*(1-COS(4*($C6-$C$4)))</f>
        <v>-1.1638515229660208E-4</v>
      </c>
      <c r="T6">
        <f t="shared" ref="T6:T23" si="15">L$28*(3*SIN($C6-$C$4)-SIN(3*($C6-$C$4)))/SQRT(10)</f>
        <v>-3.3850730162152832E-17</v>
      </c>
      <c r="U6">
        <f t="shared" ref="U6:U23" si="16">M$28*(2*SIN(2*(C6-$C$4))-SIN(4*(C6-$C$4)))/SQRT(5)</f>
        <v>3.9050910148315279E-16</v>
      </c>
      <c r="V6">
        <f t="shared" ref="V6:V23" si="17">$N$28*(SIN(C6-$C$4)-SIN(2*(C6-$C$4))+3*SIN(3*(C6-$C$4))-2*SIN(4*(C6-$C$4)))/SQRT(15)</f>
        <v>7.1819222200945688E-15</v>
      </c>
      <c r="X6">
        <f t="shared" ref="X6:X23" si="18">SUM(P6:V6)*SQRT(2)</f>
        <v>50.79246026357734</v>
      </c>
      <c r="Z6">
        <f t="shared" ref="Z6:Z22" si="19">(D6-$D$25)*$A$1</f>
        <v>50.793238059985484</v>
      </c>
    </row>
    <row r="7" spans="1:26" x14ac:dyDescent="0.25">
      <c r="B7">
        <v>40</v>
      </c>
      <c r="C7">
        <f t="shared" si="0"/>
        <v>0.69813170079773179</v>
      </c>
      <c r="D7">
        <v>-168.4416927</v>
      </c>
      <c r="E7">
        <f t="shared" si="1"/>
        <v>7.5926833333141985E-3</v>
      </c>
      <c r="F7">
        <f t="shared" si="2"/>
        <v>5.7648840199987208E-5</v>
      </c>
      <c r="G7">
        <f t="shared" si="3"/>
        <v>1.0799407025453314</v>
      </c>
      <c r="H7">
        <f t="shared" si="4"/>
        <v>1.1699542361829001</v>
      </c>
      <c r="I7">
        <f t="shared" si="5"/>
        <v>-0.26520709456450137</v>
      </c>
      <c r="J7">
        <f t="shared" si="6"/>
        <v>-0.76363339404916897</v>
      </c>
      <c r="K7">
        <f t="shared" si="7"/>
        <v>1.4351613307474025</v>
      </c>
      <c r="L7">
        <f t="shared" si="8"/>
        <v>-0.51307090702790781</v>
      </c>
      <c r="M7">
        <f t="shared" si="9"/>
        <v>1.1116711866211129</v>
      </c>
      <c r="N7">
        <f t="shared" si="10"/>
        <v>-1.9360888477167253</v>
      </c>
      <c r="P7">
        <f t="shared" si="11"/>
        <v>32.598957924778389</v>
      </c>
      <c r="Q7">
        <f t="shared" si="12"/>
        <v>5.3599448820202546E-2</v>
      </c>
      <c r="R7">
        <f t="shared" si="13"/>
        <v>3.2116571784171544E-2</v>
      </c>
      <c r="S7">
        <f t="shared" si="14"/>
        <v>-2.731904438007902E-4</v>
      </c>
      <c r="T7">
        <f t="shared" si="15"/>
        <v>-2.2470641821169301E-16</v>
      </c>
      <c r="U7">
        <f t="shared" si="16"/>
        <v>2.1132298993503204E-15</v>
      </c>
      <c r="V7">
        <f t="shared" si="17"/>
        <v>6.3505037496511936E-15</v>
      </c>
      <c r="X7">
        <f t="shared" si="18"/>
        <v>46.222722825672122</v>
      </c>
      <c r="Z7">
        <f t="shared" si="19"/>
        <v>46.222610129952955</v>
      </c>
    </row>
    <row r="8" spans="1:26" x14ac:dyDescent="0.25">
      <c r="B8">
        <v>60</v>
      </c>
      <c r="C8">
        <f t="shared" si="0"/>
        <v>1.0471975511965976</v>
      </c>
      <c r="D8">
        <v>-168.44433090000001</v>
      </c>
      <c r="E8">
        <f t="shared" si="1"/>
        <v>4.9544833333072802E-3</v>
      </c>
      <c r="F8">
        <f t="shared" si="2"/>
        <v>2.454690510001962E-5</v>
      </c>
      <c r="G8">
        <f t="shared" si="3"/>
        <v>0.70469792783857488</v>
      </c>
      <c r="H8">
        <f t="shared" si="4"/>
        <v>0.4982966834627649</v>
      </c>
      <c r="I8">
        <f t="shared" si="5"/>
        <v>0.49829668346276429</v>
      </c>
      <c r="J8">
        <f t="shared" si="6"/>
        <v>-0.99659336692552936</v>
      </c>
      <c r="K8">
        <f t="shared" si="7"/>
        <v>0.49829668346276546</v>
      </c>
      <c r="L8">
        <f t="shared" si="8"/>
        <v>-0.81878500158770284</v>
      </c>
      <c r="M8">
        <f t="shared" si="9"/>
        <v>1.1579368539130059</v>
      </c>
      <c r="N8">
        <f t="shared" si="10"/>
        <v>-6.8563635001399213E-16</v>
      </c>
      <c r="P8">
        <f t="shared" si="11"/>
        <v>27.688112310927451</v>
      </c>
      <c r="Q8">
        <f t="shared" si="12"/>
        <v>9.7294119837855256E-2</v>
      </c>
      <c r="R8">
        <f t="shared" si="13"/>
        <v>0</v>
      </c>
      <c r="S8">
        <f t="shared" si="14"/>
        <v>-2.1126319774065645E-4</v>
      </c>
      <c r="T8">
        <f t="shared" si="15"/>
        <v>-5.4954705143987997E-16</v>
      </c>
      <c r="U8">
        <f t="shared" si="16"/>
        <v>3.3732784305301786E-15</v>
      </c>
      <c r="V8">
        <f t="shared" si="17"/>
        <v>3.4464631803403864E-30</v>
      </c>
      <c r="X8">
        <f t="shared" si="18"/>
        <v>39.294199839157443</v>
      </c>
      <c r="Z8">
        <f t="shared" si="19"/>
        <v>39.29601602993479</v>
      </c>
    </row>
    <row r="9" spans="1:26" x14ac:dyDescent="0.25">
      <c r="B9">
        <v>80</v>
      </c>
      <c r="C9">
        <f t="shared" si="0"/>
        <v>1.3962634015954636</v>
      </c>
      <c r="D9">
        <v>-168.44754298999999</v>
      </c>
      <c r="E9">
        <f t="shared" si="1"/>
        <v>1.7423933333304831E-3</v>
      </c>
      <c r="F9">
        <f t="shared" si="2"/>
        <v>3.0359345280345118E-6</v>
      </c>
      <c r="G9">
        <f t="shared" si="3"/>
        <v>0.24782825753459567</v>
      </c>
      <c r="H9">
        <f t="shared" si="4"/>
        <v>6.0860575008260087E-2</v>
      </c>
      <c r="I9">
        <f t="shared" si="5"/>
        <v>0.32934542706082565</v>
      </c>
      <c r="J9">
        <f t="shared" si="6"/>
        <v>-0.17524104147235872</v>
      </c>
      <c r="K9">
        <f t="shared" si="7"/>
        <v>-0.26848485205256556</v>
      </c>
      <c r="L9">
        <f t="shared" si="8"/>
        <v>-0.42342860084512302</v>
      </c>
      <c r="M9">
        <f t="shared" si="9"/>
        <v>0.20796747214170966</v>
      </c>
      <c r="N9">
        <f t="shared" si="10"/>
        <v>0.23137740546498348</v>
      </c>
      <c r="P9">
        <f t="shared" si="11"/>
        <v>21.664068371171531</v>
      </c>
      <c r="Q9">
        <f t="shared" si="12"/>
        <v>0.12581379086356517</v>
      </c>
      <c r="R9">
        <f t="shared" si="13"/>
        <v>3.2116571784171571E-2</v>
      </c>
      <c r="S9">
        <f t="shared" si="14"/>
        <v>-3.2950799383920462E-5</v>
      </c>
      <c r="T9">
        <f t="shared" si="15"/>
        <v>-8.0810419981372587E-16</v>
      </c>
      <c r="U9">
        <f t="shared" si="16"/>
        <v>1.7227207978671668E-15</v>
      </c>
      <c r="V9">
        <f t="shared" si="17"/>
        <v>-3.307142639528435E-15</v>
      </c>
      <c r="X9">
        <f t="shared" si="18"/>
        <v>30.860919967988334</v>
      </c>
      <c r="Z9">
        <f t="shared" si="19"/>
        <v>30.86267373499571</v>
      </c>
    </row>
    <row r="10" spans="1:26" x14ac:dyDescent="0.25">
      <c r="B10">
        <v>100</v>
      </c>
      <c r="C10">
        <f t="shared" si="0"/>
        <v>1.7453292519943295</v>
      </c>
      <c r="D10">
        <v>-168.45096204999999</v>
      </c>
      <c r="E10">
        <f t="shared" si="1"/>
        <v>-1.676666666668325E-3</v>
      </c>
      <c r="F10">
        <f t="shared" si="2"/>
        <v>2.8112111111166721E-6</v>
      </c>
      <c r="G10">
        <f t="shared" si="3"/>
        <v>-0.23847966502058249</v>
      </c>
      <c r="H10">
        <f t="shared" si="4"/>
        <v>5.8564788718267216E-2</v>
      </c>
      <c r="I10">
        <f t="shared" si="5"/>
        <v>-0.31692183894954851</v>
      </c>
      <c r="J10">
        <f t="shared" si="6"/>
        <v>-0.16863058831115035</v>
      </c>
      <c r="K10">
        <f t="shared" si="7"/>
        <v>0.2583570502312813</v>
      </c>
      <c r="L10">
        <f t="shared" si="8"/>
        <v>0.40745600156423906</v>
      </c>
      <c r="M10">
        <f t="shared" si="9"/>
        <v>0.20012251058420524</v>
      </c>
      <c r="N10">
        <f t="shared" si="10"/>
        <v>-5.8318950308229985E-2</v>
      </c>
      <c r="P10">
        <f t="shared" si="11"/>
        <v>15.253414710065064</v>
      </c>
      <c r="Q10">
        <f t="shared" si="12"/>
        <v>0.12581379086356517</v>
      </c>
      <c r="R10">
        <f t="shared" si="13"/>
        <v>9.634971535251477E-2</v>
      </c>
      <c r="S10">
        <f t="shared" si="14"/>
        <v>-3.2950799383920509E-5</v>
      </c>
      <c r="T10">
        <f t="shared" si="15"/>
        <v>-8.0810419981372577E-16</v>
      </c>
      <c r="U10">
        <f t="shared" si="16"/>
        <v>-1.722720797867168E-15</v>
      </c>
      <c r="V10">
        <f t="shared" si="17"/>
        <v>-8.6624581362670596E-16</v>
      </c>
      <c r="X10">
        <f t="shared" si="18"/>
        <v>21.885725999563046</v>
      </c>
      <c r="Z10">
        <f t="shared" si="19"/>
        <v>21.885931704998839</v>
      </c>
    </row>
    <row r="11" spans="1:26" x14ac:dyDescent="0.25">
      <c r="B11">
        <v>120</v>
      </c>
      <c r="C11">
        <f t="shared" si="0"/>
        <v>2.0943951023931953</v>
      </c>
      <c r="D11">
        <v>-168.45420490000001</v>
      </c>
      <c r="E11">
        <f t="shared" si="1"/>
        <v>-4.9195166666891055E-3</v>
      </c>
      <c r="F11">
        <f t="shared" si="2"/>
        <v>2.4201644233831887E-5</v>
      </c>
      <c r="G11">
        <f t="shared" si="3"/>
        <v>-0.69972446524892451</v>
      </c>
      <c r="H11">
        <f t="shared" si="4"/>
        <v>0.49477991433964519</v>
      </c>
      <c r="I11">
        <f t="shared" si="5"/>
        <v>-0.49477991433964552</v>
      </c>
      <c r="J11">
        <f t="shared" si="6"/>
        <v>-0.9895598286792906</v>
      </c>
      <c r="K11">
        <f t="shared" si="7"/>
        <v>-0.49477991433964491</v>
      </c>
      <c r="L11">
        <f t="shared" si="8"/>
        <v>0.81300636025289263</v>
      </c>
      <c r="M11">
        <f t="shared" si="9"/>
        <v>1.1497646209652272</v>
      </c>
      <c r="N11">
        <f t="shared" si="10"/>
        <v>0.44254460894598785</v>
      </c>
      <c r="P11">
        <f t="shared" si="11"/>
        <v>9.229370770309151</v>
      </c>
      <c r="Q11">
        <f t="shared" si="12"/>
        <v>9.7294119837855297E-2</v>
      </c>
      <c r="R11">
        <f t="shared" si="13"/>
        <v>0.12846628713668631</v>
      </c>
      <c r="S11">
        <f t="shared" si="14"/>
        <v>-2.1126319774065626E-4</v>
      </c>
      <c r="T11">
        <f t="shared" si="15"/>
        <v>-5.4954705143988026E-16</v>
      </c>
      <c r="U11">
        <f t="shared" si="16"/>
        <v>-3.3732784305301786E-15</v>
      </c>
      <c r="V11">
        <f t="shared" si="17"/>
        <v>2.2403341499712132E-15</v>
      </c>
      <c r="X11">
        <f t="shared" si="18"/>
        <v>13.371275973651809</v>
      </c>
      <c r="Z11">
        <f t="shared" si="19"/>
        <v>13.37182902994428</v>
      </c>
    </row>
    <row r="12" spans="1:26" x14ac:dyDescent="0.25">
      <c r="B12">
        <v>140</v>
      </c>
      <c r="C12">
        <f t="shared" si="0"/>
        <v>2.4434609527920612</v>
      </c>
      <c r="D12">
        <v>-168.45689039999999</v>
      </c>
      <c r="E12">
        <f t="shared" si="1"/>
        <v>-7.6050166666732366E-3</v>
      </c>
      <c r="F12">
        <f t="shared" si="2"/>
        <v>5.7836278500377707E-5</v>
      </c>
      <c r="G12">
        <f t="shared" si="3"/>
        <v>-1.0816949267250815</v>
      </c>
      <c r="H12">
        <f t="shared" si="4"/>
        <v>1.1718546757213635</v>
      </c>
      <c r="I12">
        <f t="shared" si="5"/>
        <v>0.26563788923390336</v>
      </c>
      <c r="J12">
        <f t="shared" si="6"/>
        <v>-0.76487381786239117</v>
      </c>
      <c r="K12">
        <f t="shared" si="7"/>
        <v>-1.4374925649552672</v>
      </c>
      <c r="L12">
        <f t="shared" si="8"/>
        <v>0.51390432444509859</v>
      </c>
      <c r="M12">
        <f t="shared" si="9"/>
        <v>1.1134769528737469</v>
      </c>
      <c r="N12">
        <f t="shared" si="10"/>
        <v>0.62091344318258457</v>
      </c>
      <c r="P12">
        <f t="shared" si="11"/>
        <v>4.3185251564582074</v>
      </c>
      <c r="Q12">
        <f t="shared" si="12"/>
        <v>5.3599448820202525E-2</v>
      </c>
      <c r="R12">
        <f t="shared" si="13"/>
        <v>9.6349715352514756E-2</v>
      </c>
      <c r="S12">
        <f t="shared" si="14"/>
        <v>-2.7319044380079015E-4</v>
      </c>
      <c r="T12">
        <f t="shared" si="15"/>
        <v>-2.2470641821169296E-16</v>
      </c>
      <c r="U12">
        <f t="shared" si="16"/>
        <v>-2.1132298993503196E-15</v>
      </c>
      <c r="V12">
        <f t="shared" si="17"/>
        <v>2.0333356411491854E-15</v>
      </c>
      <c r="X12">
        <f t="shared" si="18"/>
        <v>6.3189906377214227</v>
      </c>
      <c r="Z12">
        <f t="shared" si="19"/>
        <v>6.3210487799859436</v>
      </c>
    </row>
    <row r="13" spans="1:26" x14ac:dyDescent="0.25">
      <c r="B13">
        <v>160</v>
      </c>
      <c r="C13">
        <f t="shared" si="0"/>
        <v>2.7925268031909272</v>
      </c>
      <c r="D13">
        <v>-168.45867247000001</v>
      </c>
      <c r="E13">
        <f t="shared" si="1"/>
        <v>-9.3870866666918573E-3</v>
      </c>
      <c r="F13">
        <f t="shared" si="2"/>
        <v>8.811739608798405E-5</v>
      </c>
      <c r="G13">
        <f t="shared" si="3"/>
        <v>-1.3351665708486897</v>
      </c>
      <c r="H13">
        <f t="shared" si="4"/>
        <v>1.774337635457552</v>
      </c>
      <c r="I13">
        <f t="shared" si="5"/>
        <v>1.446453293122963</v>
      </c>
      <c r="J13">
        <f t="shared" si="6"/>
        <v>0.94410533626069737</v>
      </c>
      <c r="K13">
        <f t="shared" si="7"/>
        <v>0.32788434233458902</v>
      </c>
      <c r="L13">
        <f t="shared" si="8"/>
        <v>9.555765714069428E-2</v>
      </c>
      <c r="M13">
        <f t="shared" si="9"/>
        <v>0.25397811946880711</v>
      </c>
      <c r="N13">
        <f t="shared" si="10"/>
        <v>0.15976156255317905</v>
      </c>
      <c r="P13">
        <f t="shared" si="11"/>
        <v>1.1131983259049747</v>
      </c>
      <c r="Q13">
        <f t="shared" si="12"/>
        <v>1.5174999991942882E-2</v>
      </c>
      <c r="R13">
        <f t="shared" si="13"/>
        <v>3.2116571784171585E-2</v>
      </c>
      <c r="S13">
        <f t="shared" si="14"/>
        <v>-1.1638515229660201E-4</v>
      </c>
      <c r="T13">
        <f t="shared" si="15"/>
        <v>-3.3850730162152832E-17</v>
      </c>
      <c r="U13">
        <f t="shared" si="16"/>
        <v>-3.9050910148315225E-16</v>
      </c>
      <c r="V13">
        <f t="shared" si="17"/>
        <v>4.238572856908296E-16</v>
      </c>
      <c r="X13">
        <f t="shared" si="18"/>
        <v>1.6410159588367252</v>
      </c>
      <c r="Z13">
        <f t="shared" si="19"/>
        <v>1.642223994937055</v>
      </c>
    </row>
    <row r="14" spans="1:26" x14ac:dyDescent="0.25">
      <c r="B14">
        <v>180</v>
      </c>
      <c r="C14">
        <f t="shared" si="0"/>
        <v>3.1415926535897931</v>
      </c>
      <c r="D14">
        <v>-168.45929795999999</v>
      </c>
      <c r="E14">
        <f t="shared" si="1"/>
        <v>-1.0012576666667883E-2</v>
      </c>
      <c r="F14">
        <f t="shared" si="2"/>
        <v>1.0025169150590213E-4</v>
      </c>
      <c r="G14">
        <f t="shared" si="3"/>
        <v>-1.4241327611078503</v>
      </c>
      <c r="H14">
        <f t="shared" si="4"/>
        <v>2.0140278653785648</v>
      </c>
      <c r="I14">
        <f t="shared" si="5"/>
        <v>2.0140278653785648</v>
      </c>
      <c r="J14">
        <f t="shared" si="6"/>
        <v>2.0140278653785648</v>
      </c>
      <c r="K14">
        <f t="shared" si="7"/>
        <v>2.0140278653785648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-168.45867247000001</v>
      </c>
      <c r="E15">
        <f t="shared" si="1"/>
        <v>-9.3870866666918573E-3</v>
      </c>
      <c r="F15">
        <f t="shared" si="2"/>
        <v>8.811739608798405E-5</v>
      </c>
      <c r="G15">
        <f t="shared" si="3"/>
        <v>-1.3351665708486897</v>
      </c>
      <c r="H15">
        <f t="shared" si="4"/>
        <v>1.774337635457552</v>
      </c>
      <c r="I15">
        <f t="shared" si="5"/>
        <v>1.446453293122963</v>
      </c>
      <c r="J15">
        <f t="shared" si="6"/>
        <v>0.94410533626069737</v>
      </c>
      <c r="K15">
        <f t="shared" si="7"/>
        <v>0.32788434233458902</v>
      </c>
      <c r="L15">
        <f t="shared" si="8"/>
        <v>-9.555765714069428E-2</v>
      </c>
      <c r="M15">
        <f t="shared" si="9"/>
        <v>-0.25397811946880711</v>
      </c>
      <c r="N15">
        <f t="shared" si="10"/>
        <v>-0.15976156255317905</v>
      </c>
      <c r="P15">
        <f t="shared" si="11"/>
        <v>1.1131983259049747</v>
      </c>
      <c r="Q15">
        <f t="shared" si="12"/>
        <v>1.5174999991942882E-2</v>
      </c>
      <c r="R15">
        <f t="shared" si="13"/>
        <v>3.2116571784171585E-2</v>
      </c>
      <c r="S15">
        <f t="shared" si="14"/>
        <v>-1.1638515229660201E-4</v>
      </c>
      <c r="T15">
        <f t="shared" si="15"/>
        <v>3.3850730162152832E-17</v>
      </c>
      <c r="U15">
        <f t="shared" si="16"/>
        <v>3.9050910148315225E-16</v>
      </c>
      <c r="V15">
        <f t="shared" si="17"/>
        <v>-4.238572856908296E-16</v>
      </c>
      <c r="X15">
        <f t="shared" si="18"/>
        <v>1.6410159588367252</v>
      </c>
      <c r="Z15">
        <f t="shared" si="19"/>
        <v>1.642223994937055</v>
      </c>
    </row>
    <row r="16" spans="1:26" x14ac:dyDescent="0.25">
      <c r="B16">
        <v>220</v>
      </c>
      <c r="C16">
        <f t="shared" si="0"/>
        <v>3.839724354387525</v>
      </c>
      <c r="D16">
        <f>D12</f>
        <v>-168.45689039999999</v>
      </c>
      <c r="E16">
        <f t="shared" si="1"/>
        <v>-7.6050166666732366E-3</v>
      </c>
      <c r="F16">
        <f t="shared" si="2"/>
        <v>5.7836278500377707E-5</v>
      </c>
      <c r="G16">
        <f t="shared" si="3"/>
        <v>-1.0816949267250815</v>
      </c>
      <c r="H16">
        <f t="shared" si="4"/>
        <v>1.1718546757213635</v>
      </c>
      <c r="I16">
        <f t="shared" si="5"/>
        <v>0.26563788923390336</v>
      </c>
      <c r="J16">
        <f t="shared" si="6"/>
        <v>-0.76487381786239117</v>
      </c>
      <c r="K16">
        <f t="shared" si="7"/>
        <v>-1.4374925649552672</v>
      </c>
      <c r="L16">
        <f t="shared" si="8"/>
        <v>-0.51390432444509859</v>
      </c>
      <c r="M16">
        <f t="shared" si="9"/>
        <v>-1.1134769528737469</v>
      </c>
      <c r="N16">
        <f t="shared" si="10"/>
        <v>-0.62091344318258457</v>
      </c>
      <c r="P16">
        <f t="shared" si="11"/>
        <v>4.3185251564582074</v>
      </c>
      <c r="Q16">
        <f t="shared" si="12"/>
        <v>5.3599448820202525E-2</v>
      </c>
      <c r="R16">
        <f t="shared" si="13"/>
        <v>9.6349715352514756E-2</v>
      </c>
      <c r="S16">
        <f t="shared" si="14"/>
        <v>-2.7319044380079015E-4</v>
      </c>
      <c r="T16">
        <f t="shared" si="15"/>
        <v>2.2470641821169296E-16</v>
      </c>
      <c r="U16">
        <f t="shared" si="16"/>
        <v>2.1132298993503196E-15</v>
      </c>
      <c r="V16">
        <f t="shared" si="17"/>
        <v>-2.0333356411491854E-15</v>
      </c>
      <c r="X16">
        <f t="shared" si="18"/>
        <v>6.3189906377214227</v>
      </c>
      <c r="Z16">
        <f t="shared" si="19"/>
        <v>6.3210487799859436</v>
      </c>
    </row>
    <row r="17" spans="2:26" x14ac:dyDescent="0.25">
      <c r="B17">
        <v>240</v>
      </c>
      <c r="C17">
        <f t="shared" si="0"/>
        <v>4.1887902047863905</v>
      </c>
      <c r="D17">
        <f>D11</f>
        <v>-168.45420490000001</v>
      </c>
      <c r="E17">
        <f t="shared" si="1"/>
        <v>-4.9195166666891055E-3</v>
      </c>
      <c r="F17">
        <f t="shared" si="2"/>
        <v>2.4201644233831887E-5</v>
      </c>
      <c r="G17">
        <f t="shared" si="3"/>
        <v>-0.69972446524892451</v>
      </c>
      <c r="H17">
        <f t="shared" si="4"/>
        <v>0.49477991433964558</v>
      </c>
      <c r="I17">
        <f t="shared" si="5"/>
        <v>-0.49477991433964463</v>
      </c>
      <c r="J17">
        <f t="shared" si="6"/>
        <v>-0.9895598286792906</v>
      </c>
      <c r="K17">
        <f t="shared" si="7"/>
        <v>-0.49477991433964652</v>
      </c>
      <c r="L17">
        <f t="shared" si="8"/>
        <v>-0.81300636025289208</v>
      </c>
      <c r="M17">
        <f t="shared" si="9"/>
        <v>-1.1497646209652272</v>
      </c>
      <c r="N17">
        <f t="shared" si="10"/>
        <v>-0.44254460894598824</v>
      </c>
      <c r="P17">
        <f t="shared" si="11"/>
        <v>9.2293707703091439</v>
      </c>
      <c r="Q17">
        <f t="shared" si="12"/>
        <v>9.7294119837855242E-2</v>
      </c>
      <c r="R17">
        <f t="shared" si="13"/>
        <v>0.12846628713668631</v>
      </c>
      <c r="S17">
        <f t="shared" si="14"/>
        <v>-2.112631977406565E-4</v>
      </c>
      <c r="T17">
        <f t="shared" si="15"/>
        <v>5.4954705143987987E-16</v>
      </c>
      <c r="U17">
        <f t="shared" si="16"/>
        <v>3.3732784305301786E-15</v>
      </c>
      <c r="V17">
        <f t="shared" si="17"/>
        <v>-2.2403341499712152E-15</v>
      </c>
      <c r="X17">
        <f t="shared" si="18"/>
        <v>13.371275973651803</v>
      </c>
      <c r="Z17">
        <f t="shared" si="19"/>
        <v>13.37182902994428</v>
      </c>
    </row>
    <row r="18" spans="2:26" x14ac:dyDescent="0.25">
      <c r="B18">
        <v>260</v>
      </c>
      <c r="C18">
        <f t="shared" si="0"/>
        <v>4.5378560551852569</v>
      </c>
      <c r="D18">
        <f>D10</f>
        <v>-168.45096204999999</v>
      </c>
      <c r="E18">
        <f t="shared" si="1"/>
        <v>-1.676666666668325E-3</v>
      </c>
      <c r="F18">
        <f t="shared" si="2"/>
        <v>2.8112111111166721E-6</v>
      </c>
      <c r="G18">
        <f t="shared" si="3"/>
        <v>-0.23847966502058249</v>
      </c>
      <c r="H18">
        <f t="shared" si="4"/>
        <v>5.8564788718267147E-2</v>
      </c>
      <c r="I18">
        <f t="shared" si="5"/>
        <v>-0.31692183894954856</v>
      </c>
      <c r="J18">
        <f t="shared" si="6"/>
        <v>-0.16863058831115005</v>
      </c>
      <c r="K18">
        <f t="shared" si="7"/>
        <v>0.25835705023128153</v>
      </c>
      <c r="L18">
        <f t="shared" si="8"/>
        <v>-0.40745600156423917</v>
      </c>
      <c r="M18">
        <f t="shared" si="9"/>
        <v>-0.20012251058420499</v>
      </c>
      <c r="N18">
        <f t="shared" si="10"/>
        <v>5.8318950308230172E-2</v>
      </c>
      <c r="P18">
        <f t="shared" si="11"/>
        <v>15.253414710065067</v>
      </c>
      <c r="Q18">
        <f t="shared" si="12"/>
        <v>0.12581379086356517</v>
      </c>
      <c r="R18">
        <f t="shared" si="13"/>
        <v>9.63497153525147E-2</v>
      </c>
      <c r="S18">
        <f t="shared" si="14"/>
        <v>-3.2950799383920414E-5</v>
      </c>
      <c r="T18">
        <f t="shared" si="15"/>
        <v>8.0810419981372587E-16</v>
      </c>
      <c r="U18">
        <f t="shared" si="16"/>
        <v>1.7227207978671658E-15</v>
      </c>
      <c r="V18">
        <f t="shared" si="17"/>
        <v>8.6624581362670882E-16</v>
      </c>
      <c r="X18">
        <f t="shared" si="18"/>
        <v>21.885725999563057</v>
      </c>
      <c r="Z18">
        <f t="shared" si="19"/>
        <v>21.885931704998839</v>
      </c>
    </row>
    <row r="19" spans="2:26" x14ac:dyDescent="0.25">
      <c r="B19">
        <v>280</v>
      </c>
      <c r="C19">
        <f t="shared" si="0"/>
        <v>4.8869219055841224</v>
      </c>
      <c r="D19">
        <f>D9</f>
        <v>-168.44754298999999</v>
      </c>
      <c r="E19">
        <f t="shared" si="1"/>
        <v>1.7423933333304831E-3</v>
      </c>
      <c r="F19">
        <f t="shared" si="2"/>
        <v>3.0359345280345118E-6</v>
      </c>
      <c r="G19">
        <f t="shared" si="3"/>
        <v>0.24782825753459567</v>
      </c>
      <c r="H19">
        <f t="shared" si="4"/>
        <v>6.0860575008260011E-2</v>
      </c>
      <c r="I19">
        <f t="shared" si="5"/>
        <v>0.3293454270608257</v>
      </c>
      <c r="J19">
        <f t="shared" si="6"/>
        <v>-0.17524104147235847</v>
      </c>
      <c r="K19">
        <f t="shared" si="7"/>
        <v>-0.26848485205256578</v>
      </c>
      <c r="L19">
        <f t="shared" si="8"/>
        <v>0.42342860084512307</v>
      </c>
      <c r="M19">
        <f t="shared" si="9"/>
        <v>-0.20796747214170935</v>
      </c>
      <c r="N19">
        <f t="shared" si="10"/>
        <v>-0.23137740546498345</v>
      </c>
      <c r="P19">
        <f t="shared" si="11"/>
        <v>21.664068371171528</v>
      </c>
      <c r="Q19">
        <f t="shared" si="12"/>
        <v>0.12581379086356517</v>
      </c>
      <c r="R19">
        <f t="shared" si="13"/>
        <v>3.211657178417162E-2</v>
      </c>
      <c r="S19">
        <f t="shared" si="14"/>
        <v>-3.2950799383920381E-5</v>
      </c>
      <c r="T19">
        <f t="shared" si="15"/>
        <v>8.0810419981372597E-16</v>
      </c>
      <c r="U19">
        <f t="shared" si="16"/>
        <v>-1.7227207978671644E-15</v>
      </c>
      <c r="V19">
        <f t="shared" si="17"/>
        <v>3.3071426395284342E-15</v>
      </c>
      <c r="X19">
        <f t="shared" si="18"/>
        <v>30.860919967988337</v>
      </c>
      <c r="Z19">
        <f t="shared" si="19"/>
        <v>30.86267373499571</v>
      </c>
    </row>
    <row r="20" spans="2:26" x14ac:dyDescent="0.25">
      <c r="B20">
        <v>300</v>
      </c>
      <c r="C20">
        <f t="shared" si="0"/>
        <v>5.2359877559829888</v>
      </c>
      <c r="D20">
        <f>D8</f>
        <v>-168.44433090000001</v>
      </c>
      <c r="E20">
        <f t="shared" si="1"/>
        <v>4.9544833333072802E-3</v>
      </c>
      <c r="F20">
        <f t="shared" si="2"/>
        <v>2.454690510001962E-5</v>
      </c>
      <c r="G20">
        <f t="shared" si="3"/>
        <v>0.70469792783857488</v>
      </c>
      <c r="H20">
        <f t="shared" si="4"/>
        <v>0.4982966834627649</v>
      </c>
      <c r="I20">
        <f t="shared" si="5"/>
        <v>0.49829668346276429</v>
      </c>
      <c r="J20">
        <f t="shared" si="6"/>
        <v>-0.99659336692552936</v>
      </c>
      <c r="K20">
        <f t="shared" si="7"/>
        <v>0.49829668346276546</v>
      </c>
      <c r="L20">
        <f t="shared" si="8"/>
        <v>0.81878500158770284</v>
      </c>
      <c r="M20">
        <f t="shared" si="9"/>
        <v>-1.1579368539130059</v>
      </c>
      <c r="N20">
        <f t="shared" si="10"/>
        <v>6.8563635001399213E-16</v>
      </c>
      <c r="P20">
        <f t="shared" si="11"/>
        <v>27.688112310927451</v>
      </c>
      <c r="Q20">
        <f t="shared" si="12"/>
        <v>9.7294119837855256E-2</v>
      </c>
      <c r="R20">
        <f t="shared" si="13"/>
        <v>0</v>
      </c>
      <c r="S20">
        <f t="shared" si="14"/>
        <v>-2.1126319774065645E-4</v>
      </c>
      <c r="T20">
        <f t="shared" si="15"/>
        <v>5.4954705143987997E-16</v>
      </c>
      <c r="U20">
        <f t="shared" si="16"/>
        <v>-3.3732784305301786E-15</v>
      </c>
      <c r="V20">
        <f t="shared" si="17"/>
        <v>-3.4464631803403864E-30</v>
      </c>
      <c r="X20">
        <f t="shared" si="18"/>
        <v>39.294199839157429</v>
      </c>
      <c r="Z20">
        <f t="shared" si="19"/>
        <v>39.29601602993479</v>
      </c>
    </row>
    <row r="21" spans="2:26" x14ac:dyDescent="0.25">
      <c r="B21">
        <v>320</v>
      </c>
      <c r="C21">
        <f t="shared" si="0"/>
        <v>5.5850536063818543</v>
      </c>
      <c r="D21">
        <f>D7</f>
        <v>-168.4416927</v>
      </c>
      <c r="E21">
        <f t="shared" si="1"/>
        <v>7.5926833333141985E-3</v>
      </c>
      <c r="F21">
        <f t="shared" si="2"/>
        <v>5.7648840199987208E-5</v>
      </c>
      <c r="G21">
        <f t="shared" si="3"/>
        <v>1.0799407025453314</v>
      </c>
      <c r="H21">
        <f t="shared" si="4"/>
        <v>1.1699542361829001</v>
      </c>
      <c r="I21">
        <f t="shared" si="5"/>
        <v>-0.26520709456450137</v>
      </c>
      <c r="J21">
        <f t="shared" si="6"/>
        <v>-0.76363339404916897</v>
      </c>
      <c r="K21">
        <f t="shared" si="7"/>
        <v>1.4351613307474025</v>
      </c>
      <c r="L21">
        <f t="shared" si="8"/>
        <v>0.51307090702790781</v>
      </c>
      <c r="M21">
        <f t="shared" si="9"/>
        <v>-1.1116711866211129</v>
      </c>
      <c r="N21">
        <f t="shared" si="10"/>
        <v>1.9360888477167253</v>
      </c>
      <c r="P21">
        <f t="shared" si="11"/>
        <v>32.598957924778389</v>
      </c>
      <c r="Q21">
        <f t="shared" si="12"/>
        <v>5.3599448820202546E-2</v>
      </c>
      <c r="R21">
        <f t="shared" si="13"/>
        <v>3.2116571784171544E-2</v>
      </c>
      <c r="S21">
        <f t="shared" si="14"/>
        <v>-2.731904438007902E-4</v>
      </c>
      <c r="T21">
        <f t="shared" si="15"/>
        <v>2.2470641821169301E-16</v>
      </c>
      <c r="U21">
        <f t="shared" si="16"/>
        <v>-2.1132298993503204E-15</v>
      </c>
      <c r="V21">
        <f t="shared" si="17"/>
        <v>-6.3505037496511936E-15</v>
      </c>
      <c r="X21">
        <f t="shared" si="18"/>
        <v>46.222722825672101</v>
      </c>
      <c r="Z21">
        <f t="shared" si="19"/>
        <v>46.222610129952955</v>
      </c>
    </row>
    <row r="22" spans="2:26" x14ac:dyDescent="0.25">
      <c r="B22">
        <v>340</v>
      </c>
      <c r="C22">
        <f t="shared" si="0"/>
        <v>5.9341194567807207</v>
      </c>
      <c r="D22">
        <f>D6</f>
        <v>-168.43995183999999</v>
      </c>
      <c r="E22">
        <f t="shared" si="1"/>
        <v>9.3335433333265883E-3</v>
      </c>
      <c r="F22">
        <f t="shared" si="2"/>
        <v>8.7115031155085194E-5</v>
      </c>
      <c r="G22">
        <f t="shared" si="3"/>
        <v>1.3275508673466885</v>
      </c>
      <c r="H22">
        <f t="shared" si="4"/>
        <v>1.7642169286939779</v>
      </c>
      <c r="I22">
        <f t="shared" si="5"/>
        <v>-1.4382028173767685</v>
      </c>
      <c r="J22">
        <f t="shared" si="6"/>
        <v>0.93872022067092775</v>
      </c>
      <c r="K22">
        <f t="shared" si="7"/>
        <v>-0.32601411131721225</v>
      </c>
      <c r="L22">
        <f t="shared" si="8"/>
        <v>9.5012602463608528E-2</v>
      </c>
      <c r="M22">
        <f t="shared" si="9"/>
        <v>-0.25252944475203259</v>
      </c>
      <c r="N22">
        <f t="shared" si="10"/>
        <v>2.6915909841046362</v>
      </c>
      <c r="P22">
        <f t="shared" si="11"/>
        <v>35.804284755331622</v>
      </c>
      <c r="Q22">
        <f t="shared" si="12"/>
        <v>1.5174999991942852E-2</v>
      </c>
      <c r="R22">
        <f t="shared" si="13"/>
        <v>9.6349715352514798E-2</v>
      </c>
      <c r="S22">
        <f t="shared" si="14"/>
        <v>-1.1638515229660185E-4</v>
      </c>
      <c r="T22">
        <f t="shared" si="15"/>
        <v>3.3850730162152783E-17</v>
      </c>
      <c r="U22">
        <f t="shared" si="16"/>
        <v>-3.9050910148315136E-16</v>
      </c>
      <c r="V22">
        <f t="shared" si="17"/>
        <v>-7.1819222200945641E-15</v>
      </c>
      <c r="X22">
        <f t="shared" si="18"/>
        <v>50.792460263577325</v>
      </c>
      <c r="Z22">
        <f t="shared" si="19"/>
        <v>50.793238059985484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36.917483081236597</v>
      </c>
      <c r="Q23">
        <f t="shared" si="12"/>
        <v>0</v>
      </c>
      <c r="R23">
        <f t="shared" si="13"/>
        <v>0.12846628713668631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-3.1693549754106742E-30</v>
      </c>
      <c r="X23">
        <f t="shared" si="18"/>
        <v>52.390884027740498</v>
      </c>
      <c r="Z23">
        <f>Z5</f>
        <v>52.393217759990392</v>
      </c>
    </row>
    <row r="24" spans="2:26" x14ac:dyDescent="0.25">
      <c r="B24" t="s">
        <v>4</v>
      </c>
      <c r="D24">
        <f>AVERAGE(D5:D22)</f>
        <v>-168.44928538333332</v>
      </c>
      <c r="F24">
        <f>SQRT(AVERAGE(F5:F22))</f>
        <v>7.0306483637655928E-3</v>
      </c>
      <c r="G24" t="s">
        <v>10</v>
      </c>
      <c r="H24" s="3">
        <f t="shared" ref="H24:N24" si="20">AVERAGE(H5:H22)</f>
        <v>0.99998777079752876</v>
      </c>
      <c r="I24" s="3">
        <f t="shared" si="20"/>
        <v>3.5138881595032645E-3</v>
      </c>
      <c r="J24" s="3">
        <f t="shared" si="20"/>
        <v>3.4797799138626189E-3</v>
      </c>
      <c r="K24" s="3">
        <f t="shared" si="20"/>
        <v>-7.6300114571862619E-6</v>
      </c>
      <c r="L24" s="3">
        <f t="shared" si="20"/>
        <v>3.6236445942626638E-17</v>
      </c>
      <c r="M24" s="3">
        <f t="shared" si="20"/>
        <v>1.5728159515523052E-16</v>
      </c>
      <c r="N24" s="3">
        <f t="shared" si="20"/>
        <v>-2.7138785046392718E-16</v>
      </c>
    </row>
    <row r="25" spans="2:26" x14ac:dyDescent="0.25">
      <c r="B25" t="s">
        <v>5</v>
      </c>
      <c r="D25">
        <f>MIN(D4:D22)</f>
        <v>-168.45929795999999</v>
      </c>
      <c r="F25" s="2">
        <f>F24*$A$1</f>
        <v>18.458967279066563</v>
      </c>
      <c r="G25" s="3">
        <f>SUM(H25:N25)</f>
        <v>0.99999999808107431</v>
      </c>
      <c r="H25">
        <f t="shared" ref="H25:N25" si="21">H24^2</f>
        <v>0.9999755417446109</v>
      </c>
      <c r="I25">
        <f t="shared" si="21"/>
        <v>1.234740999749724E-5</v>
      </c>
      <c r="J25">
        <f t="shared" si="21"/>
        <v>1.2108868248921736E-5</v>
      </c>
      <c r="K25">
        <f t="shared" si="21"/>
        <v>5.8217074836793625E-11</v>
      </c>
      <c r="L25">
        <f t="shared" si="21"/>
        <v>1.3130800145529024E-33</v>
      </c>
      <c r="M25">
        <f t="shared" si="21"/>
        <v>2.4737500174573832E-32</v>
      </c>
      <c r="N25">
        <f t="shared" si="21"/>
        <v>7.3651365379430896E-32</v>
      </c>
    </row>
    <row r="26" spans="2:26" x14ac:dyDescent="0.25">
      <c r="B26" t="s">
        <v>6</v>
      </c>
      <c r="D26">
        <f>MAX(D5:D22)</f>
        <v>-168.43934243999999</v>
      </c>
    </row>
    <row r="27" spans="2:26" x14ac:dyDescent="0.25">
      <c r="B27" t="s">
        <v>66</v>
      </c>
      <c r="D27" s="1">
        <f>D26-D25</f>
        <v>1.9955519999996341E-2</v>
      </c>
      <c r="G27" t="s">
        <v>62</v>
      </c>
      <c r="H27">
        <f>H24*$F$24</f>
        <v>7.0305623845432486E-3</v>
      </c>
      <c r="I27">
        <f t="shared" ref="I27:N27" si="22">I24*$F$24</f>
        <v>2.4704912039066915E-5</v>
      </c>
      <c r="J27">
        <f t="shared" si="22"/>
        <v>2.4465108957662598E-5</v>
      </c>
      <c r="K27">
        <f t="shared" si="22"/>
        <v>-5.3643927566979318E-8</v>
      </c>
      <c r="L27">
        <f t="shared" si="22"/>
        <v>2.5476570937520831E-19</v>
      </c>
      <c r="M27">
        <f t="shared" si="22"/>
        <v>1.1057915896285638E-18</v>
      </c>
      <c r="N27">
        <f t="shared" si="22"/>
        <v>-1.908032546810071E-18</v>
      </c>
    </row>
    <row r="28" spans="2:26" x14ac:dyDescent="0.25">
      <c r="D28" s="2">
        <f>D27*$A$1</f>
        <v>52.393217759990392</v>
      </c>
      <c r="H28">
        <f>$A$1*H27</f>
        <v>18.458741540618298</v>
      </c>
      <c r="I28">
        <f t="shared" ref="I28:N28" si="23">$A$1*I27</f>
        <v>6.4862746558570189E-2</v>
      </c>
      <c r="J28">
        <f t="shared" si="23"/>
        <v>6.4233143568343157E-2</v>
      </c>
      <c r="K28">
        <f t="shared" si="23"/>
        <v>-1.4084213182710421E-4</v>
      </c>
      <c r="L28">
        <f t="shared" si="23"/>
        <v>6.6888736996460942E-16</v>
      </c>
      <c r="M28">
        <f t="shared" si="23"/>
        <v>2.9032558185697941E-15</v>
      </c>
      <c r="N28">
        <f t="shared" si="23"/>
        <v>-5.0095394516498417E-15</v>
      </c>
      <c r="O28" t="s">
        <v>60</v>
      </c>
    </row>
    <row r="31" spans="2:26" x14ac:dyDescent="0.25">
      <c r="F31">
        <f>F25/part_relax!F25</f>
        <v>3.5326777365703079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33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x14ac:dyDescent="0.25">
      <c r="A1">
        <v>2625.5</v>
      </c>
      <c r="X1" t="s">
        <v>14</v>
      </c>
      <c r="Z1" t="s">
        <v>61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</row>
    <row r="4" spans="1:26" x14ac:dyDescent="0.25">
      <c r="A4" t="s">
        <v>2</v>
      </c>
      <c r="B4">
        <v>180</v>
      </c>
      <c r="C4">
        <f>B4*PI()/180</f>
        <v>3.1415926535897931</v>
      </c>
      <c r="D4">
        <f>D14</f>
        <v>-168.46688080000001</v>
      </c>
      <c r="E4">
        <f>D4-$D$24</f>
        <v>-6.0151833333748073E-3</v>
      </c>
    </row>
    <row r="5" spans="1:26" x14ac:dyDescent="0.25">
      <c r="B5">
        <v>0</v>
      </c>
      <c r="C5">
        <f t="shared" ref="C5:C23" si="0">B5*PI()/180</f>
        <v>0</v>
      </c>
      <c r="D5">
        <v>-168.45487410000001</v>
      </c>
      <c r="E5">
        <f t="shared" ref="E5:E22" si="1">D5-$D$24</f>
        <v>5.9915166666257846E-3</v>
      </c>
      <c r="F5">
        <f t="shared" ref="F5:F22" si="2">E5^2</f>
        <v>3.5898271966454553E-5</v>
      </c>
      <c r="G5">
        <f t="shared" ref="G5:G22" si="3">E5/$F$24</f>
        <v>1.4131782499970165</v>
      </c>
      <c r="H5">
        <f>-COS(C5-$C$4)*SQRT(2)*G5</f>
        <v>1.9985358471964572</v>
      </c>
      <c r="I5">
        <f>-SQRT(2)*COS(2*(C5-$C$4))*G5</f>
        <v>-1.9985358471964572</v>
      </c>
      <c r="J5">
        <f>-COS(3*(C5-$C$4))*SQRT(2)*G5</f>
        <v>1.9985358471964572</v>
      </c>
      <c r="K5">
        <f>-COS(4*(C5-$C$4))*SQRT(2)*G5</f>
        <v>-1.9985358471964572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-1.264401566647532E-15</v>
      </c>
      <c r="P5">
        <f>H$28*(1-COS($C5-$C$4))</f>
        <v>22.262848100942037</v>
      </c>
      <c r="Q5">
        <f>I$28*(1-COS(2*($C5-$C$4)))</f>
        <v>0</v>
      </c>
      <c r="R5">
        <f>J$28*(1-COS(3*($C5-$C$4)))</f>
        <v>2.7224670948511102E-2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1.3899930715658738E-30</v>
      </c>
      <c r="X5">
        <f>SUM(P5:V5)*SQRT(2)</f>
        <v>31.52292322029086</v>
      </c>
      <c r="Z5">
        <f>(D5-$D$25)*$A$1</f>
        <v>31.523590850001554</v>
      </c>
    </row>
    <row r="6" spans="1:26" x14ac:dyDescent="0.25">
      <c r="B6">
        <v>20</v>
      </c>
      <c r="C6">
        <f t="shared" si="0"/>
        <v>0.3490658503988659</v>
      </c>
      <c r="D6">
        <v>-168.45523650999999</v>
      </c>
      <c r="E6">
        <f t="shared" si="1"/>
        <v>5.6291066666460665E-3</v>
      </c>
      <c r="F6">
        <f t="shared" si="2"/>
        <v>3.1686841864479192E-5</v>
      </c>
      <c r="G6">
        <f t="shared" si="3"/>
        <v>1.3276990703419624</v>
      </c>
      <c r="H6">
        <f t="shared" ref="H6:H22" si="4">-COS(C6-$C$4)*SQRT(2)*G6</f>
        <v>1.764413879514904</v>
      </c>
      <c r="I6">
        <f t="shared" ref="I6:I22" si="5">-SQRT(2)*COS(2*(C6-$C$4))*G6</f>
        <v>-1.4383633731570311</v>
      </c>
      <c r="J6">
        <f t="shared" ref="J6:J22" si="6">-COS(3*(C6-$C$4))*SQRT(2)*G6</f>
        <v>0.93882501601387525</v>
      </c>
      <c r="K6">
        <f t="shared" ref="K6:K22" si="7">-COS(4*(C6-$C$4))*SQRT(2)*G6</f>
        <v>-0.32605050635787158</v>
      </c>
      <c r="L6">
        <f t="shared" ref="L6:L22" si="8">SQRT(2)*(3*SIN(C6-$C$4)-SIN(3*(C6-$C$4)))*G6/SQRT(10)</f>
        <v>-9.5023209328189334E-2</v>
      </c>
      <c r="M6">
        <f t="shared" ref="M6:M22" si="9">SQRT(2)*(2*SIN(2*(C6-$C$4))-SIN(4*(C6-$C$4)))*G6/SQRT(5)</f>
        <v>0.25255763622930771</v>
      </c>
      <c r="N6">
        <f t="shared" ref="N6:N22" si="10">SQRT(2)*G6*(SIN(C6-$C$4)-SIN(2*(C6-$C$4))+3*SIN(3*(C6-$C$4))-2*SIN(4*(C6-$C$4)))/SQRT(15)</f>
        <v>-2.6918914636235085</v>
      </c>
      <c r="P6">
        <f t="shared" ref="P6:P23" si="11">H$28*(1-COS($C6-$C$4))</f>
        <v>21.591541089537422</v>
      </c>
      <c r="Q6">
        <f t="shared" ref="Q6:Q23" si="12">I$28*(1-COS(2*($C6-$C$4)))</f>
        <v>4.9877239876716844E-3</v>
      </c>
      <c r="R6">
        <f t="shared" ref="R6:R23" si="13">J$28*(1-COS(3*($C6-$C$4)))</f>
        <v>2.0418503211383315E-2</v>
      </c>
      <c r="S6">
        <f t="shared" ref="S6:S23" si="14">K$28*(1-COS(4*($C6-$C$4)))</f>
        <v>4.9872631508617591E-4</v>
      </c>
      <c r="T6">
        <f t="shared" ref="T6:T23" si="15">L$28*(3*SIN($C6-$C$4)-SIN(3*($C6-$C$4)))/SQRT(10)</f>
        <v>-2.7796787477729152E-17</v>
      </c>
      <c r="U6">
        <f t="shared" ref="U6:U23" si="16">M$28*(2*SIN(2*(C6-$C$4))-SIN(4*(C6-$C$4)))/SQRT(5)</f>
        <v>1.2467207796125302E-16</v>
      </c>
      <c r="V6">
        <f t="shared" ref="V6:V23" si="17">$N$28*(SIN(C6-$C$4)-SIN(2*(C6-$C$4))+3*SIN(3*(C6-$C$4))-2*SIN(4*(C6-$C$4)))/SQRT(15)</f>
        <v>3.1497961584952821E-15</v>
      </c>
      <c r="X6">
        <f t="shared" ref="X6:X23" si="18">SUM(P6:V6)*SQRT(2)</f>
        <v>30.571685377952129</v>
      </c>
      <c r="Z6">
        <f t="shared" ref="Z6:Z22" si="19">(D6-$D$25)*$A$1</f>
        <v>30.572083395054804</v>
      </c>
    </row>
    <row r="7" spans="1:26" x14ac:dyDescent="0.25">
      <c r="B7">
        <v>40</v>
      </c>
      <c r="C7">
        <f t="shared" si="0"/>
        <v>0.69813170079773179</v>
      </c>
      <c r="D7">
        <v>-168.45627795999999</v>
      </c>
      <c r="E7">
        <f t="shared" si="1"/>
        <v>4.5876566666436247E-3</v>
      </c>
      <c r="F7">
        <f t="shared" si="2"/>
        <v>2.1046593690999694E-5</v>
      </c>
      <c r="G7">
        <f t="shared" si="3"/>
        <v>1.0820593483228489</v>
      </c>
      <c r="H7">
        <f t="shared" si="4"/>
        <v>1.1722494720199561</v>
      </c>
      <c r="I7">
        <f t="shared" si="5"/>
        <v>-0.26572738228932036</v>
      </c>
      <c r="J7">
        <f t="shared" si="6"/>
        <v>-0.76513150284538378</v>
      </c>
      <c r="K7">
        <f t="shared" si="7"/>
        <v>1.4379768543092777</v>
      </c>
      <c r="L7">
        <f t="shared" si="8"/>
        <v>-0.51407745813592676</v>
      </c>
      <c r="M7">
        <f t="shared" si="9"/>
        <v>1.1138520817943125</v>
      </c>
      <c r="N7">
        <f t="shared" si="10"/>
        <v>-1.9398870992803958</v>
      </c>
      <c r="P7">
        <f t="shared" si="11"/>
        <v>19.658589588335285</v>
      </c>
      <c r="Q7">
        <f t="shared" si="12"/>
        <v>1.7617084464477604E-2</v>
      </c>
      <c r="R7">
        <f t="shared" si="13"/>
        <v>6.8061677371277678E-3</v>
      </c>
      <c r="S7">
        <f t="shared" si="14"/>
        <v>1.1706584617108666E-3</v>
      </c>
      <c r="T7">
        <f t="shared" si="15"/>
        <v>-1.845194039239867E-16</v>
      </c>
      <c r="U7">
        <f t="shared" si="16"/>
        <v>6.7465972434760301E-16</v>
      </c>
      <c r="V7">
        <f t="shared" si="17"/>
        <v>2.7851585831986112E-15</v>
      </c>
      <c r="X7">
        <f t="shared" si="18"/>
        <v>27.837639268524512</v>
      </c>
      <c r="Z7">
        <f t="shared" si="19"/>
        <v>27.837756420048393</v>
      </c>
    </row>
    <row r="8" spans="1:26" x14ac:dyDescent="0.25">
      <c r="B8">
        <v>60</v>
      </c>
      <c r="C8">
        <f t="shared" si="0"/>
        <v>1.0471975511965976</v>
      </c>
      <c r="D8">
        <v>-168.45786910999999</v>
      </c>
      <c r="E8">
        <f t="shared" si="1"/>
        <v>2.9965066666477469E-3</v>
      </c>
      <c r="F8">
        <f t="shared" si="2"/>
        <v>8.9790522032643908E-6</v>
      </c>
      <c r="G8">
        <f t="shared" si="3"/>
        <v>0.70676562928805731</v>
      </c>
      <c r="H8">
        <f t="shared" si="4"/>
        <v>0.49975876917916318</v>
      </c>
      <c r="I8">
        <f t="shared" si="5"/>
        <v>0.49975876917916257</v>
      </c>
      <c r="J8">
        <f t="shared" si="6"/>
        <v>-0.99951753835832591</v>
      </c>
      <c r="K8">
        <f t="shared" si="7"/>
        <v>0.49975876917916373</v>
      </c>
      <c r="L8">
        <f t="shared" si="8"/>
        <v>-0.82118745357133505</v>
      </c>
      <c r="M8">
        <f t="shared" si="9"/>
        <v>1.1613344340912086</v>
      </c>
      <c r="N8">
        <f t="shared" si="10"/>
        <v>-6.8764812160964601E-16</v>
      </c>
      <c r="P8">
        <f t="shared" si="11"/>
        <v>16.697136075706531</v>
      </c>
      <c r="Q8">
        <f t="shared" si="12"/>
        <v>3.1978663303613153E-2</v>
      </c>
      <c r="R8">
        <f t="shared" si="13"/>
        <v>0</v>
      </c>
      <c r="S8">
        <f t="shared" si="14"/>
        <v>9.0529173217910382E-4</v>
      </c>
      <c r="T8">
        <f t="shared" si="15"/>
        <v>-4.5126478881587401E-16</v>
      </c>
      <c r="U8">
        <f t="shared" si="16"/>
        <v>1.0769368239531671E-15</v>
      </c>
      <c r="V8">
        <f t="shared" si="17"/>
        <v>1.5115252091505714E-30</v>
      </c>
      <c r="X8">
        <f t="shared" si="18"/>
        <v>23.659821226249335</v>
      </c>
      <c r="Z8">
        <f t="shared" si="19"/>
        <v>23.660192095059216</v>
      </c>
    </row>
    <row r="9" spans="1:26" x14ac:dyDescent="0.25">
      <c r="B9">
        <v>80</v>
      </c>
      <c r="C9">
        <f t="shared" si="0"/>
        <v>1.3962634015954636</v>
      </c>
      <c r="D9">
        <v>-168.45981739999999</v>
      </c>
      <c r="E9">
        <f t="shared" si="1"/>
        <v>1.0482166666463399E-3</v>
      </c>
      <c r="F9">
        <f t="shared" si="2"/>
        <v>1.0987581802351642E-6</v>
      </c>
      <c r="G9">
        <f t="shared" si="3"/>
        <v>0.2472357296175573</v>
      </c>
      <c r="H9">
        <f t="shared" si="4"/>
        <v>6.0715064604813185E-2</v>
      </c>
      <c r="I9">
        <f t="shared" si="5"/>
        <v>0.32855800127724555</v>
      </c>
      <c r="J9">
        <f t="shared" si="6"/>
        <v>-0.17482206096417854</v>
      </c>
      <c r="K9">
        <f t="shared" si="7"/>
        <v>-0.26784293667243236</v>
      </c>
      <c r="L9">
        <f t="shared" si="8"/>
        <v>-0.42241623337190132</v>
      </c>
      <c r="M9">
        <f t="shared" si="9"/>
        <v>0.2074702466263236</v>
      </c>
      <c r="N9">
        <f t="shared" si="10"/>
        <v>0.23082420958056837</v>
      </c>
      <c r="P9">
        <f t="shared" si="11"/>
        <v>13.064375551673152</v>
      </c>
      <c r="Q9">
        <f t="shared" si="12"/>
        <v>4.1352518155077046E-2</v>
      </c>
      <c r="R9">
        <f t="shared" si="13"/>
        <v>6.8061677371277739E-3</v>
      </c>
      <c r="S9">
        <f t="shared" si="14"/>
        <v>1.411986875611647E-4</v>
      </c>
      <c r="T9">
        <f t="shared" si="15"/>
        <v>-6.6358098021758987E-16</v>
      </c>
      <c r="U9">
        <f t="shared" si="16"/>
        <v>5.499876463863497E-16</v>
      </c>
      <c r="V9">
        <f t="shared" si="17"/>
        <v>-1.4504230013013766E-15</v>
      </c>
      <c r="X9">
        <f t="shared" si="18"/>
        <v>18.54412344094542</v>
      </c>
      <c r="Z9">
        <f t="shared" si="19"/>
        <v>18.544956700055522</v>
      </c>
    </row>
    <row r="10" spans="1:26" x14ac:dyDescent="0.25">
      <c r="B10">
        <v>100</v>
      </c>
      <c r="C10">
        <f t="shared" si="0"/>
        <v>1.7453292519943295</v>
      </c>
      <c r="D10">
        <v>-168.46189261000001</v>
      </c>
      <c r="E10">
        <f t="shared" si="1"/>
        <v>-1.0269933333688641E-3</v>
      </c>
      <c r="F10">
        <f t="shared" si="2"/>
        <v>1.0547153067840909E-6</v>
      </c>
      <c r="G10">
        <f t="shared" si="3"/>
        <v>-0.24222992647138039</v>
      </c>
      <c r="H10">
        <f t="shared" si="4"/>
        <v>5.9485761453973149E-2</v>
      </c>
      <c r="I10">
        <f t="shared" si="5"/>
        <v>-0.32190565908123941</v>
      </c>
      <c r="J10">
        <f t="shared" si="6"/>
        <v>-0.17128242361423204</v>
      </c>
      <c r="K10">
        <f t="shared" si="7"/>
        <v>0.26241989762726625</v>
      </c>
      <c r="L10">
        <f t="shared" si="8"/>
        <v>0.41386353545368298</v>
      </c>
      <c r="M10">
        <f t="shared" si="9"/>
        <v>0.2032695786447716</v>
      </c>
      <c r="N10">
        <f t="shared" si="10"/>
        <v>-5.9236057061013606E-2</v>
      </c>
      <c r="P10">
        <f t="shared" si="11"/>
        <v>9.1984725492688852</v>
      </c>
      <c r="Q10">
        <f t="shared" si="12"/>
        <v>4.1352518155077046E-2</v>
      </c>
      <c r="R10">
        <f t="shared" si="13"/>
        <v>2.0418503211383332E-2</v>
      </c>
      <c r="S10">
        <f t="shared" si="14"/>
        <v>1.4119868756116489E-4</v>
      </c>
      <c r="T10">
        <f t="shared" si="15"/>
        <v>-6.6358098021758968E-16</v>
      </c>
      <c r="U10">
        <f t="shared" si="16"/>
        <v>-5.4998764638635009E-16</v>
      </c>
      <c r="V10">
        <f t="shared" si="17"/>
        <v>-3.799119027549271E-16</v>
      </c>
      <c r="X10">
        <f t="shared" si="18"/>
        <v>13.096161733569703</v>
      </c>
      <c r="Z10">
        <f t="shared" si="19"/>
        <v>13.096492845015604</v>
      </c>
    </row>
    <row r="11" spans="1:26" x14ac:dyDescent="0.25">
      <c r="B11">
        <v>120</v>
      </c>
      <c r="C11">
        <f t="shared" si="0"/>
        <v>2.0943951023931953</v>
      </c>
      <c r="D11">
        <v>-168.46385061999999</v>
      </c>
      <c r="E11">
        <f t="shared" si="1"/>
        <v>-2.9850033333502779E-3</v>
      </c>
      <c r="F11">
        <f t="shared" si="2"/>
        <v>8.9102449001122705E-6</v>
      </c>
      <c r="G11">
        <f t="shared" si="3"/>
        <v>-0.70405241637003257</v>
      </c>
      <c r="H11">
        <f t="shared" si="4"/>
        <v>0.49784023792602461</v>
      </c>
      <c r="I11">
        <f t="shared" si="5"/>
        <v>-0.49784023792602494</v>
      </c>
      <c r="J11">
        <f t="shared" si="6"/>
        <v>-0.99568047585204944</v>
      </c>
      <c r="K11">
        <f t="shared" si="7"/>
        <v>-0.49784023792602433</v>
      </c>
      <c r="L11">
        <f t="shared" si="8"/>
        <v>0.81803498503746808</v>
      </c>
      <c r="M11">
        <f t="shared" si="9"/>
        <v>1.1568761703356591</v>
      </c>
      <c r="N11">
        <f t="shared" si="10"/>
        <v>0.44528184557490397</v>
      </c>
      <c r="P11">
        <f t="shared" si="11"/>
        <v>5.5657120252355101</v>
      </c>
      <c r="Q11">
        <f t="shared" si="12"/>
        <v>3.1978663303613167E-2</v>
      </c>
      <c r="R11">
        <f t="shared" si="13"/>
        <v>2.7224670948511102E-2</v>
      </c>
      <c r="S11">
        <f t="shared" si="14"/>
        <v>9.0529173217910306E-4</v>
      </c>
      <c r="T11">
        <f t="shared" si="15"/>
        <v>-4.5126478881587421E-16</v>
      </c>
      <c r="U11">
        <f t="shared" si="16"/>
        <v>-1.0769368239531671E-15</v>
      </c>
      <c r="V11">
        <f t="shared" si="17"/>
        <v>9.8254975242995586E-16</v>
      </c>
      <c r="X11">
        <f t="shared" si="18"/>
        <v>7.9561118644336979</v>
      </c>
      <c r="Z11">
        <f t="shared" si="19"/>
        <v>7.9557375900644018</v>
      </c>
    </row>
    <row r="12" spans="1:26" x14ac:dyDescent="0.25">
      <c r="B12">
        <v>140</v>
      </c>
      <c r="C12">
        <f t="shared" si="0"/>
        <v>2.4434609527920612</v>
      </c>
      <c r="D12">
        <v>-168.46545641</v>
      </c>
      <c r="E12">
        <f t="shared" si="1"/>
        <v>-4.5907933333637629E-3</v>
      </c>
      <c r="F12">
        <f t="shared" si="2"/>
        <v>2.1075383429657169E-5</v>
      </c>
      <c r="G12">
        <f t="shared" si="3"/>
        <v>-1.0827991725498396</v>
      </c>
      <c r="H12">
        <f t="shared" si="4"/>
        <v>1.1730509609224102</v>
      </c>
      <c r="I12">
        <f t="shared" si="5"/>
        <v>0.26590906507363121</v>
      </c>
      <c r="J12">
        <f t="shared" si="6"/>
        <v>-0.76565463757317453</v>
      </c>
      <c r="K12">
        <f t="shared" si="7"/>
        <v>-1.4389600259960418</v>
      </c>
      <c r="L12">
        <f t="shared" si="8"/>
        <v>0.51442894251491955</v>
      </c>
      <c r="M12">
        <f t="shared" si="9"/>
        <v>1.1146136433081726</v>
      </c>
      <c r="N12">
        <f t="shared" si="10"/>
        <v>0.62154730126976854</v>
      </c>
      <c r="P12">
        <f t="shared" si="11"/>
        <v>2.6042585126067483</v>
      </c>
      <c r="Q12">
        <f t="shared" si="12"/>
        <v>1.76170844644776E-2</v>
      </c>
      <c r="R12">
        <f t="shared" si="13"/>
        <v>2.0418503211383329E-2</v>
      </c>
      <c r="S12">
        <f t="shared" si="14"/>
        <v>1.1706584617108664E-3</v>
      </c>
      <c r="T12">
        <f t="shared" si="15"/>
        <v>-1.8451940392398667E-16</v>
      </c>
      <c r="U12">
        <f t="shared" si="16"/>
        <v>-6.7465972434760281E-16</v>
      </c>
      <c r="V12">
        <f t="shared" si="17"/>
        <v>8.9176582468459414E-16</v>
      </c>
      <c r="X12">
        <f t="shared" si="18"/>
        <v>3.7384237134715401</v>
      </c>
      <c r="Z12">
        <f t="shared" si="19"/>
        <v>3.7397359450289969</v>
      </c>
    </row>
    <row r="13" spans="1:26" x14ac:dyDescent="0.25">
      <c r="B13">
        <v>160</v>
      </c>
      <c r="C13">
        <f t="shared" si="0"/>
        <v>2.7925268031909272</v>
      </c>
      <c r="D13">
        <v>-168.46651248000001</v>
      </c>
      <c r="E13">
        <f t="shared" si="1"/>
        <v>-5.6468633333679463E-3</v>
      </c>
      <c r="F13">
        <f t="shared" si="2"/>
        <v>3.1887065505735352E-5</v>
      </c>
      <c r="G13">
        <f t="shared" si="3"/>
        <v>-1.3318872144463729</v>
      </c>
      <c r="H13">
        <f t="shared" si="4"/>
        <v>1.7699796133112886</v>
      </c>
      <c r="I13">
        <f t="shared" si="5"/>
        <v>1.4429006009188434</v>
      </c>
      <c r="J13">
        <f t="shared" si="6"/>
        <v>0.94178648111069163</v>
      </c>
      <c r="K13">
        <f t="shared" si="7"/>
        <v>0.32707901239244486</v>
      </c>
      <c r="L13">
        <f t="shared" si="8"/>
        <v>9.5322954129417145E-2</v>
      </c>
      <c r="M13">
        <f t="shared" si="9"/>
        <v>0.25335431357798183</v>
      </c>
      <c r="N13">
        <f t="shared" si="10"/>
        <v>0.1593691657433414</v>
      </c>
      <c r="P13">
        <f t="shared" si="11"/>
        <v>0.67130701140461613</v>
      </c>
      <c r="Q13">
        <f t="shared" si="12"/>
        <v>4.9877239876716791E-3</v>
      </c>
      <c r="R13">
        <f t="shared" si="13"/>
        <v>6.8061677371277773E-3</v>
      </c>
      <c r="S13">
        <f t="shared" si="14"/>
        <v>4.9872631508617558E-4</v>
      </c>
      <c r="T13">
        <f t="shared" si="15"/>
        <v>-2.7796787477729152E-17</v>
      </c>
      <c r="U13">
        <f t="shared" si="16"/>
        <v>-1.2467207796125282E-16</v>
      </c>
      <c r="V13">
        <f t="shared" si="17"/>
        <v>1.8589230143481456E-16</v>
      </c>
      <c r="X13">
        <f t="shared" si="18"/>
        <v>0.96675586719363671</v>
      </c>
      <c r="Z13">
        <f t="shared" si="19"/>
        <v>0.96702416001801339</v>
      </c>
    </row>
    <row r="14" spans="1:26" x14ac:dyDescent="0.25">
      <c r="B14">
        <v>180</v>
      </c>
      <c r="C14">
        <f t="shared" si="0"/>
        <v>3.1415926535897931</v>
      </c>
      <c r="D14">
        <v>-168.46688080000001</v>
      </c>
      <c r="E14">
        <f t="shared" si="1"/>
        <v>-6.0151833333748073E-3</v>
      </c>
      <c r="F14">
        <f t="shared" si="2"/>
        <v>3.6182430534110059E-5</v>
      </c>
      <c r="G14">
        <f t="shared" si="3"/>
        <v>-1.4187603455765789</v>
      </c>
      <c r="H14">
        <f t="shared" si="4"/>
        <v>2.0064301224715373</v>
      </c>
      <c r="I14">
        <f t="shared" si="5"/>
        <v>2.0064301224715373</v>
      </c>
      <c r="J14">
        <f t="shared" si="6"/>
        <v>2.0064301224715373</v>
      </c>
      <c r="K14">
        <f t="shared" si="7"/>
        <v>2.0064301224715373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</row>
    <row r="15" spans="1:26" x14ac:dyDescent="0.25">
      <c r="B15">
        <v>200</v>
      </c>
      <c r="C15">
        <f t="shared" si="0"/>
        <v>3.4906585039886591</v>
      </c>
      <c r="D15">
        <f>D13</f>
        <v>-168.46651248000001</v>
      </c>
      <c r="E15">
        <f t="shared" si="1"/>
        <v>-5.6468633333679463E-3</v>
      </c>
      <c r="F15">
        <f t="shared" si="2"/>
        <v>3.1887065505735352E-5</v>
      </c>
      <c r="G15">
        <f t="shared" si="3"/>
        <v>-1.3318872144463729</v>
      </c>
      <c r="H15">
        <f t="shared" si="4"/>
        <v>1.7699796133112886</v>
      </c>
      <c r="I15">
        <f t="shared" si="5"/>
        <v>1.4429006009188434</v>
      </c>
      <c r="J15">
        <f t="shared" si="6"/>
        <v>0.94178648111069163</v>
      </c>
      <c r="K15">
        <f t="shared" si="7"/>
        <v>0.32707901239244486</v>
      </c>
      <c r="L15">
        <f t="shared" si="8"/>
        <v>-9.5322954129417145E-2</v>
      </c>
      <c r="M15">
        <f t="shared" si="9"/>
        <v>-0.25335431357798183</v>
      </c>
      <c r="N15">
        <f t="shared" si="10"/>
        <v>-0.1593691657433414</v>
      </c>
      <c r="P15">
        <f t="shared" si="11"/>
        <v>0.67130701140461613</v>
      </c>
      <c r="Q15">
        <f t="shared" si="12"/>
        <v>4.9877239876716791E-3</v>
      </c>
      <c r="R15">
        <f t="shared" si="13"/>
        <v>6.8061677371277773E-3</v>
      </c>
      <c r="S15">
        <f t="shared" si="14"/>
        <v>4.9872631508617558E-4</v>
      </c>
      <c r="T15">
        <f t="shared" si="15"/>
        <v>2.7796787477729152E-17</v>
      </c>
      <c r="U15">
        <f t="shared" si="16"/>
        <v>1.2467207796125282E-16</v>
      </c>
      <c r="V15">
        <f t="shared" si="17"/>
        <v>-1.8589230143481456E-16</v>
      </c>
      <c r="X15">
        <f t="shared" si="18"/>
        <v>0.96675586719363638</v>
      </c>
      <c r="Z15">
        <f t="shared" si="19"/>
        <v>0.96702416001801339</v>
      </c>
    </row>
    <row r="16" spans="1:26" x14ac:dyDescent="0.25">
      <c r="B16">
        <v>220</v>
      </c>
      <c r="C16">
        <f t="shared" si="0"/>
        <v>3.839724354387525</v>
      </c>
      <c r="D16">
        <f>D12</f>
        <v>-168.46545641</v>
      </c>
      <c r="E16">
        <f t="shared" si="1"/>
        <v>-4.5907933333637629E-3</v>
      </c>
      <c r="F16">
        <f t="shared" si="2"/>
        <v>2.1075383429657169E-5</v>
      </c>
      <c r="G16">
        <f t="shared" si="3"/>
        <v>-1.0827991725498396</v>
      </c>
      <c r="H16">
        <f t="shared" si="4"/>
        <v>1.1730509609224102</v>
      </c>
      <c r="I16">
        <f t="shared" si="5"/>
        <v>0.26590906507363121</v>
      </c>
      <c r="J16">
        <f t="shared" si="6"/>
        <v>-0.76565463757317453</v>
      </c>
      <c r="K16">
        <f t="shared" si="7"/>
        <v>-1.4389600259960418</v>
      </c>
      <c r="L16">
        <f t="shared" si="8"/>
        <v>-0.51442894251491955</v>
      </c>
      <c r="M16">
        <f t="shared" si="9"/>
        <v>-1.1146136433081726</v>
      </c>
      <c r="N16">
        <f t="shared" si="10"/>
        <v>-0.62154730126976854</v>
      </c>
      <c r="P16">
        <f t="shared" si="11"/>
        <v>2.6042585126067483</v>
      </c>
      <c r="Q16">
        <f t="shared" si="12"/>
        <v>1.76170844644776E-2</v>
      </c>
      <c r="R16">
        <f t="shared" si="13"/>
        <v>2.0418503211383329E-2</v>
      </c>
      <c r="S16">
        <f t="shared" si="14"/>
        <v>1.1706584617108664E-3</v>
      </c>
      <c r="T16">
        <f t="shared" si="15"/>
        <v>1.8451940392398667E-16</v>
      </c>
      <c r="U16">
        <f t="shared" si="16"/>
        <v>6.7465972434760281E-16</v>
      </c>
      <c r="V16">
        <f t="shared" si="17"/>
        <v>-8.9176582468459414E-16</v>
      </c>
      <c r="X16">
        <f t="shared" si="18"/>
        <v>3.7384237134715401</v>
      </c>
      <c r="Z16">
        <f t="shared" si="19"/>
        <v>3.7397359450289969</v>
      </c>
    </row>
    <row r="17" spans="2:26" x14ac:dyDescent="0.25">
      <c r="B17">
        <v>240</v>
      </c>
      <c r="C17">
        <f t="shared" si="0"/>
        <v>4.1887902047863905</v>
      </c>
      <c r="D17">
        <f>D11</f>
        <v>-168.46385061999999</v>
      </c>
      <c r="E17">
        <f t="shared" si="1"/>
        <v>-2.9850033333502779E-3</v>
      </c>
      <c r="F17">
        <f t="shared" si="2"/>
        <v>8.9102449001122705E-6</v>
      </c>
      <c r="G17">
        <f t="shared" si="3"/>
        <v>-0.70405241637003257</v>
      </c>
      <c r="H17">
        <f t="shared" si="4"/>
        <v>0.497840237926025</v>
      </c>
      <c r="I17">
        <f t="shared" si="5"/>
        <v>-0.49784023792602411</v>
      </c>
      <c r="J17">
        <f t="shared" si="6"/>
        <v>-0.99568047585204944</v>
      </c>
      <c r="K17">
        <f t="shared" si="7"/>
        <v>-0.49784023792602594</v>
      </c>
      <c r="L17">
        <f t="shared" si="8"/>
        <v>-0.81803498503746741</v>
      </c>
      <c r="M17">
        <f t="shared" si="9"/>
        <v>-1.1568761703356591</v>
      </c>
      <c r="N17">
        <f t="shared" si="10"/>
        <v>-0.44528184557490441</v>
      </c>
      <c r="P17">
        <f t="shared" si="11"/>
        <v>5.5657120252355057</v>
      </c>
      <c r="Q17">
        <f t="shared" si="12"/>
        <v>3.1978663303613146E-2</v>
      </c>
      <c r="R17">
        <f t="shared" si="13"/>
        <v>2.7224670948511102E-2</v>
      </c>
      <c r="S17">
        <f t="shared" si="14"/>
        <v>9.0529173217910415E-4</v>
      </c>
      <c r="T17">
        <f t="shared" si="15"/>
        <v>4.5126478881587391E-16</v>
      </c>
      <c r="U17">
        <f t="shared" si="16"/>
        <v>1.0769368239531671E-15</v>
      </c>
      <c r="V17">
        <f t="shared" si="17"/>
        <v>-9.8254975242995705E-16</v>
      </c>
      <c r="X17">
        <f t="shared" si="18"/>
        <v>7.9561118644336943</v>
      </c>
      <c r="Z17">
        <f t="shared" si="19"/>
        <v>7.9557375900644018</v>
      </c>
    </row>
    <row r="18" spans="2:26" x14ac:dyDescent="0.25">
      <c r="B18">
        <v>260</v>
      </c>
      <c r="C18">
        <f t="shared" si="0"/>
        <v>4.5378560551852569</v>
      </c>
      <c r="D18">
        <f>D10</f>
        <v>-168.46189261000001</v>
      </c>
      <c r="E18">
        <f t="shared" si="1"/>
        <v>-1.0269933333688641E-3</v>
      </c>
      <c r="F18">
        <f t="shared" si="2"/>
        <v>1.0547153067840909E-6</v>
      </c>
      <c r="G18">
        <f t="shared" si="3"/>
        <v>-0.24222992647138039</v>
      </c>
      <c r="H18">
        <f t="shared" si="4"/>
        <v>5.9485761453973086E-2</v>
      </c>
      <c r="I18">
        <f t="shared" si="5"/>
        <v>-0.32190565908123947</v>
      </c>
      <c r="J18">
        <f t="shared" si="6"/>
        <v>-0.17128242361423174</v>
      </c>
      <c r="K18">
        <f t="shared" si="7"/>
        <v>0.26241989762726647</v>
      </c>
      <c r="L18">
        <f t="shared" si="8"/>
        <v>-0.41386353545368304</v>
      </c>
      <c r="M18">
        <f t="shared" si="9"/>
        <v>-0.20326957864477138</v>
      </c>
      <c r="N18">
        <f t="shared" si="10"/>
        <v>5.92360570610138E-2</v>
      </c>
      <c r="P18">
        <f t="shared" si="11"/>
        <v>9.198472549268887</v>
      </c>
      <c r="Q18">
        <f t="shared" si="12"/>
        <v>4.1352518155077046E-2</v>
      </c>
      <c r="R18">
        <f t="shared" si="13"/>
        <v>2.0418503211383322E-2</v>
      </c>
      <c r="S18">
        <f t="shared" si="14"/>
        <v>1.4119868756116448E-4</v>
      </c>
      <c r="T18">
        <f t="shared" si="15"/>
        <v>6.6358098021758997E-16</v>
      </c>
      <c r="U18">
        <f t="shared" si="16"/>
        <v>5.499876463863494E-16</v>
      </c>
      <c r="V18">
        <f t="shared" si="17"/>
        <v>3.7991190275492839E-16</v>
      </c>
      <c r="X18">
        <f t="shared" si="18"/>
        <v>13.096161733569705</v>
      </c>
      <c r="Z18">
        <f t="shared" si="19"/>
        <v>13.096492845015604</v>
      </c>
    </row>
    <row r="19" spans="2:26" x14ac:dyDescent="0.25">
      <c r="B19">
        <v>280</v>
      </c>
      <c r="C19">
        <f t="shared" si="0"/>
        <v>4.8869219055841224</v>
      </c>
      <c r="D19">
        <f>D9</f>
        <v>-168.45981739999999</v>
      </c>
      <c r="E19">
        <f t="shared" si="1"/>
        <v>1.0482166666463399E-3</v>
      </c>
      <c r="F19">
        <f t="shared" si="2"/>
        <v>1.0987581802351642E-6</v>
      </c>
      <c r="G19">
        <f t="shared" si="3"/>
        <v>0.2472357296175573</v>
      </c>
      <c r="H19">
        <f t="shared" si="4"/>
        <v>6.0715064604813108E-2</v>
      </c>
      <c r="I19">
        <f t="shared" si="5"/>
        <v>0.3285580012772456</v>
      </c>
      <c r="J19">
        <f t="shared" si="6"/>
        <v>-0.17482206096417829</v>
      </c>
      <c r="K19">
        <f t="shared" si="7"/>
        <v>-0.26784293667243259</v>
      </c>
      <c r="L19">
        <f t="shared" si="8"/>
        <v>0.42241623337190143</v>
      </c>
      <c r="M19">
        <f t="shared" si="9"/>
        <v>-0.20747024662632332</v>
      </c>
      <c r="N19">
        <f t="shared" si="10"/>
        <v>-0.23082420958056832</v>
      </c>
      <c r="P19">
        <f t="shared" si="11"/>
        <v>13.064375551673148</v>
      </c>
      <c r="Q19">
        <f t="shared" si="12"/>
        <v>4.1352518155077046E-2</v>
      </c>
      <c r="R19">
        <f t="shared" si="13"/>
        <v>6.8061677371277843E-3</v>
      </c>
      <c r="S19">
        <f t="shared" si="14"/>
        <v>1.4119868756116435E-4</v>
      </c>
      <c r="T19">
        <f t="shared" si="15"/>
        <v>6.6358098021758997E-16</v>
      </c>
      <c r="U19">
        <f t="shared" si="16"/>
        <v>-5.4998764638634901E-16</v>
      </c>
      <c r="V19">
        <f t="shared" si="17"/>
        <v>1.4504230013013762E-15</v>
      </c>
      <c r="X19">
        <f t="shared" si="18"/>
        <v>18.54412344094542</v>
      </c>
      <c r="Z19">
        <f t="shared" si="19"/>
        <v>18.544956700055522</v>
      </c>
    </row>
    <row r="20" spans="2:26" x14ac:dyDescent="0.25">
      <c r="B20">
        <v>300</v>
      </c>
      <c r="C20">
        <f t="shared" si="0"/>
        <v>5.2359877559829888</v>
      </c>
      <c r="D20">
        <f>D8</f>
        <v>-168.45786910999999</v>
      </c>
      <c r="E20">
        <f t="shared" si="1"/>
        <v>2.9965066666477469E-3</v>
      </c>
      <c r="F20">
        <f t="shared" si="2"/>
        <v>8.9790522032643908E-6</v>
      </c>
      <c r="G20">
        <f t="shared" si="3"/>
        <v>0.70676562928805731</v>
      </c>
      <c r="H20">
        <f t="shared" si="4"/>
        <v>0.49975876917916318</v>
      </c>
      <c r="I20">
        <f t="shared" si="5"/>
        <v>0.49975876917916257</v>
      </c>
      <c r="J20">
        <f t="shared" si="6"/>
        <v>-0.99951753835832591</v>
      </c>
      <c r="K20">
        <f t="shared" si="7"/>
        <v>0.49975876917916373</v>
      </c>
      <c r="L20">
        <f t="shared" si="8"/>
        <v>0.82118745357133505</v>
      </c>
      <c r="M20">
        <f t="shared" si="9"/>
        <v>-1.1613344340912086</v>
      </c>
      <c r="N20">
        <f t="shared" si="10"/>
        <v>6.8764812160964601E-16</v>
      </c>
      <c r="P20">
        <f t="shared" si="11"/>
        <v>16.697136075706531</v>
      </c>
      <c r="Q20">
        <f t="shared" si="12"/>
        <v>3.1978663303613153E-2</v>
      </c>
      <c r="R20">
        <f t="shared" si="13"/>
        <v>0</v>
      </c>
      <c r="S20">
        <f t="shared" si="14"/>
        <v>9.0529173217910382E-4</v>
      </c>
      <c r="T20">
        <f t="shared" si="15"/>
        <v>4.5126478881587401E-16</v>
      </c>
      <c r="U20">
        <f t="shared" si="16"/>
        <v>-1.0769368239531671E-15</v>
      </c>
      <c r="V20">
        <f t="shared" si="17"/>
        <v>-1.5115252091505714E-30</v>
      </c>
      <c r="X20">
        <f t="shared" si="18"/>
        <v>23.659821226249335</v>
      </c>
      <c r="Z20">
        <f t="shared" si="19"/>
        <v>23.660192095059216</v>
      </c>
    </row>
    <row r="21" spans="2:26" x14ac:dyDescent="0.25">
      <c r="B21">
        <v>320</v>
      </c>
      <c r="C21">
        <f t="shared" si="0"/>
        <v>5.5850536063818543</v>
      </c>
      <c r="D21">
        <f>D7</f>
        <v>-168.45627795999999</v>
      </c>
      <c r="E21">
        <f t="shared" si="1"/>
        <v>4.5876566666436247E-3</v>
      </c>
      <c r="F21">
        <f t="shared" si="2"/>
        <v>2.1046593690999694E-5</v>
      </c>
      <c r="G21">
        <f t="shared" si="3"/>
        <v>1.0820593483228489</v>
      </c>
      <c r="H21">
        <f t="shared" si="4"/>
        <v>1.1722494720199561</v>
      </c>
      <c r="I21">
        <f t="shared" si="5"/>
        <v>-0.26572738228932036</v>
      </c>
      <c r="J21">
        <f t="shared" si="6"/>
        <v>-0.76513150284538378</v>
      </c>
      <c r="K21">
        <f t="shared" si="7"/>
        <v>1.4379768543092777</v>
      </c>
      <c r="L21">
        <f t="shared" si="8"/>
        <v>0.51407745813592676</v>
      </c>
      <c r="M21">
        <f t="shared" si="9"/>
        <v>-1.1138520817943125</v>
      </c>
      <c r="N21">
        <f t="shared" si="10"/>
        <v>1.9398870992803958</v>
      </c>
      <c r="P21">
        <f t="shared" si="11"/>
        <v>19.658589588335285</v>
      </c>
      <c r="Q21">
        <f t="shared" si="12"/>
        <v>1.7617084464477604E-2</v>
      </c>
      <c r="R21">
        <f t="shared" si="13"/>
        <v>6.8061677371277678E-3</v>
      </c>
      <c r="S21">
        <f t="shared" si="14"/>
        <v>1.1706584617108666E-3</v>
      </c>
      <c r="T21">
        <f t="shared" si="15"/>
        <v>1.845194039239867E-16</v>
      </c>
      <c r="U21">
        <f t="shared" si="16"/>
        <v>-6.7465972434760301E-16</v>
      </c>
      <c r="V21">
        <f t="shared" si="17"/>
        <v>-2.7851585831986112E-15</v>
      </c>
      <c r="X21">
        <f t="shared" si="18"/>
        <v>27.837639268524502</v>
      </c>
      <c r="Z21">
        <f t="shared" si="19"/>
        <v>27.837756420048393</v>
      </c>
    </row>
    <row r="22" spans="2:26" x14ac:dyDescent="0.25">
      <c r="B22">
        <v>340</v>
      </c>
      <c r="C22">
        <f t="shared" si="0"/>
        <v>5.9341194567807207</v>
      </c>
      <c r="D22">
        <f>D6</f>
        <v>-168.45523650999999</v>
      </c>
      <c r="E22">
        <f t="shared" si="1"/>
        <v>5.6291066666460665E-3</v>
      </c>
      <c r="F22">
        <f t="shared" si="2"/>
        <v>3.1686841864479192E-5</v>
      </c>
      <c r="G22">
        <f t="shared" si="3"/>
        <v>1.3276990703419624</v>
      </c>
      <c r="H22">
        <f t="shared" si="4"/>
        <v>1.7644138795149045</v>
      </c>
      <c r="I22">
        <f t="shared" si="5"/>
        <v>-1.4383633731570324</v>
      </c>
      <c r="J22">
        <f t="shared" si="6"/>
        <v>0.93882501601387813</v>
      </c>
      <c r="K22">
        <f t="shared" si="7"/>
        <v>-0.32605050635787491</v>
      </c>
      <c r="L22">
        <f t="shared" si="8"/>
        <v>9.5023209328189195E-2</v>
      </c>
      <c r="M22">
        <f t="shared" si="9"/>
        <v>-0.25255763622930677</v>
      </c>
      <c r="N22">
        <f t="shared" si="10"/>
        <v>2.6918914636235067</v>
      </c>
      <c r="P22">
        <f t="shared" si="11"/>
        <v>21.591541089537422</v>
      </c>
      <c r="Q22">
        <f t="shared" si="12"/>
        <v>4.9877239876716696E-3</v>
      </c>
      <c r="R22">
        <f t="shared" si="13"/>
        <v>2.0418503211383339E-2</v>
      </c>
      <c r="S22">
        <f t="shared" si="14"/>
        <v>4.9872631508617482E-4</v>
      </c>
      <c r="T22">
        <f t="shared" si="15"/>
        <v>2.7796787477729109E-17</v>
      </c>
      <c r="U22">
        <f t="shared" si="16"/>
        <v>-1.2467207796125255E-16</v>
      </c>
      <c r="V22">
        <f t="shared" si="17"/>
        <v>-3.1497961584952793E-15</v>
      </c>
      <c r="X22">
        <f t="shared" si="18"/>
        <v>30.571685377952118</v>
      </c>
      <c r="Z22">
        <f t="shared" si="19"/>
        <v>30.572083395054804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22.262848100942037</v>
      </c>
      <c r="Q23">
        <f t="shared" si="12"/>
        <v>0</v>
      </c>
      <c r="R23">
        <f t="shared" si="13"/>
        <v>2.7224670948511102E-2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-1.3899930715658738E-30</v>
      </c>
      <c r="X23">
        <f t="shared" si="18"/>
        <v>31.52292322029086</v>
      </c>
      <c r="Z23">
        <f>Z5</f>
        <v>31.523590850001554</v>
      </c>
    </row>
    <row r="24" spans="2:26" x14ac:dyDescent="0.25">
      <c r="B24" t="s">
        <v>4</v>
      </c>
      <c r="D24">
        <f>AVERAGE(D5:D22)</f>
        <v>-168.46086561666664</v>
      </c>
      <c r="F24">
        <f>SQRT(AVERAGE(F5:F22))</f>
        <v>4.2397458824733779E-3</v>
      </c>
      <c r="G24" t="s">
        <v>10</v>
      </c>
      <c r="H24" s="3">
        <f t="shared" ref="H24:N24" si="20">AVERAGE(H5:H22)</f>
        <v>0.99999741597405878</v>
      </c>
      <c r="I24" s="3">
        <f t="shared" si="20"/>
        <v>1.9152135147562704E-3</v>
      </c>
      <c r="J24" s="3">
        <f t="shared" si="20"/>
        <v>1.2228714168023786E-3</v>
      </c>
      <c r="K24" s="3">
        <f t="shared" si="20"/>
        <v>5.4218243702219837E-5</v>
      </c>
      <c r="L24" s="3">
        <f t="shared" si="20"/>
        <v>4.9343245538895844E-17</v>
      </c>
      <c r="M24" s="3">
        <f t="shared" si="20"/>
        <v>8.3266726846886741E-17</v>
      </c>
      <c r="N24" s="3">
        <f t="shared" si="20"/>
        <v>-1.9737298215558337E-16</v>
      </c>
    </row>
    <row r="25" spans="2:26" x14ac:dyDescent="0.25">
      <c r="B25" t="s">
        <v>5</v>
      </c>
      <c r="D25">
        <f>MIN(D4:D22)</f>
        <v>-168.46688080000001</v>
      </c>
      <c r="F25" s="2">
        <f>F24*$A$1</f>
        <v>11.131452814433853</v>
      </c>
      <c r="G25" s="3">
        <f>SUM(H25:N25)</f>
        <v>0.99999999835172193</v>
      </c>
      <c r="H25">
        <f t="shared" ref="H25:N25" si="21">H24^2</f>
        <v>0.99999483195479477</v>
      </c>
      <c r="I25">
        <f t="shared" si="21"/>
        <v>3.6680428071050666E-6</v>
      </c>
      <c r="J25">
        <f t="shared" si="21"/>
        <v>1.4954145020322567E-6</v>
      </c>
      <c r="K25">
        <f t="shared" si="21"/>
        <v>2.939617950153301E-9</v>
      </c>
      <c r="L25">
        <f t="shared" si="21"/>
        <v>2.4347558803117647E-33</v>
      </c>
      <c r="M25">
        <f t="shared" si="21"/>
        <v>6.9333477997940491E-33</v>
      </c>
      <c r="N25">
        <f t="shared" si="21"/>
        <v>3.8956094084988235E-32</v>
      </c>
    </row>
    <row r="26" spans="2:26" x14ac:dyDescent="0.25">
      <c r="B26" t="s">
        <v>6</v>
      </c>
      <c r="D26">
        <f>MAX(D5:D22)</f>
        <v>-168.45487410000001</v>
      </c>
    </row>
    <row r="27" spans="2:26" x14ac:dyDescent="0.25">
      <c r="B27" t="s">
        <v>66</v>
      </c>
      <c r="D27" s="1">
        <f>D26-D25</f>
        <v>1.2006700000000592E-2</v>
      </c>
      <c r="G27" t="s">
        <v>62</v>
      </c>
      <c r="H27">
        <f>H24*$F$24</f>
        <v>4.2397349268600334E-3</v>
      </c>
      <c r="I27">
        <f t="shared" ref="I27:N27" si="22">I24*$F$24</f>
        <v>8.1200186132452633E-6</v>
      </c>
      <c r="J27">
        <f t="shared" si="22"/>
        <v>5.1846640541822704E-6</v>
      </c>
      <c r="K27">
        <f t="shared" si="22"/>
        <v>2.298715754914247E-7</v>
      </c>
      <c r="L27">
        <f t="shared" si="22"/>
        <v>2.0920282210140652E-19</v>
      </c>
      <c r="M27">
        <f t="shared" si="22"/>
        <v>3.530297622961235E-19</v>
      </c>
      <c r="N27">
        <f t="shared" si="22"/>
        <v>-8.368112884056261E-19</v>
      </c>
    </row>
    <row r="28" spans="2:26" x14ac:dyDescent="0.25">
      <c r="D28" s="2">
        <f>D27*$A$1</f>
        <v>31.523590850001554</v>
      </c>
      <c r="H28">
        <f>$A$1*H27</f>
        <v>11.131424050471018</v>
      </c>
      <c r="I28">
        <f t="shared" ref="I28:N28" si="23">$A$1*I27</f>
        <v>2.131910886907544E-2</v>
      </c>
      <c r="J28">
        <f t="shared" si="23"/>
        <v>1.3612335474255551E-2</v>
      </c>
      <c r="K28">
        <f t="shared" si="23"/>
        <v>6.0352782145273556E-4</v>
      </c>
      <c r="L28">
        <f t="shared" si="23"/>
        <v>5.4926200942724281E-16</v>
      </c>
      <c r="M28">
        <f t="shared" si="23"/>
        <v>9.2687964090847219E-16</v>
      </c>
      <c r="N28">
        <f t="shared" si="23"/>
        <v>-2.1970480377089713E-15</v>
      </c>
      <c r="O28" t="s">
        <v>60</v>
      </c>
    </row>
    <row r="33" spans="6:6" x14ac:dyDescent="0.25">
      <c r="F33">
        <f>F25/part_relax!F25</f>
        <v>2.1303377886057939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8" width="10.5703125" bestFit="1" customWidth="1"/>
    <col min="9" max="11" width="10.28515625" bestFit="1" customWidth="1"/>
    <col min="12" max="12" width="12.85546875" bestFit="1" customWidth="1"/>
    <col min="13" max="14" width="10.28515625" bestFit="1" customWidth="1"/>
  </cols>
  <sheetData>
    <row r="1" spans="1:30" x14ac:dyDescent="0.25">
      <c r="A1">
        <v>2625.5</v>
      </c>
      <c r="X1" t="s">
        <v>14</v>
      </c>
      <c r="Z1" t="s">
        <v>61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60</v>
      </c>
      <c r="AA2" s="1" t="s">
        <v>63</v>
      </c>
      <c r="AB2" s="1" t="s">
        <v>64</v>
      </c>
      <c r="AD2" s="1" t="s">
        <v>65</v>
      </c>
    </row>
    <row r="3" spans="1:30" x14ac:dyDescent="0.25">
      <c r="AA3">
        <f>SUM(AA5:AA22)</f>
        <v>496.47750324302547</v>
      </c>
      <c r="AB3">
        <f>SUM(AB5:AB22)</f>
        <v>3.811930957414579E-9</v>
      </c>
      <c r="AD3" s="5">
        <f>1-AB3/AA3</f>
        <v>0.99999999999232203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-168.46871819</v>
      </c>
      <c r="E4">
        <f>D4-$D$24</f>
        <v>-2.8268433333380472E-3</v>
      </c>
    </row>
    <row r="5" spans="1:30" x14ac:dyDescent="0.25">
      <c r="B5">
        <v>0</v>
      </c>
      <c r="C5">
        <f t="shared" ref="C5:C23" si="0">B5*PI()/180</f>
        <v>0</v>
      </c>
      <c r="D5">
        <v>-168.46305821000001</v>
      </c>
      <c r="E5">
        <f t="shared" ref="E5:E22" si="1">D5-$D$24</f>
        <v>2.8331366666520807E-3</v>
      </c>
      <c r="F5">
        <f t="shared" ref="F5:F22" si="2">E5^2</f>
        <v>8.0266633719284633E-6</v>
      </c>
      <c r="G5">
        <f t="shared" ref="G5:G22" si="3">E5/$F$24</f>
        <v>1.4163350829926546</v>
      </c>
      <c r="H5">
        <f>-COS(C5-$C$4)*SQRT(2)*G5</f>
        <v>2.0030002832330354</v>
      </c>
      <c r="I5">
        <f>-SQRT(2)*COS(2*(C5-$C$4))*G5</f>
        <v>-2.0030002832330354</v>
      </c>
      <c r="J5">
        <f>-COS(3*(C5-$C$4))*SQRT(2)*G5</f>
        <v>2.0030002832330354</v>
      </c>
      <c r="K5">
        <f>-COS(4*(C5-$C$4))*SQRT(2)*G5</f>
        <v>-2.0030002832330354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-1.2672260543477479E-15</v>
      </c>
      <c r="P5">
        <f>H$28*(1-COS($C5-$C$4))</f>
        <v>10.503722182119473</v>
      </c>
      <c r="Q5">
        <f>I$28*(1-COS(2*($C5-$C$4)))</f>
        <v>0</v>
      </c>
      <c r="R5">
        <f>J$28*(1-COS(3*($C5-$C$4)))</f>
        <v>4.0884450727986903E-3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7.3777994014982708E-31</v>
      </c>
      <c r="X5">
        <f>SUM(P5:V5)*SQRT(2)</f>
        <v>14.86028829982345</v>
      </c>
      <c r="Z5">
        <f>(D5-$D$25)*$A$1</f>
        <v>14.860277489974081</v>
      </c>
      <c r="AA5">
        <f>(E5*$A$1)^2</f>
        <v>55.329799295211721</v>
      </c>
      <c r="AB5">
        <f>(X5-Z5)^2</f>
        <v>1.1685284338930465E-10</v>
      </c>
    </row>
    <row r="6" spans="1:30" x14ac:dyDescent="0.25">
      <c r="B6">
        <v>20</v>
      </c>
      <c r="C6">
        <f t="shared" si="0"/>
        <v>0.3490658503988659</v>
      </c>
      <c r="D6">
        <v>-168.46323009</v>
      </c>
      <c r="E6">
        <f t="shared" si="1"/>
        <v>2.6612566666699422E-3</v>
      </c>
      <c r="F6">
        <f t="shared" si="2"/>
        <v>7.0822870458952116E-6</v>
      </c>
      <c r="G6">
        <f t="shared" si="3"/>
        <v>1.3304092337722737</v>
      </c>
      <c r="H6">
        <f t="shared" ref="H6:H22" si="4">-COS(C6-$C$4)*SQRT(2)*G6</f>
        <v>1.7680154862938886</v>
      </c>
      <c r="I6">
        <f t="shared" ref="I6:I22" si="5">-SQRT(2)*COS(2*(C6-$C$4))*G6</f>
        <v>-1.4412994299040056</v>
      </c>
      <c r="J6">
        <f t="shared" ref="J6:J22" si="6">-COS(3*(C6-$C$4))*SQRT(2)*G6</f>
        <v>0.94074139095357212</v>
      </c>
      <c r="K6">
        <f t="shared" ref="K6:K22" si="7">-COS(4*(C6-$C$4))*SQRT(2)*G6</f>
        <v>-0.32671605638988149</v>
      </c>
      <c r="L6">
        <f t="shared" ref="L6:L22" si="8">SQRT(2)*(3*SIN(C6-$C$4)-SIN(3*(C6-$C$4)))*G6/SQRT(10)</f>
        <v>-9.5217175289832839E-2</v>
      </c>
      <c r="M6">
        <f t="shared" ref="M6:M22" si="9">SQRT(2)*(2*SIN(2*(C6-$C$4))-SIN(4*(C6-$C$4)))*G6/SQRT(5)</f>
        <v>0.25307316906731608</v>
      </c>
      <c r="N6">
        <f t="shared" ref="N6:N22" si="10">SQRT(2)*G6*(SIN(C6-$C$4)-SIN(2*(C6-$C$4))+3*SIN(3*(C6-$C$4))-2*SIN(4*(C6-$C$4)))/SQRT(15)</f>
        <v>-2.6973862824164456</v>
      </c>
      <c r="P6">
        <f t="shared" ref="P6:P23" si="11">H$28*(1-COS($C6-$C$4))</f>
        <v>10.186996203721201</v>
      </c>
      <c r="Q6">
        <f t="shared" ref="Q6:Q23" si="12">I$28*(1-COS(2*($C6-$C$4)))</f>
        <v>-1.3724626666818676E-3</v>
      </c>
      <c r="R6">
        <f t="shared" ref="R6:R23" si="13">J$28*(1-COS(3*($C6-$C$4)))</f>
        <v>3.066333804599016E-3</v>
      </c>
      <c r="S6">
        <f t="shared" ref="S6:S23" si="14">K$28*(1-COS(4*($C6-$C$4)))</f>
        <v>2.4553023100294149E-5</v>
      </c>
      <c r="T6">
        <f t="shared" ref="T6:T23" si="15">L$28*(3*SIN($C6-$C$4)-SIN(3*($C6-$C$4)))/SQRT(10)</f>
        <v>-2.4589945351998077E-18</v>
      </c>
      <c r="U6">
        <f t="shared" ref="U6:U23" si="16">M$28*(2*SIN(2*(C6-$C$4))-SIN(4*(C6-$C$4)))/SQRT(5)</f>
        <v>5.8820794049307268E-17</v>
      </c>
      <c r="V6">
        <f t="shared" ref="V6:V23" si="17">$N$28*(SIN(C6-$C$4)-SIN(2*(C6-$C$4))+3*SIN(3*(C6-$C$4))-2*SIN(4*(C6-$C$4)))/SQRT(15)</f>
        <v>1.6718474853122124E-15</v>
      </c>
      <c r="X6">
        <f t="shared" ref="X6:X23" si="18">SUM(P6:V6)*SQRT(2)</f>
        <v>14.409018409900179</v>
      </c>
      <c r="Z6">
        <f t="shared" ref="Z6:Z22" si="19">(D6-$D$25)*$A$1</f>
        <v>14.409006550020976</v>
      </c>
      <c r="AA6">
        <f t="shared" ref="AA6:AA22" si="20">(E6*$A$1)^2</f>
        <v>48.819976949688929</v>
      </c>
      <c r="AB6">
        <f t="shared" ref="AB6:AB22" si="21">(X6-Z6)^2</f>
        <v>1.4065673471349192E-10</v>
      </c>
    </row>
    <row r="7" spans="1:30" x14ac:dyDescent="0.25">
      <c r="B7">
        <v>40</v>
      </c>
      <c r="C7">
        <f t="shared" si="0"/>
        <v>0.69813170079773179</v>
      </c>
      <c r="D7">
        <v>-168.46372428000001</v>
      </c>
      <c r="E7">
        <f t="shared" si="1"/>
        <v>2.1670666666580019E-3</v>
      </c>
      <c r="F7">
        <f t="shared" si="2"/>
        <v>4.6961779377402237E-6</v>
      </c>
      <c r="G7">
        <f t="shared" si="3"/>
        <v>1.083354920113565</v>
      </c>
      <c r="H7">
        <f t="shared" si="4"/>
        <v>1.1736530302905677</v>
      </c>
      <c r="I7">
        <f t="shared" si="5"/>
        <v>-0.26604554311945278</v>
      </c>
      <c r="J7">
        <f t="shared" si="6"/>
        <v>-0.76604761044411318</v>
      </c>
      <c r="K7">
        <f t="shared" si="7"/>
        <v>1.4396985734100214</v>
      </c>
      <c r="L7">
        <f t="shared" si="8"/>
        <v>-0.51469297359174371</v>
      </c>
      <c r="M7">
        <f t="shared" si="9"/>
        <v>1.115185719675118</v>
      </c>
      <c r="N7">
        <f t="shared" si="10"/>
        <v>-1.94220976578376</v>
      </c>
      <c r="P7">
        <f t="shared" si="11"/>
        <v>9.2750200958988209</v>
      </c>
      <c r="Q7">
        <f t="shared" si="12"/>
        <v>-4.8476601317635299E-3</v>
      </c>
      <c r="R7">
        <f t="shared" si="13"/>
        <v>1.0221112681996715E-3</v>
      </c>
      <c r="S7">
        <f t="shared" si="14"/>
        <v>5.7633221635748507E-5</v>
      </c>
      <c r="T7">
        <f t="shared" si="15"/>
        <v>-1.6323188650880627E-17</v>
      </c>
      <c r="U7">
        <f t="shared" si="16"/>
        <v>3.1830720517505302E-16</v>
      </c>
      <c r="V7">
        <f t="shared" si="17"/>
        <v>1.4783053058712075E-15</v>
      </c>
      <c r="X7">
        <f t="shared" si="18"/>
        <v>13.111530573500426</v>
      </c>
      <c r="Z7">
        <f t="shared" si="19"/>
        <v>13.111510704989627</v>
      </c>
      <c r="AA7">
        <f t="shared" si="20"/>
        <v>32.371929743372277</v>
      </c>
      <c r="AB7">
        <f t="shared" si="21"/>
        <v>3.9475772138071702E-10</v>
      </c>
    </row>
    <row r="8" spans="1:30" x14ac:dyDescent="0.25">
      <c r="B8">
        <v>60</v>
      </c>
      <c r="C8">
        <f t="shared" si="0"/>
        <v>1.0471975511965976</v>
      </c>
      <c r="D8">
        <v>-168.46447957000001</v>
      </c>
      <c r="E8">
        <f t="shared" si="1"/>
        <v>1.4117766666572606E-3</v>
      </c>
      <c r="F8">
        <f t="shared" si="2"/>
        <v>1.9931133565178859E-6</v>
      </c>
      <c r="G8">
        <f t="shared" si="3"/>
        <v>0.7057721026567958</v>
      </c>
      <c r="H8">
        <f t="shared" si="4"/>
        <v>0.49905623976090874</v>
      </c>
      <c r="I8">
        <f t="shared" si="5"/>
        <v>0.49905623976090813</v>
      </c>
      <c r="J8">
        <f t="shared" si="6"/>
        <v>-0.99811247952181703</v>
      </c>
      <c r="K8">
        <f t="shared" si="7"/>
        <v>0.49905623976090929</v>
      </c>
      <c r="L8">
        <f t="shared" si="8"/>
        <v>-0.82003307994226826</v>
      </c>
      <c r="M8">
        <f t="shared" si="9"/>
        <v>1.1597019032489366</v>
      </c>
      <c r="N8">
        <f t="shared" si="10"/>
        <v>-6.8668146916724537E-16</v>
      </c>
      <c r="P8">
        <f t="shared" si="11"/>
        <v>7.8777916365896061</v>
      </c>
      <c r="Q8">
        <f t="shared" si="12"/>
        <v>-8.799508878815589E-3</v>
      </c>
      <c r="R8">
        <f t="shared" si="13"/>
        <v>0</v>
      </c>
      <c r="S8">
        <f t="shared" si="14"/>
        <v>4.4568830920538217E-5</v>
      </c>
      <c r="T8">
        <f t="shared" si="15"/>
        <v>-3.9920355922978132E-17</v>
      </c>
      <c r="U8">
        <f t="shared" si="16"/>
        <v>5.0810317884933133E-16</v>
      </c>
      <c r="V8">
        <f t="shared" si="17"/>
        <v>8.0228671721779426E-31</v>
      </c>
      <c r="X8">
        <f t="shared" si="18"/>
        <v>11.128498419060868</v>
      </c>
      <c r="Z8">
        <f t="shared" si="19"/>
        <v>11.128496809987681</v>
      </c>
      <c r="AA8">
        <f t="shared" si="20"/>
        <v>13.739029143095257</v>
      </c>
      <c r="AB8">
        <f t="shared" si="21"/>
        <v>2.5891165229909025E-12</v>
      </c>
    </row>
    <row r="9" spans="1:30" x14ac:dyDescent="0.25">
      <c r="B9">
        <v>80</v>
      </c>
      <c r="C9">
        <f t="shared" si="0"/>
        <v>1.3962634015954636</v>
      </c>
      <c r="D9">
        <v>-168.46540365000001</v>
      </c>
      <c r="E9">
        <f t="shared" si="1"/>
        <v>4.8769666665293698E-4</v>
      </c>
      <c r="F9">
        <f t="shared" si="2"/>
        <v>2.3784803866438594E-7</v>
      </c>
      <c r="G9">
        <f t="shared" si="3"/>
        <v>0.2438081815711978</v>
      </c>
      <c r="H9">
        <f t="shared" si="4"/>
        <v>5.9873342409591933E-2</v>
      </c>
      <c r="I9">
        <f t="shared" si="5"/>
        <v>0.32400304339500252</v>
      </c>
      <c r="J9">
        <f t="shared" si="6"/>
        <v>-0.17239841849775506</v>
      </c>
      <c r="K9">
        <f t="shared" si="7"/>
        <v>-0.26412970098541055</v>
      </c>
      <c r="L9">
        <f t="shared" si="8"/>
        <v>-0.41656007359400826</v>
      </c>
      <c r="M9">
        <f t="shared" si="9"/>
        <v>0.20459398663104791</v>
      </c>
      <c r="N9">
        <f t="shared" si="10"/>
        <v>0.22762418234411602</v>
      </c>
      <c r="P9">
        <f t="shared" si="11"/>
        <v>6.1638371988821161</v>
      </c>
      <c r="Q9">
        <f t="shared" si="12"/>
        <v>-1.137889495918579E-2</v>
      </c>
      <c r="R9">
        <f t="shared" si="13"/>
        <v>1.0221112681996723E-3</v>
      </c>
      <c r="S9">
        <f t="shared" si="14"/>
        <v>6.9514171050337464E-6</v>
      </c>
      <c r="T9">
        <f t="shared" si="15"/>
        <v>-5.8702539109058579E-17</v>
      </c>
      <c r="U9">
        <f t="shared" si="16"/>
        <v>2.5948641112574559E-16</v>
      </c>
      <c r="V9">
        <f t="shared" si="17"/>
        <v>-7.6985491293605261E-16</v>
      </c>
      <c r="X9">
        <f t="shared" si="18"/>
        <v>8.7023452897488678</v>
      </c>
      <c r="Z9">
        <f t="shared" si="19"/>
        <v>8.7023247699763289</v>
      </c>
      <c r="AA9">
        <f t="shared" si="20"/>
        <v>1.639546051985288</v>
      </c>
      <c r="AB9">
        <f t="shared" si="21"/>
        <v>4.2106106504894746E-10</v>
      </c>
    </row>
    <row r="10" spans="1:30" x14ac:dyDescent="0.25">
      <c r="B10">
        <v>100</v>
      </c>
      <c r="C10">
        <f t="shared" si="0"/>
        <v>1.7453292519943295</v>
      </c>
      <c r="D10">
        <v>-168.46638501000001</v>
      </c>
      <c r="E10">
        <f t="shared" si="1"/>
        <v>-4.9366333334432966E-4</v>
      </c>
      <c r="F10">
        <f t="shared" si="2"/>
        <v>2.4370348668863475E-7</v>
      </c>
      <c r="G10">
        <f t="shared" si="3"/>
        <v>-0.24679102368503392</v>
      </c>
      <c r="H10">
        <f t="shared" si="4"/>
        <v>6.0605855675080186E-2</v>
      </c>
      <c r="I10">
        <f t="shared" si="5"/>
        <v>-0.32796701997946937</v>
      </c>
      <c r="J10">
        <f t="shared" si="6"/>
        <v>-0.17450760638365753</v>
      </c>
      <c r="K10">
        <f t="shared" si="7"/>
        <v>0.26736116430438917</v>
      </c>
      <c r="L10">
        <f t="shared" si="8"/>
        <v>0.42165642812342341</v>
      </c>
      <c r="M10">
        <f t="shared" si="9"/>
        <v>0.20709706735470498</v>
      </c>
      <c r="N10">
        <f t="shared" si="10"/>
        <v>-6.0351449443551163E-2</v>
      </c>
      <c r="P10">
        <f t="shared" si="11"/>
        <v>4.3398849832373561</v>
      </c>
      <c r="Q10">
        <f t="shared" si="12"/>
        <v>-1.137889495918579E-2</v>
      </c>
      <c r="R10">
        <f t="shared" si="13"/>
        <v>3.0663338045990186E-3</v>
      </c>
      <c r="S10">
        <f t="shared" si="14"/>
        <v>6.9514171050337557E-6</v>
      </c>
      <c r="T10">
        <f t="shared" si="15"/>
        <v>-5.8702539109058567E-17</v>
      </c>
      <c r="U10">
        <f t="shared" si="16"/>
        <v>-2.5948641112574579E-16</v>
      </c>
      <c r="V10">
        <f t="shared" si="17"/>
        <v>-2.0164948056969765E-16</v>
      </c>
      <c r="X10">
        <f t="shared" si="18"/>
        <v>6.1257782964990763</v>
      </c>
      <c r="Z10">
        <f t="shared" si="19"/>
        <v>6.1257640899835053</v>
      </c>
      <c r="AA10">
        <f t="shared" si="20"/>
        <v>1.6799091205423031</v>
      </c>
      <c r="AB10">
        <f t="shared" si="21"/>
        <v>2.0182508467039822E-10</v>
      </c>
    </row>
    <row r="11" spans="1:30" x14ac:dyDescent="0.25">
      <c r="B11">
        <v>120</v>
      </c>
      <c r="C11">
        <f t="shared" si="0"/>
        <v>2.0943951023931953</v>
      </c>
      <c r="D11">
        <v>-168.46730625999999</v>
      </c>
      <c r="E11">
        <f t="shared" si="1"/>
        <v>-1.4149133333205555E-3</v>
      </c>
      <c r="F11">
        <f t="shared" si="2"/>
        <v>2.0019797408082853E-6</v>
      </c>
      <c r="G11">
        <f t="shared" si="3"/>
        <v>-0.70734017774867897</v>
      </c>
      <c r="H11">
        <f t="shared" si="4"/>
        <v>0.50016503629178877</v>
      </c>
      <c r="I11">
        <f t="shared" si="5"/>
        <v>-0.50016503629178899</v>
      </c>
      <c r="J11">
        <f t="shared" si="6"/>
        <v>-1.0003300725835775</v>
      </c>
      <c r="K11">
        <f t="shared" si="7"/>
        <v>-0.50016503629178843</v>
      </c>
      <c r="L11">
        <f t="shared" si="8"/>
        <v>0.82185501855720855</v>
      </c>
      <c r="M11">
        <f t="shared" si="9"/>
        <v>1.1622785135479958</v>
      </c>
      <c r="N11">
        <f t="shared" si="10"/>
        <v>0.44736120844683552</v>
      </c>
      <c r="P11">
        <f t="shared" si="11"/>
        <v>2.6259305455298687</v>
      </c>
      <c r="Q11">
        <f t="shared" si="12"/>
        <v>-8.7995088788155942E-3</v>
      </c>
      <c r="R11">
        <f t="shared" si="13"/>
        <v>4.0884450727986903E-3</v>
      </c>
      <c r="S11">
        <f t="shared" si="14"/>
        <v>4.4568830920538176E-5</v>
      </c>
      <c r="T11">
        <f t="shared" si="15"/>
        <v>-3.9920355922978156E-17</v>
      </c>
      <c r="U11">
        <f t="shared" si="16"/>
        <v>-5.0810317884933133E-16</v>
      </c>
      <c r="V11">
        <f t="shared" si="17"/>
        <v>5.2151734592847284E-16</v>
      </c>
      <c r="X11">
        <f t="shared" si="18"/>
        <v>3.7070271708555929</v>
      </c>
      <c r="Z11">
        <f t="shared" si="19"/>
        <v>3.7070222150459244</v>
      </c>
      <c r="AA11">
        <f t="shared" si="20"/>
        <v>13.800147348821648</v>
      </c>
      <c r="AB11">
        <f t="shared" si="21"/>
        <v>2.4560049469571227E-11</v>
      </c>
    </row>
    <row r="12" spans="1:30" x14ac:dyDescent="0.25">
      <c r="B12">
        <v>140</v>
      </c>
      <c r="C12">
        <f t="shared" si="0"/>
        <v>2.4434609527920612</v>
      </c>
      <c r="D12">
        <v>-168.46805728999999</v>
      </c>
      <c r="E12">
        <f t="shared" si="1"/>
        <v>-2.1659433333240941E-3</v>
      </c>
      <c r="F12">
        <f t="shared" si="2"/>
        <v>4.6913105231710876E-6</v>
      </c>
      <c r="G12">
        <f t="shared" si="3"/>
        <v>-1.0827933459299275</v>
      </c>
      <c r="H12">
        <f t="shared" si="4"/>
        <v>1.1730446486511599</v>
      </c>
      <c r="I12">
        <f t="shared" si="5"/>
        <v>0.26590763419790409</v>
      </c>
      <c r="J12">
        <f t="shared" si="6"/>
        <v>-0.76565051753072333</v>
      </c>
      <c r="K12">
        <f t="shared" si="7"/>
        <v>-1.4389522828490644</v>
      </c>
      <c r="L12">
        <f t="shared" si="8"/>
        <v>0.51442617433592952</v>
      </c>
      <c r="M12">
        <f t="shared" si="9"/>
        <v>1.1146076454923144</v>
      </c>
      <c r="N12">
        <f t="shared" si="10"/>
        <v>0.6215439566792168</v>
      </c>
      <c r="P12">
        <f t="shared" si="11"/>
        <v>1.2287020862206524</v>
      </c>
      <c r="Q12">
        <f t="shared" si="12"/>
        <v>-4.8476601317635282E-3</v>
      </c>
      <c r="R12">
        <f t="shared" si="13"/>
        <v>3.0663338045990181E-3</v>
      </c>
      <c r="S12">
        <f t="shared" si="14"/>
        <v>5.76332216357485E-5</v>
      </c>
      <c r="T12">
        <f t="shared" si="15"/>
        <v>-1.6323188650880627E-17</v>
      </c>
      <c r="U12">
        <f t="shared" si="16"/>
        <v>-3.1830720517505292E-16</v>
      </c>
      <c r="V12">
        <f t="shared" si="17"/>
        <v>4.7333109079621846E-16</v>
      </c>
      <c r="X12">
        <f t="shared" si="18"/>
        <v>1.7352094842821553</v>
      </c>
      <c r="Z12">
        <f t="shared" si="19"/>
        <v>1.7351929500366339</v>
      </c>
      <c r="AA12">
        <f t="shared" si="20"/>
        <v>32.33837743667673</v>
      </c>
      <c r="AB12">
        <f t="shared" si="21"/>
        <v>2.733812749617206E-10</v>
      </c>
    </row>
    <row r="13" spans="1:30" x14ac:dyDescent="0.25">
      <c r="B13">
        <v>160</v>
      </c>
      <c r="C13">
        <f t="shared" si="0"/>
        <v>2.7925268031909272</v>
      </c>
      <c r="D13">
        <v>-168.46854776999999</v>
      </c>
      <c r="E13">
        <f t="shared" si="1"/>
        <v>-2.6564233333203902E-3</v>
      </c>
      <c r="F13">
        <f t="shared" si="2"/>
        <v>7.0565849258090128E-6</v>
      </c>
      <c r="G13">
        <f t="shared" si="3"/>
        <v>-1.3279929650227473</v>
      </c>
      <c r="H13">
        <f t="shared" si="4"/>
        <v>1.7648044438117962</v>
      </c>
      <c r="I13">
        <f t="shared" si="5"/>
        <v>1.4386817640890202</v>
      </c>
      <c r="J13">
        <f t="shared" si="6"/>
        <v>0.93903283093561418</v>
      </c>
      <c r="K13">
        <f t="shared" si="7"/>
        <v>0.32612267972277603</v>
      </c>
      <c r="L13">
        <f t="shared" si="8"/>
        <v>9.5044243323314057E-2</v>
      </c>
      <c r="M13">
        <f t="shared" si="9"/>
        <v>0.25261354147736953</v>
      </c>
      <c r="N13">
        <f t="shared" si="10"/>
        <v>0.15890319289285668</v>
      </c>
      <c r="P13">
        <f t="shared" si="11"/>
        <v>0.31672597839827282</v>
      </c>
      <c r="Q13">
        <f t="shared" si="12"/>
        <v>-1.3724626666818663E-3</v>
      </c>
      <c r="R13">
        <f t="shared" si="13"/>
        <v>1.0221112681996728E-3</v>
      </c>
      <c r="S13">
        <f t="shared" si="14"/>
        <v>2.4553023100294135E-5</v>
      </c>
      <c r="T13">
        <f t="shared" si="15"/>
        <v>-2.4589945351998077E-18</v>
      </c>
      <c r="U13">
        <f t="shared" si="16"/>
        <v>-5.8820794049307181E-17</v>
      </c>
      <c r="V13">
        <f t="shared" si="17"/>
        <v>9.8667837870867736E-17</v>
      </c>
      <c r="X13">
        <f t="shared" si="18"/>
        <v>0.44745742572566127</v>
      </c>
      <c r="Z13">
        <f t="shared" si="19"/>
        <v>0.44743771004635846</v>
      </c>
      <c r="AA13">
        <f t="shared" si="20"/>
        <v>48.642805803979208</v>
      </c>
      <c r="AB13">
        <f t="shared" si="21"/>
        <v>3.8870801037132662E-10</v>
      </c>
    </row>
    <row r="14" spans="1:30" x14ac:dyDescent="0.25">
      <c r="B14">
        <v>180</v>
      </c>
      <c r="C14">
        <f t="shared" si="0"/>
        <v>3.1415926535897931</v>
      </c>
      <c r="D14">
        <f>D4</f>
        <v>-168.46871819</v>
      </c>
      <c r="E14">
        <f t="shared" si="1"/>
        <v>-2.8268433333380472E-3</v>
      </c>
      <c r="F14">
        <f t="shared" si="2"/>
        <v>7.9910432312377613E-6</v>
      </c>
      <c r="G14">
        <f t="shared" si="3"/>
        <v>-1.4131889344617528</v>
      </c>
      <c r="H14">
        <f t="shared" si="4"/>
        <v>1.9985509573113938</v>
      </c>
      <c r="I14">
        <f t="shared" si="5"/>
        <v>1.9985509573113938</v>
      </c>
      <c r="J14">
        <f t="shared" si="6"/>
        <v>1.9985509573113938</v>
      </c>
      <c r="K14">
        <f t="shared" si="7"/>
        <v>1.9985509573113938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55.084260751490511</v>
      </c>
      <c r="AB14">
        <f t="shared" si="21"/>
        <v>0</v>
      </c>
    </row>
    <row r="15" spans="1:30" x14ac:dyDescent="0.25">
      <c r="B15">
        <v>200</v>
      </c>
      <c r="C15">
        <f t="shared" si="0"/>
        <v>3.4906585039886591</v>
      </c>
      <c r="D15">
        <f>D13</f>
        <v>-168.46854776999999</v>
      </c>
      <c r="E15">
        <f t="shared" si="1"/>
        <v>-2.6564233333203902E-3</v>
      </c>
      <c r="F15">
        <f t="shared" si="2"/>
        <v>7.0565849258090128E-6</v>
      </c>
      <c r="G15">
        <f t="shared" si="3"/>
        <v>-1.3279929650227473</v>
      </c>
      <c r="H15">
        <f t="shared" si="4"/>
        <v>1.7648044438117962</v>
      </c>
      <c r="I15">
        <f t="shared" si="5"/>
        <v>1.4386817640890202</v>
      </c>
      <c r="J15">
        <f t="shared" si="6"/>
        <v>0.93903283093561418</v>
      </c>
      <c r="K15">
        <f t="shared" si="7"/>
        <v>0.32612267972277603</v>
      </c>
      <c r="L15">
        <f t="shared" si="8"/>
        <v>-9.5044243323314057E-2</v>
      </c>
      <c r="M15">
        <f t="shared" si="9"/>
        <v>-0.25261354147736953</v>
      </c>
      <c r="N15">
        <f t="shared" si="10"/>
        <v>-0.15890319289285668</v>
      </c>
      <c r="P15">
        <f t="shared" si="11"/>
        <v>0.31672597839827282</v>
      </c>
      <c r="Q15">
        <f t="shared" si="12"/>
        <v>-1.3724626666818663E-3</v>
      </c>
      <c r="R15">
        <f t="shared" si="13"/>
        <v>1.0221112681996728E-3</v>
      </c>
      <c r="S15">
        <f t="shared" si="14"/>
        <v>2.4553023100294135E-5</v>
      </c>
      <c r="T15">
        <f t="shared" si="15"/>
        <v>2.4589945351998077E-18</v>
      </c>
      <c r="U15">
        <f t="shared" si="16"/>
        <v>5.8820794049307181E-17</v>
      </c>
      <c r="V15">
        <f t="shared" si="17"/>
        <v>-9.8667837870867736E-17</v>
      </c>
      <c r="X15">
        <f t="shared" si="18"/>
        <v>0.44745742572566111</v>
      </c>
      <c r="Z15">
        <f t="shared" si="19"/>
        <v>0.44743771004635846</v>
      </c>
      <c r="AA15">
        <f t="shared" si="20"/>
        <v>48.642805803979208</v>
      </c>
      <c r="AB15">
        <f t="shared" si="21"/>
        <v>3.8870801036476E-10</v>
      </c>
    </row>
    <row r="16" spans="1:30" x14ac:dyDescent="0.25">
      <c r="B16">
        <v>220</v>
      </c>
      <c r="C16">
        <f t="shared" si="0"/>
        <v>3.839724354387525</v>
      </c>
      <c r="D16">
        <f>D12</f>
        <v>-168.46805728999999</v>
      </c>
      <c r="E16">
        <f t="shared" si="1"/>
        <v>-2.1659433333240941E-3</v>
      </c>
      <c r="F16">
        <f t="shared" si="2"/>
        <v>4.6913105231710876E-6</v>
      </c>
      <c r="G16">
        <f t="shared" si="3"/>
        <v>-1.0827933459299275</v>
      </c>
      <c r="H16">
        <f t="shared" si="4"/>
        <v>1.1730446486511599</v>
      </c>
      <c r="I16">
        <f t="shared" si="5"/>
        <v>0.26590763419790409</v>
      </c>
      <c r="J16">
        <f t="shared" si="6"/>
        <v>-0.76565051753072333</v>
      </c>
      <c r="K16">
        <f t="shared" si="7"/>
        <v>-1.4389522828490644</v>
      </c>
      <c r="L16">
        <f t="shared" si="8"/>
        <v>-0.51442617433592952</v>
      </c>
      <c r="M16">
        <f t="shared" si="9"/>
        <v>-1.1146076454923144</v>
      </c>
      <c r="N16">
        <f t="shared" si="10"/>
        <v>-0.6215439566792168</v>
      </c>
      <c r="P16">
        <f t="shared" si="11"/>
        <v>1.2287020862206524</v>
      </c>
      <c r="Q16">
        <f t="shared" si="12"/>
        <v>-4.8476601317635282E-3</v>
      </c>
      <c r="R16">
        <f t="shared" si="13"/>
        <v>3.0663338045990181E-3</v>
      </c>
      <c r="S16">
        <f t="shared" si="14"/>
        <v>5.76332216357485E-5</v>
      </c>
      <c r="T16">
        <f t="shared" si="15"/>
        <v>1.6323188650880627E-17</v>
      </c>
      <c r="U16">
        <f t="shared" si="16"/>
        <v>3.1830720517505292E-16</v>
      </c>
      <c r="V16">
        <f t="shared" si="17"/>
        <v>-4.7333109079621846E-16</v>
      </c>
      <c r="X16">
        <f t="shared" si="18"/>
        <v>1.7352094842821548</v>
      </c>
      <c r="Z16">
        <f t="shared" si="19"/>
        <v>1.7351929500366339</v>
      </c>
      <c r="AA16">
        <f t="shared" si="20"/>
        <v>32.33837743667673</v>
      </c>
      <c r="AB16">
        <f t="shared" si="21"/>
        <v>2.733812749470352E-10</v>
      </c>
    </row>
    <row r="17" spans="2:28" x14ac:dyDescent="0.25">
      <c r="B17">
        <v>240</v>
      </c>
      <c r="C17">
        <f t="shared" si="0"/>
        <v>4.1887902047863905</v>
      </c>
      <c r="D17">
        <f>D11</f>
        <v>-168.46730625999999</v>
      </c>
      <c r="E17">
        <f t="shared" si="1"/>
        <v>-1.4149133333205555E-3</v>
      </c>
      <c r="F17">
        <f t="shared" si="2"/>
        <v>2.0019797408082853E-6</v>
      </c>
      <c r="G17">
        <f t="shared" si="3"/>
        <v>-0.70734017774867897</v>
      </c>
      <c r="H17">
        <f t="shared" si="4"/>
        <v>0.5001650362917891</v>
      </c>
      <c r="I17">
        <f t="shared" si="5"/>
        <v>-0.50016503629178821</v>
      </c>
      <c r="J17">
        <f t="shared" si="6"/>
        <v>-1.0003300725835775</v>
      </c>
      <c r="K17">
        <f t="shared" si="7"/>
        <v>-0.5001650362917901</v>
      </c>
      <c r="L17">
        <f t="shared" si="8"/>
        <v>-0.82185501855720788</v>
      </c>
      <c r="M17">
        <f t="shared" si="9"/>
        <v>-1.1622785135479958</v>
      </c>
      <c r="N17">
        <f t="shared" si="10"/>
        <v>-0.44736120844683591</v>
      </c>
      <c r="P17">
        <f t="shared" si="11"/>
        <v>2.6259305455298665</v>
      </c>
      <c r="Q17">
        <f t="shared" si="12"/>
        <v>-8.7995088788155873E-3</v>
      </c>
      <c r="R17">
        <f t="shared" si="13"/>
        <v>4.0884450727986903E-3</v>
      </c>
      <c r="S17">
        <f t="shared" si="14"/>
        <v>4.4568830920538231E-5</v>
      </c>
      <c r="T17">
        <f t="shared" si="15"/>
        <v>3.9920355922978125E-17</v>
      </c>
      <c r="U17">
        <f t="shared" si="16"/>
        <v>5.0810317884933133E-16</v>
      </c>
      <c r="V17">
        <f t="shared" si="17"/>
        <v>-5.2151734592847334E-16</v>
      </c>
      <c r="X17">
        <f t="shared" si="18"/>
        <v>3.7070271708555897</v>
      </c>
      <c r="Z17">
        <f t="shared" si="19"/>
        <v>3.7070222150459244</v>
      </c>
      <c r="AA17">
        <f t="shared" si="20"/>
        <v>13.800147348821648</v>
      </c>
      <c r="AB17">
        <f t="shared" si="21"/>
        <v>2.4560049438759725E-11</v>
      </c>
    </row>
    <row r="18" spans="2:28" x14ac:dyDescent="0.25">
      <c r="B18">
        <v>260</v>
      </c>
      <c r="C18">
        <f t="shared" si="0"/>
        <v>4.5378560551852569</v>
      </c>
      <c r="D18">
        <f>D10</f>
        <v>-168.46638501000001</v>
      </c>
      <c r="E18">
        <f t="shared" si="1"/>
        <v>-4.9366333334432966E-4</v>
      </c>
      <c r="F18">
        <f t="shared" si="2"/>
        <v>2.4370348668863475E-7</v>
      </c>
      <c r="G18">
        <f t="shared" si="3"/>
        <v>-0.24679102368503392</v>
      </c>
      <c r="H18">
        <f t="shared" si="4"/>
        <v>6.0605855675080117E-2</v>
      </c>
      <c r="I18">
        <f t="shared" si="5"/>
        <v>-0.32796701997946942</v>
      </c>
      <c r="J18">
        <f t="shared" si="6"/>
        <v>-0.17450760638365723</v>
      </c>
      <c r="K18">
        <f t="shared" si="7"/>
        <v>0.26736116430438939</v>
      </c>
      <c r="L18">
        <f t="shared" si="8"/>
        <v>-0.42165642812342352</v>
      </c>
      <c r="M18">
        <f t="shared" si="9"/>
        <v>-0.20709706735470473</v>
      </c>
      <c r="N18">
        <f t="shared" si="10"/>
        <v>6.0351449443551364E-2</v>
      </c>
      <c r="P18">
        <f t="shared" si="11"/>
        <v>4.3398849832373578</v>
      </c>
      <c r="Q18">
        <f t="shared" si="12"/>
        <v>-1.137889495918579E-2</v>
      </c>
      <c r="R18">
        <f t="shared" si="13"/>
        <v>3.0663338045990168E-3</v>
      </c>
      <c r="S18">
        <f t="shared" si="14"/>
        <v>6.9514171050337362E-6</v>
      </c>
      <c r="T18">
        <f t="shared" si="15"/>
        <v>5.8702539109058579E-17</v>
      </c>
      <c r="U18">
        <f t="shared" si="16"/>
        <v>2.5948641112574549E-16</v>
      </c>
      <c r="V18">
        <f t="shared" si="17"/>
        <v>2.0164948056969834E-16</v>
      </c>
      <c r="X18">
        <f t="shared" si="18"/>
        <v>6.125778296499079</v>
      </c>
      <c r="Z18">
        <f t="shared" si="19"/>
        <v>6.1257640899835053</v>
      </c>
      <c r="AA18">
        <f t="shared" si="20"/>
        <v>1.6799091205423031</v>
      </c>
      <c r="AB18">
        <f t="shared" si="21"/>
        <v>2.0182508474610574E-10</v>
      </c>
    </row>
    <row r="19" spans="2:28" x14ac:dyDescent="0.25">
      <c r="B19">
        <v>280</v>
      </c>
      <c r="C19">
        <f t="shared" si="0"/>
        <v>4.8869219055841224</v>
      </c>
      <c r="D19">
        <f>D9</f>
        <v>-168.46540365000001</v>
      </c>
      <c r="E19">
        <f t="shared" si="1"/>
        <v>4.8769666665293698E-4</v>
      </c>
      <c r="F19">
        <f t="shared" si="2"/>
        <v>2.3784803866438594E-7</v>
      </c>
      <c r="G19">
        <f t="shared" si="3"/>
        <v>0.2438081815711978</v>
      </c>
      <c r="H19">
        <f t="shared" si="4"/>
        <v>5.9873342409591856E-2</v>
      </c>
      <c r="I19">
        <f t="shared" si="5"/>
        <v>0.32400304339500258</v>
      </c>
      <c r="J19">
        <f t="shared" si="6"/>
        <v>-0.17239841849775481</v>
      </c>
      <c r="K19">
        <f t="shared" si="7"/>
        <v>-0.26412970098541078</v>
      </c>
      <c r="L19">
        <f t="shared" si="8"/>
        <v>0.41656007359400832</v>
      </c>
      <c r="M19">
        <f t="shared" si="9"/>
        <v>-0.20459398663104764</v>
      </c>
      <c r="N19">
        <f t="shared" si="10"/>
        <v>-0.22762418234411599</v>
      </c>
      <c r="P19">
        <f t="shared" si="11"/>
        <v>6.1638371988821152</v>
      </c>
      <c r="Q19">
        <f t="shared" si="12"/>
        <v>-1.137889495918579E-2</v>
      </c>
      <c r="R19">
        <f t="shared" si="13"/>
        <v>1.0221112681996739E-3</v>
      </c>
      <c r="S19">
        <f t="shared" si="14"/>
        <v>6.9514171050337294E-6</v>
      </c>
      <c r="T19">
        <f t="shared" si="15"/>
        <v>5.8702539109058592E-17</v>
      </c>
      <c r="U19">
        <f t="shared" si="16"/>
        <v>-2.5948641112574529E-16</v>
      </c>
      <c r="V19">
        <f t="shared" si="17"/>
        <v>7.6985491293605241E-16</v>
      </c>
      <c r="X19">
        <f t="shared" si="18"/>
        <v>8.7023452897488696</v>
      </c>
      <c r="Z19">
        <f t="shared" si="19"/>
        <v>8.7023247699763289</v>
      </c>
      <c r="AA19">
        <f t="shared" si="20"/>
        <v>1.639546051985288</v>
      </c>
      <c r="AB19">
        <f t="shared" si="21"/>
        <v>4.2106106512184834E-10</v>
      </c>
    </row>
    <row r="20" spans="2:28" x14ac:dyDescent="0.25">
      <c r="B20">
        <v>300</v>
      </c>
      <c r="C20">
        <f t="shared" si="0"/>
        <v>5.2359877559829888</v>
      </c>
      <c r="D20">
        <f>D8</f>
        <v>-168.46447957000001</v>
      </c>
      <c r="E20">
        <f t="shared" si="1"/>
        <v>1.4117766666572606E-3</v>
      </c>
      <c r="F20">
        <f t="shared" si="2"/>
        <v>1.9931133565178859E-6</v>
      </c>
      <c r="G20">
        <f t="shared" si="3"/>
        <v>0.7057721026567958</v>
      </c>
      <c r="H20">
        <f t="shared" si="4"/>
        <v>0.49905623976090874</v>
      </c>
      <c r="I20">
        <f t="shared" si="5"/>
        <v>0.49905623976090813</v>
      </c>
      <c r="J20">
        <f t="shared" si="6"/>
        <v>-0.99811247952181703</v>
      </c>
      <c r="K20">
        <f t="shared" si="7"/>
        <v>0.49905623976090929</v>
      </c>
      <c r="L20">
        <f t="shared" si="8"/>
        <v>0.82003307994226826</v>
      </c>
      <c r="M20">
        <f t="shared" si="9"/>
        <v>-1.1597019032489366</v>
      </c>
      <c r="N20">
        <f t="shared" si="10"/>
        <v>6.8668146916724537E-16</v>
      </c>
      <c r="P20">
        <f t="shared" si="11"/>
        <v>7.8777916365896061</v>
      </c>
      <c r="Q20">
        <f t="shared" si="12"/>
        <v>-8.799508878815589E-3</v>
      </c>
      <c r="R20">
        <f t="shared" si="13"/>
        <v>0</v>
      </c>
      <c r="S20">
        <f t="shared" si="14"/>
        <v>4.4568830920538217E-5</v>
      </c>
      <c r="T20">
        <f t="shared" si="15"/>
        <v>3.9920355922978132E-17</v>
      </c>
      <c r="U20">
        <f t="shared" si="16"/>
        <v>-5.0810317884933133E-16</v>
      </c>
      <c r="V20">
        <f t="shared" si="17"/>
        <v>-8.0228671721779426E-31</v>
      </c>
      <c r="X20">
        <f t="shared" si="18"/>
        <v>11.128498419060865</v>
      </c>
      <c r="Z20">
        <f t="shared" si="19"/>
        <v>11.128496809987681</v>
      </c>
      <c r="AA20">
        <f t="shared" si="20"/>
        <v>13.739029143095257</v>
      </c>
      <c r="AB20">
        <f t="shared" si="21"/>
        <v>2.5891165115577498E-12</v>
      </c>
    </row>
    <row r="21" spans="2:28" x14ac:dyDescent="0.25">
      <c r="B21">
        <v>320</v>
      </c>
      <c r="C21">
        <f t="shared" si="0"/>
        <v>5.5850536063818543</v>
      </c>
      <c r="D21">
        <f>D7</f>
        <v>-168.46372428000001</v>
      </c>
      <c r="E21">
        <f t="shared" si="1"/>
        <v>2.1670666666580019E-3</v>
      </c>
      <c r="F21">
        <f t="shared" si="2"/>
        <v>4.6961779377402237E-6</v>
      </c>
      <c r="G21">
        <f t="shared" si="3"/>
        <v>1.083354920113565</v>
      </c>
      <c r="H21">
        <f t="shared" si="4"/>
        <v>1.1736530302905677</v>
      </c>
      <c r="I21">
        <f t="shared" si="5"/>
        <v>-0.26604554311945278</v>
      </c>
      <c r="J21">
        <f t="shared" si="6"/>
        <v>-0.76604761044411318</v>
      </c>
      <c r="K21">
        <f t="shared" si="7"/>
        <v>1.4396985734100214</v>
      </c>
      <c r="L21">
        <f t="shared" si="8"/>
        <v>0.51469297359174371</v>
      </c>
      <c r="M21">
        <f t="shared" si="9"/>
        <v>-1.115185719675118</v>
      </c>
      <c r="N21">
        <f t="shared" si="10"/>
        <v>1.94220976578376</v>
      </c>
      <c r="P21">
        <f t="shared" si="11"/>
        <v>9.2750200958988209</v>
      </c>
      <c r="Q21">
        <f t="shared" si="12"/>
        <v>-4.8476601317635299E-3</v>
      </c>
      <c r="R21">
        <f t="shared" si="13"/>
        <v>1.0221112681996715E-3</v>
      </c>
      <c r="S21">
        <f t="shared" si="14"/>
        <v>5.7633221635748507E-5</v>
      </c>
      <c r="T21">
        <f t="shared" si="15"/>
        <v>1.6323188650880627E-17</v>
      </c>
      <c r="U21">
        <f t="shared" si="16"/>
        <v>-3.1830720517505302E-16</v>
      </c>
      <c r="V21">
        <f t="shared" si="17"/>
        <v>-1.4783053058712075E-15</v>
      </c>
      <c r="X21">
        <f t="shared" si="18"/>
        <v>13.111530573500421</v>
      </c>
      <c r="Z21">
        <f t="shared" si="19"/>
        <v>13.111510704989627</v>
      </c>
      <c r="AA21">
        <f t="shared" si="20"/>
        <v>32.371929743372277</v>
      </c>
      <c r="AB21">
        <f t="shared" si="21"/>
        <v>3.9475772116895563E-10</v>
      </c>
    </row>
    <row r="22" spans="2:28" x14ac:dyDescent="0.25">
      <c r="B22">
        <v>340</v>
      </c>
      <c r="C22">
        <f t="shared" si="0"/>
        <v>5.9341194567807207</v>
      </c>
      <c r="D22">
        <f>D6</f>
        <v>-168.46323009</v>
      </c>
      <c r="E22">
        <f t="shared" si="1"/>
        <v>2.6612566666699422E-3</v>
      </c>
      <c r="F22">
        <f t="shared" si="2"/>
        <v>7.0822870458952116E-6</v>
      </c>
      <c r="G22">
        <f t="shared" si="3"/>
        <v>1.3304092337722737</v>
      </c>
      <c r="H22">
        <f t="shared" si="4"/>
        <v>1.7680154862938888</v>
      </c>
      <c r="I22">
        <f t="shared" si="5"/>
        <v>-1.4412994299040069</v>
      </c>
      <c r="J22">
        <f t="shared" si="6"/>
        <v>0.94074139095357501</v>
      </c>
      <c r="K22">
        <f t="shared" si="7"/>
        <v>-0.32671605638988477</v>
      </c>
      <c r="L22">
        <f t="shared" si="8"/>
        <v>9.5217175289832701E-2</v>
      </c>
      <c r="M22">
        <f t="shared" si="9"/>
        <v>-0.2530731690673152</v>
      </c>
      <c r="N22">
        <f t="shared" si="10"/>
        <v>2.6973862824164434</v>
      </c>
      <c r="P22">
        <f t="shared" si="11"/>
        <v>10.186996203721201</v>
      </c>
      <c r="Q22">
        <f t="shared" si="12"/>
        <v>-1.3724626666818637E-3</v>
      </c>
      <c r="R22">
        <f t="shared" si="13"/>
        <v>3.0663338045990194E-3</v>
      </c>
      <c r="S22">
        <f t="shared" si="14"/>
        <v>2.4553023100294098E-5</v>
      </c>
      <c r="T22">
        <f t="shared" si="15"/>
        <v>2.4589945351998042E-18</v>
      </c>
      <c r="U22">
        <f t="shared" si="16"/>
        <v>-5.8820794049307046E-17</v>
      </c>
      <c r="V22">
        <f t="shared" si="17"/>
        <v>-1.6718474853122112E-15</v>
      </c>
      <c r="X22">
        <f t="shared" si="18"/>
        <v>14.409018409900174</v>
      </c>
      <c r="Z22">
        <f t="shared" si="19"/>
        <v>14.409006550020976</v>
      </c>
      <c r="AA22">
        <f t="shared" si="20"/>
        <v>48.819976949688929</v>
      </c>
      <c r="AB22">
        <f t="shared" si="21"/>
        <v>1.4065673458708766E-10</v>
      </c>
    </row>
    <row r="23" spans="2:28" x14ac:dyDescent="0.25">
      <c r="B23">
        <v>360</v>
      </c>
      <c r="C23">
        <f t="shared" si="0"/>
        <v>6.2831853071795862</v>
      </c>
      <c r="P23">
        <f t="shared" si="11"/>
        <v>10.503722182119473</v>
      </c>
      <c r="Q23">
        <f t="shared" si="12"/>
        <v>0</v>
      </c>
      <c r="R23">
        <f t="shared" si="13"/>
        <v>4.0884450727986903E-3</v>
      </c>
      <c r="S23">
        <f t="shared" si="14"/>
        <v>0</v>
      </c>
      <c r="T23">
        <f t="shared" si="15"/>
        <v>0</v>
      </c>
      <c r="U23">
        <f t="shared" si="16"/>
        <v>0</v>
      </c>
      <c r="V23">
        <f t="shared" si="17"/>
        <v>-7.3777994014982708E-31</v>
      </c>
      <c r="X23">
        <f t="shared" si="18"/>
        <v>14.86028829982345</v>
      </c>
      <c r="Z23">
        <f>Z5</f>
        <v>14.860277489974081</v>
      </c>
    </row>
    <row r="24" spans="2:28" x14ac:dyDescent="0.25">
      <c r="B24" t="s">
        <v>4</v>
      </c>
      <c r="D24">
        <f>AVERAGE(D5:D22)</f>
        <v>-168.46589134666667</v>
      </c>
      <c r="F24">
        <f>SQRT(AVERAGE(F5:F22))</f>
        <v>2.0003293716807364E-3</v>
      </c>
      <c r="G24" t="s">
        <v>10</v>
      </c>
      <c r="H24" s="3">
        <f t="shared" ref="H24:N24" si="22">AVERAGE(H5:H22)</f>
        <v>0.99999930038411078</v>
      </c>
      <c r="I24" s="3">
        <f t="shared" si="22"/>
        <v>-1.1170012014114123E-3</v>
      </c>
      <c r="J24" s="3">
        <f t="shared" si="22"/>
        <v>3.8923746663990479E-4</v>
      </c>
      <c r="K24" s="3">
        <f t="shared" si="22"/>
        <v>5.657524569762589E-6</v>
      </c>
      <c r="L24" s="3">
        <f t="shared" si="22"/>
        <v>9.2518585385429707E-18</v>
      </c>
      <c r="M24" s="3">
        <f t="shared" si="22"/>
        <v>8.3266726846886741E-17</v>
      </c>
      <c r="N24" s="3">
        <f t="shared" si="22"/>
        <v>-2.2204460492503131E-16</v>
      </c>
    </row>
    <row r="25" spans="2:28" x14ac:dyDescent="0.25">
      <c r="B25" t="s">
        <v>5</v>
      </c>
      <c r="D25">
        <f>MIN(D4:D22)</f>
        <v>-168.46871819</v>
      </c>
      <c r="F25" s="2">
        <f>F24*$A$1</f>
        <v>5.2518647653477739</v>
      </c>
      <c r="G25" s="3">
        <f>SUM(H25:N25)</f>
        <v>0.9999999999982081</v>
      </c>
      <c r="H25" s="4">
        <f t="shared" ref="H25:N25" si="23">H24^2</f>
        <v>0.99999860076871105</v>
      </c>
      <c r="I25" s="4">
        <f t="shared" si="23"/>
        <v>1.2476916839545385E-6</v>
      </c>
      <c r="J25" s="4">
        <f t="shared" si="23"/>
        <v>1.5150580543625099E-7</v>
      </c>
      <c r="K25" s="4">
        <f t="shared" si="23"/>
        <v>3.2007584257467367E-11</v>
      </c>
      <c r="L25" s="4">
        <f t="shared" si="23"/>
        <v>8.5596886417210478E-35</v>
      </c>
      <c r="M25" s="4">
        <f t="shared" si="23"/>
        <v>6.9333477997940491E-33</v>
      </c>
      <c r="N25" s="4">
        <f t="shared" si="23"/>
        <v>4.9303806576313238E-32</v>
      </c>
    </row>
    <row r="26" spans="2:28" x14ac:dyDescent="0.25">
      <c r="B26" t="s">
        <v>6</v>
      </c>
      <c r="D26">
        <f>MAX(D5:D22)</f>
        <v>-168.46305821000001</v>
      </c>
    </row>
    <row r="27" spans="2:28" x14ac:dyDescent="0.25">
      <c r="B27" t="s">
        <v>66</v>
      </c>
      <c r="D27" s="1">
        <f>D26-D25</f>
        <v>5.6599799999901279E-3</v>
      </c>
      <c r="G27" t="s">
        <v>62</v>
      </c>
      <c r="H27">
        <f>H24*$F$24</f>
        <v>2.0003279722185245E-3</v>
      </c>
      <c r="I27">
        <f t="shared" ref="I27:N27" si="24">I24*$F$24</f>
        <v>-2.2343703113859181E-6</v>
      </c>
      <c r="J27">
        <f t="shared" si="24"/>
        <v>7.7860313707840232E-7</v>
      </c>
      <c r="K27">
        <f t="shared" si="24"/>
        <v>1.1316912567901528E-8</v>
      </c>
      <c r="L27">
        <f t="shared" si="24"/>
        <v>1.8506764377282718E-20</v>
      </c>
      <c r="M27">
        <f t="shared" si="24"/>
        <v>1.6656087939554445E-19</v>
      </c>
      <c r="N27">
        <f t="shared" si="24"/>
        <v>-4.4416234505478523E-19</v>
      </c>
    </row>
    <row r="28" spans="2:28" x14ac:dyDescent="0.25">
      <c r="D28" s="2">
        <f>D27*$A$1</f>
        <v>14.860277489974081</v>
      </c>
      <c r="H28">
        <f>$A$1*H27</f>
        <v>5.2518610910597365</v>
      </c>
      <c r="I28">
        <f t="shared" ref="I28:N28" si="25">$A$1*I27</f>
        <v>-5.866339252543728E-3</v>
      </c>
      <c r="J28">
        <f t="shared" si="25"/>
        <v>2.0442225363993451E-3</v>
      </c>
      <c r="K28">
        <f t="shared" si="25"/>
        <v>2.971255394702546E-5</v>
      </c>
      <c r="L28">
        <f t="shared" si="25"/>
        <v>4.8589509872555774E-17</v>
      </c>
      <c r="M28">
        <f t="shared" si="25"/>
        <v>4.3730558885300197E-16</v>
      </c>
      <c r="N28">
        <f t="shared" si="25"/>
        <v>-1.1661482369413387E-15</v>
      </c>
      <c r="O28" t="s">
        <v>60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predict_norms</vt:lpstr>
      <vt:lpstr>part_relax</vt:lpstr>
      <vt:lpstr>a125</vt:lpstr>
      <vt:lpstr>a140</vt:lpstr>
      <vt:lpstr>a155</vt:lpstr>
      <vt:lpstr>a165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2025-01-20T22:04:51Z</dcterms:modified>
</cp:coreProperties>
</file>