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7A757E2B-DA22-49B8-8B84-91DF67B960C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8" r:id="rId1"/>
    <sheet name="predict_norms" sheetId="9" r:id="rId2"/>
    <sheet name="n10_inclination_relax" sheetId="7" r:id="rId3"/>
    <sheet name="p10_inclination_relax" sheetId="6" r:id="rId4"/>
    <sheet name="opt_angle_no_relax" sheetId="1" r:id="rId5"/>
    <sheet name="opt_angle_relax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2" l="1"/>
  <c r="AA22" i="2"/>
  <c r="AB21" i="2"/>
  <c r="AA21" i="2"/>
  <c r="AB20" i="2"/>
  <c r="AA20" i="2"/>
  <c r="AB19" i="2"/>
  <c r="AA19" i="2"/>
  <c r="AB18" i="2"/>
  <c r="AA18" i="2"/>
  <c r="AB17" i="2"/>
  <c r="AA17" i="2"/>
  <c r="AB16" i="2"/>
  <c r="AA16" i="2"/>
  <c r="AB15" i="2"/>
  <c r="AA15" i="2"/>
  <c r="AB14" i="2"/>
  <c r="AA14" i="2"/>
  <c r="AB13" i="2"/>
  <c r="AA13" i="2"/>
  <c r="AB12" i="2"/>
  <c r="AA12" i="2"/>
  <c r="AB11" i="2"/>
  <c r="AA11" i="2"/>
  <c r="AB10" i="2"/>
  <c r="AA10" i="2"/>
  <c r="AB9" i="2"/>
  <c r="AA9" i="2"/>
  <c r="AB8" i="2"/>
  <c r="AA8" i="2"/>
  <c r="AB7" i="2"/>
  <c r="AA7" i="2"/>
  <c r="AB6" i="2"/>
  <c r="AA6" i="2"/>
  <c r="AB5" i="2"/>
  <c r="AB3" i="2" s="1"/>
  <c r="AA5" i="2"/>
  <c r="AA3" i="2" s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B3" i="1" s="1"/>
  <c r="AD3" i="1" s="1"/>
  <c r="AA9" i="1"/>
  <c r="AA3" i="1" s="1"/>
  <c r="AB8" i="1"/>
  <c r="AA8" i="1"/>
  <c r="AB7" i="1"/>
  <c r="AA7" i="1"/>
  <c r="AB6" i="1"/>
  <c r="AA6" i="1"/>
  <c r="AB5" i="1"/>
  <c r="AA5" i="1"/>
  <c r="L28" i="7"/>
  <c r="K28" i="7"/>
  <c r="I28" i="7"/>
  <c r="H28" i="7"/>
  <c r="N27" i="7"/>
  <c r="N28" i="7" s="1"/>
  <c r="M27" i="7"/>
  <c r="M28" i="7" s="1"/>
  <c r="L27" i="7"/>
  <c r="K27" i="7"/>
  <c r="J27" i="7"/>
  <c r="J28" i="7" s="1"/>
  <c r="I27" i="7"/>
  <c r="H27" i="7"/>
  <c r="N28" i="6"/>
  <c r="M28" i="6"/>
  <c r="L28" i="6"/>
  <c r="K28" i="6"/>
  <c r="N27" i="6"/>
  <c r="M27" i="6"/>
  <c r="L27" i="6"/>
  <c r="K27" i="6"/>
  <c r="J27" i="6"/>
  <c r="J28" i="6" s="1"/>
  <c r="I27" i="6"/>
  <c r="I28" i="6" s="1"/>
  <c r="H27" i="6"/>
  <c r="H28" i="6" s="1"/>
  <c r="D11" i="9"/>
  <c r="E11" i="9" s="1"/>
  <c r="G11" i="9" s="1"/>
  <c r="B11" i="9"/>
  <c r="C11" i="9" s="1"/>
  <c r="F11" i="9" s="1"/>
  <c r="D10" i="9"/>
  <c r="E10" i="9" s="1"/>
  <c r="G10" i="9" s="1"/>
  <c r="B10" i="9"/>
  <c r="C10" i="9" s="1"/>
  <c r="F10" i="9" s="1"/>
  <c r="D9" i="9"/>
  <c r="E9" i="9" s="1"/>
  <c r="G9" i="9" s="1"/>
  <c r="B9" i="9"/>
  <c r="C9" i="9" s="1"/>
  <c r="F9" i="9" s="1"/>
  <c r="AD3" i="2" l="1"/>
  <c r="O11" i="9"/>
  <c r="W11" i="9" s="1"/>
  <c r="N11" i="9"/>
  <c r="V11" i="9" s="1"/>
  <c r="M11" i="9"/>
  <c r="U11" i="9" s="1"/>
  <c r="L11" i="9"/>
  <c r="T11" i="9" s="1"/>
  <c r="K10" i="9"/>
  <c r="S10" i="9" s="1"/>
  <c r="I10" i="9"/>
  <c r="Q10" i="9" s="1"/>
  <c r="H10" i="9"/>
  <c r="P10" i="9" s="1"/>
  <c r="J10" i="9"/>
  <c r="R10" i="9" s="1"/>
  <c r="K11" i="9"/>
  <c r="S11" i="9" s="1"/>
  <c r="J11" i="9"/>
  <c r="R11" i="9" s="1"/>
  <c r="I11" i="9"/>
  <c r="Q11" i="9" s="1"/>
  <c r="H11" i="9"/>
  <c r="P11" i="9" s="1"/>
  <c r="J9" i="9"/>
  <c r="R9" i="9" s="1"/>
  <c r="I9" i="9"/>
  <c r="Q9" i="9" s="1"/>
  <c r="H9" i="9"/>
  <c r="P9" i="9" s="1"/>
  <c r="K9" i="9"/>
  <c r="S9" i="9" s="1"/>
  <c r="O9" i="9"/>
  <c r="W9" i="9" s="1"/>
  <c r="N9" i="9"/>
  <c r="V9" i="9" s="1"/>
  <c r="M9" i="9"/>
  <c r="U9" i="9" s="1"/>
  <c r="L9" i="9"/>
  <c r="T9" i="9" s="1"/>
  <c r="L10" i="9"/>
  <c r="T10" i="9" s="1"/>
  <c r="M10" i="9"/>
  <c r="U10" i="9" s="1"/>
  <c r="O10" i="9"/>
  <c r="W10" i="9" s="1"/>
  <c r="N10" i="9"/>
  <c r="V10" i="9" s="1"/>
  <c r="E5" i="9"/>
  <c r="C5" i="9"/>
  <c r="E4" i="9"/>
  <c r="C4" i="9"/>
  <c r="E3" i="9"/>
  <c r="C3" i="9"/>
  <c r="B23" i="2"/>
  <c r="B22" i="2"/>
  <c r="B21" i="2"/>
  <c r="B20" i="2"/>
  <c r="B19" i="2"/>
  <c r="B18" i="2"/>
  <c r="B17" i="2"/>
  <c r="B16" i="2"/>
  <c r="B15" i="2"/>
  <c r="B23" i="1"/>
  <c r="B22" i="1"/>
  <c r="B21" i="1"/>
  <c r="B20" i="1"/>
  <c r="B19" i="1"/>
  <c r="B18" i="1"/>
  <c r="B17" i="1"/>
  <c r="B16" i="1"/>
  <c r="B15" i="1"/>
  <c r="F3" i="9" l="1"/>
  <c r="I3" i="9"/>
  <c r="H4" i="9"/>
  <c r="F4" i="9"/>
  <c r="G3" i="9"/>
  <c r="G4" i="9"/>
  <c r="H3" i="9"/>
  <c r="I4" i="9"/>
  <c r="F5" i="9"/>
  <c r="G5" i="9"/>
  <c r="H5" i="9"/>
  <c r="I5" i="9"/>
  <c r="C23" i="2"/>
  <c r="C23" i="1"/>
  <c r="D4" i="6" l="1"/>
  <c r="D4" i="7"/>
  <c r="D24" i="7"/>
  <c r="E8" i="7" s="1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D24" i="6"/>
  <c r="E8" i="6" s="1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D25" i="6" s="1"/>
  <c r="C15" i="6"/>
  <c r="C14" i="6"/>
  <c r="C13" i="6"/>
  <c r="C12" i="6"/>
  <c r="C11" i="6"/>
  <c r="C10" i="6"/>
  <c r="C9" i="6"/>
  <c r="C8" i="6"/>
  <c r="C7" i="6"/>
  <c r="C6" i="6"/>
  <c r="C5" i="6"/>
  <c r="C4" i="6"/>
  <c r="E18" i="6" l="1"/>
  <c r="F18" i="6" s="1"/>
  <c r="E19" i="6"/>
  <c r="F19" i="6" s="1"/>
  <c r="E20" i="6"/>
  <c r="F20" i="6" s="1"/>
  <c r="E21" i="6"/>
  <c r="F21" i="6" s="1"/>
  <c r="E22" i="6"/>
  <c r="E16" i="6"/>
  <c r="F16" i="6" s="1"/>
  <c r="E5" i="6"/>
  <c r="F5" i="6" s="1"/>
  <c r="E17" i="6"/>
  <c r="F17" i="6" s="1"/>
  <c r="E21" i="7"/>
  <c r="F21" i="7" s="1"/>
  <c r="E7" i="7"/>
  <c r="F7" i="7" s="1"/>
  <c r="E19" i="7"/>
  <c r="F19" i="7" s="1"/>
  <c r="D26" i="7"/>
  <c r="E5" i="7"/>
  <c r="F5" i="7" s="1"/>
  <c r="E15" i="7"/>
  <c r="F15" i="7" s="1"/>
  <c r="E16" i="7"/>
  <c r="F16" i="7" s="1"/>
  <c r="E22" i="7"/>
  <c r="F22" i="7" s="1"/>
  <c r="E17" i="7"/>
  <c r="F17" i="7" s="1"/>
  <c r="E18" i="7"/>
  <c r="F18" i="7" s="1"/>
  <c r="E20" i="7"/>
  <c r="F20" i="7" s="1"/>
  <c r="F8" i="7"/>
  <c r="D25" i="7"/>
  <c r="E6" i="7"/>
  <c r="E14" i="7"/>
  <c r="E13" i="7"/>
  <c r="E12" i="7"/>
  <c r="E11" i="7"/>
  <c r="E10" i="7"/>
  <c r="E9" i="7"/>
  <c r="E4" i="7"/>
  <c r="F22" i="6"/>
  <c r="F8" i="6"/>
  <c r="E7" i="6"/>
  <c r="E6" i="6"/>
  <c r="E14" i="6"/>
  <c r="E15" i="6"/>
  <c r="E13" i="6"/>
  <c r="E12" i="6"/>
  <c r="E11" i="6"/>
  <c r="E10" i="6"/>
  <c r="E9" i="6"/>
  <c r="D26" i="6"/>
  <c r="D27" i="6" s="1"/>
  <c r="D28" i="6" s="1"/>
  <c r="E4" i="6"/>
  <c r="D27" i="7" l="1"/>
  <c r="D28" i="7" s="1"/>
  <c r="F6" i="7"/>
  <c r="F12" i="7"/>
  <c r="F11" i="7"/>
  <c r="F14" i="7"/>
  <c r="F10" i="7"/>
  <c r="F13" i="7"/>
  <c r="F9" i="7"/>
  <c r="F6" i="6"/>
  <c r="F11" i="6"/>
  <c r="F12" i="6"/>
  <c r="F9" i="6"/>
  <c r="F7" i="6"/>
  <c r="F10" i="6"/>
  <c r="F13" i="6"/>
  <c r="F15" i="6"/>
  <c r="F14" i="6"/>
  <c r="F24" i="6" l="1"/>
  <c r="F25" i="6" s="1"/>
  <c r="F24" i="7"/>
  <c r="G22" i="7" s="1"/>
  <c r="G16" i="6" l="1"/>
  <c r="N16" i="6" s="1"/>
  <c r="G10" i="6"/>
  <c r="K10" i="6" s="1"/>
  <c r="G21" i="6"/>
  <c r="I21" i="6" s="1"/>
  <c r="G11" i="6"/>
  <c r="K11" i="6" s="1"/>
  <c r="G18" i="6"/>
  <c r="G14" i="6"/>
  <c r="L14" i="6" s="1"/>
  <c r="G9" i="6"/>
  <c r="K9" i="6" s="1"/>
  <c r="G8" i="6"/>
  <c r="K8" i="6" s="1"/>
  <c r="G6" i="6"/>
  <c r="N6" i="6" s="1"/>
  <c r="G19" i="6"/>
  <c r="I19" i="6" s="1"/>
  <c r="G20" i="6"/>
  <c r="N20" i="6" s="1"/>
  <c r="G5" i="6"/>
  <c r="J5" i="6" s="1"/>
  <c r="G15" i="6"/>
  <c r="J15" i="6" s="1"/>
  <c r="G22" i="6"/>
  <c r="I22" i="6" s="1"/>
  <c r="G13" i="6"/>
  <c r="M13" i="6" s="1"/>
  <c r="G12" i="6"/>
  <c r="K12" i="6" s="1"/>
  <c r="G17" i="6"/>
  <c r="G7" i="6"/>
  <c r="I7" i="6" s="1"/>
  <c r="G20" i="7"/>
  <c r="H20" i="7" s="1"/>
  <c r="G12" i="7"/>
  <c r="L12" i="7" s="1"/>
  <c r="G11" i="7"/>
  <c r="K11" i="7" s="1"/>
  <c r="G9" i="7"/>
  <c r="N9" i="7" s="1"/>
  <c r="G7" i="7"/>
  <c r="L7" i="7" s="1"/>
  <c r="F25" i="7"/>
  <c r="G21" i="7"/>
  <c r="L21" i="7" s="1"/>
  <c r="G8" i="7"/>
  <c r="N8" i="7" s="1"/>
  <c r="G18" i="7"/>
  <c r="I18" i="7" s="1"/>
  <c r="G5" i="7"/>
  <c r="L5" i="7" s="1"/>
  <c r="G16" i="7"/>
  <c r="M16" i="7" s="1"/>
  <c r="G17" i="7"/>
  <c r="K17" i="7" s="1"/>
  <c r="G6" i="7"/>
  <c r="M6" i="7" s="1"/>
  <c r="G15" i="7"/>
  <c r="J15" i="7" s="1"/>
  <c r="G13" i="7"/>
  <c r="L13" i="7" s="1"/>
  <c r="G10" i="7"/>
  <c r="H10" i="7" s="1"/>
  <c r="G19" i="7"/>
  <c r="I19" i="7" s="1"/>
  <c r="G14" i="7"/>
  <c r="H14" i="7" s="1"/>
  <c r="N22" i="7"/>
  <c r="M22" i="7"/>
  <c r="H22" i="7"/>
  <c r="I22" i="7"/>
  <c r="J22" i="7"/>
  <c r="K22" i="7"/>
  <c r="L22" i="7"/>
  <c r="H8" i="7"/>
  <c r="N14" i="7"/>
  <c r="I21" i="7"/>
  <c r="K21" i="7"/>
  <c r="N18" i="6"/>
  <c r="H18" i="6"/>
  <c r="I18" i="6"/>
  <c r="J18" i="6"/>
  <c r="M18" i="6"/>
  <c r="L18" i="6"/>
  <c r="K18" i="6"/>
  <c r="I9" i="6"/>
  <c r="H8" i="6"/>
  <c r="N17" i="6"/>
  <c r="K17" i="6"/>
  <c r="H17" i="6"/>
  <c r="J17" i="6"/>
  <c r="L17" i="6"/>
  <c r="M17" i="6"/>
  <c r="I17" i="6"/>
  <c r="I7" i="7" l="1"/>
  <c r="L19" i="7"/>
  <c r="M9" i="6"/>
  <c r="K19" i="7"/>
  <c r="J9" i="6"/>
  <c r="L17" i="7"/>
  <c r="J14" i="6"/>
  <c r="M21" i="7"/>
  <c r="I15" i="6"/>
  <c r="H16" i="6"/>
  <c r="N8" i="6"/>
  <c r="N9" i="6"/>
  <c r="I8" i="6"/>
  <c r="L16" i="6"/>
  <c r="J10" i="6"/>
  <c r="J22" i="6"/>
  <c r="H22" i="6"/>
  <c r="K22" i="6"/>
  <c r="N14" i="6"/>
  <c r="J7" i="6"/>
  <c r="J8" i="6"/>
  <c r="M14" i="6"/>
  <c r="J11" i="6"/>
  <c r="K6" i="6"/>
  <c r="M16" i="6"/>
  <c r="H7" i="6"/>
  <c r="N10" i="6"/>
  <c r="L7" i="6"/>
  <c r="L12" i="6"/>
  <c r="L13" i="6"/>
  <c r="K21" i="6"/>
  <c r="K13" i="6"/>
  <c r="J21" i="6"/>
  <c r="M7" i="6"/>
  <c r="M5" i="6"/>
  <c r="L5" i="6"/>
  <c r="I5" i="6"/>
  <c r="H15" i="6"/>
  <c r="K16" i="6"/>
  <c r="K15" i="6"/>
  <c r="M15" i="6"/>
  <c r="L8" i="6"/>
  <c r="I14" i="6"/>
  <c r="K5" i="6"/>
  <c r="N7" i="6"/>
  <c r="N15" i="6"/>
  <c r="L9" i="6"/>
  <c r="H5" i="6"/>
  <c r="H9" i="6"/>
  <c r="K14" i="6"/>
  <c r="J16" i="6"/>
  <c r="H13" i="6"/>
  <c r="N19" i="6"/>
  <c r="I13" i="6"/>
  <c r="N22" i="6"/>
  <c r="H21" i="6"/>
  <c r="H6" i="6"/>
  <c r="J13" i="6"/>
  <c r="H14" i="6"/>
  <c r="L15" i="6"/>
  <c r="I16" i="6"/>
  <c r="N21" i="6"/>
  <c r="J6" i="6"/>
  <c r="N13" i="6"/>
  <c r="H12" i="6"/>
  <c r="M8" i="6"/>
  <c r="K7" i="6"/>
  <c r="I12" i="6"/>
  <c r="M21" i="6"/>
  <c r="N12" i="6"/>
  <c r="M22" i="6"/>
  <c r="H11" i="6"/>
  <c r="L21" i="6"/>
  <c r="M12" i="6"/>
  <c r="M11" i="6"/>
  <c r="I11" i="6"/>
  <c r="H19" i="6"/>
  <c r="L11" i="6"/>
  <c r="H10" i="6"/>
  <c r="K20" i="6"/>
  <c r="N11" i="6"/>
  <c r="I10" i="6"/>
  <c r="M20" i="6"/>
  <c r="M10" i="6"/>
  <c r="M6" i="6"/>
  <c r="L20" i="6"/>
  <c r="J20" i="6"/>
  <c r="L19" i="6"/>
  <c r="L10" i="6"/>
  <c r="L6" i="6"/>
  <c r="I20" i="6"/>
  <c r="J12" i="6"/>
  <c r="H20" i="6"/>
  <c r="L22" i="6"/>
  <c r="N5" i="6"/>
  <c r="K19" i="6"/>
  <c r="I6" i="6"/>
  <c r="M19" i="6"/>
  <c r="J19" i="6"/>
  <c r="N17" i="7"/>
  <c r="H21" i="7"/>
  <c r="J21" i="7"/>
  <c r="N21" i="7"/>
  <c r="H12" i="7"/>
  <c r="J17" i="7"/>
  <c r="I17" i="7"/>
  <c r="M17" i="7"/>
  <c r="H17" i="7"/>
  <c r="M7" i="7"/>
  <c r="H19" i="7"/>
  <c r="H7" i="7"/>
  <c r="M19" i="7"/>
  <c r="N7" i="7"/>
  <c r="N19" i="7"/>
  <c r="I6" i="7"/>
  <c r="J19" i="7"/>
  <c r="K7" i="7"/>
  <c r="J7" i="7"/>
  <c r="K15" i="7"/>
  <c r="K12" i="7"/>
  <c r="M14" i="7"/>
  <c r="L18" i="7"/>
  <c r="J20" i="7"/>
  <c r="K18" i="7"/>
  <c r="J18" i="7"/>
  <c r="K6" i="7"/>
  <c r="L15" i="7"/>
  <c r="H15" i="7"/>
  <c r="I12" i="7"/>
  <c r="K8" i="7"/>
  <c r="J12" i="7"/>
  <c r="N18" i="7"/>
  <c r="I5" i="7"/>
  <c r="N12" i="7"/>
  <c r="K20" i="7"/>
  <c r="J13" i="7"/>
  <c r="M12" i="7"/>
  <c r="N20" i="7"/>
  <c r="M13" i="7"/>
  <c r="N13" i="7"/>
  <c r="J14" i="7"/>
  <c r="I16" i="7"/>
  <c r="I14" i="7"/>
  <c r="M20" i="7"/>
  <c r="L6" i="7"/>
  <c r="K5" i="7"/>
  <c r="I20" i="7"/>
  <c r="H6" i="7"/>
  <c r="L8" i="7"/>
  <c r="I11" i="7"/>
  <c r="I10" i="7"/>
  <c r="J9" i="7"/>
  <c r="I8" i="7"/>
  <c r="N10" i="7"/>
  <c r="N6" i="7"/>
  <c r="K14" i="7"/>
  <c r="J8" i="7"/>
  <c r="L14" i="7"/>
  <c r="J10" i="7"/>
  <c r="H5" i="7"/>
  <c r="H16" i="7"/>
  <c r="K10" i="7"/>
  <c r="I13" i="7"/>
  <c r="J5" i="7"/>
  <c r="N15" i="7"/>
  <c r="K16" i="7"/>
  <c r="H11" i="7"/>
  <c r="L10" i="7"/>
  <c r="K13" i="7"/>
  <c r="N5" i="7"/>
  <c r="M8" i="7"/>
  <c r="J16" i="7"/>
  <c r="J11" i="7"/>
  <c r="L16" i="7"/>
  <c r="H13" i="7"/>
  <c r="H9" i="7"/>
  <c r="L9" i="7"/>
  <c r="N11" i="7"/>
  <c r="N16" i="7"/>
  <c r="L11" i="7"/>
  <c r="H18" i="7"/>
  <c r="M11" i="7"/>
  <c r="M18" i="7"/>
  <c r="J6" i="7"/>
  <c r="M9" i="7"/>
  <c r="I15" i="7"/>
  <c r="L20" i="7"/>
  <c r="M5" i="7"/>
  <c r="K9" i="7"/>
  <c r="M15" i="7"/>
  <c r="M10" i="7"/>
  <c r="I9" i="7"/>
  <c r="J24" i="6" l="1"/>
  <c r="J25" i="6" s="1"/>
  <c r="K24" i="6"/>
  <c r="K25" i="6" s="1"/>
  <c r="H24" i="6"/>
  <c r="H25" i="6" s="1"/>
  <c r="I24" i="6"/>
  <c r="I25" i="6" s="1"/>
  <c r="N24" i="6"/>
  <c r="N25" i="6" s="1"/>
  <c r="M24" i="6"/>
  <c r="M25" i="6" s="1"/>
  <c r="L24" i="6"/>
  <c r="L25" i="6" s="1"/>
  <c r="I24" i="7"/>
  <c r="I25" i="7" s="1"/>
  <c r="L24" i="7"/>
  <c r="L25" i="7" s="1"/>
  <c r="J24" i="7"/>
  <c r="J25" i="7" s="1"/>
  <c r="H24" i="7"/>
  <c r="H25" i="7" s="1"/>
  <c r="K24" i="7"/>
  <c r="K25" i="7" s="1"/>
  <c r="M24" i="7"/>
  <c r="M25" i="7" s="1"/>
  <c r="N24" i="7"/>
  <c r="N25" i="7" s="1"/>
  <c r="G25" i="6" l="1"/>
  <c r="G25" i="7"/>
  <c r="D5" i="2" l="1"/>
  <c r="D5" i="1"/>
  <c r="D22" i="2" l="1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C14" i="2"/>
  <c r="C13" i="2"/>
  <c r="C12" i="2"/>
  <c r="C11" i="2"/>
  <c r="C10" i="2"/>
  <c r="C9" i="2"/>
  <c r="C8" i="2"/>
  <c r="C7" i="2"/>
  <c r="C6" i="2"/>
  <c r="C5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5" i="2" l="1"/>
  <c r="Z21" i="2"/>
  <c r="Z18" i="2"/>
  <c r="Z16" i="1"/>
  <c r="Z16" i="2"/>
  <c r="Z22" i="2"/>
  <c r="D25" i="1"/>
  <c r="Z19" i="1"/>
  <c r="D26" i="1"/>
  <c r="D24" i="2"/>
  <c r="E13" i="2" s="1"/>
  <c r="F13" i="2" s="1"/>
  <c r="D27" i="1"/>
  <c r="D28" i="1" s="1"/>
  <c r="D25" i="2"/>
  <c r="D26" i="2"/>
  <c r="D24" i="1"/>
  <c r="E17" i="1" s="1"/>
  <c r="F17" i="1" s="1"/>
  <c r="Z13" i="2" l="1"/>
  <c r="Z11" i="2"/>
  <c r="Z12" i="2"/>
  <c r="Z10" i="2"/>
  <c r="Z9" i="2"/>
  <c r="Z8" i="2"/>
  <c r="Z7" i="2"/>
  <c r="Z14" i="2"/>
  <c r="Z23" i="2" s="1"/>
  <c r="Z6" i="2"/>
  <c r="Z5" i="2"/>
  <c r="Z8" i="1"/>
  <c r="Z7" i="1"/>
  <c r="Z6" i="1"/>
  <c r="Z10" i="1"/>
  <c r="Z9" i="1"/>
  <c r="Z14" i="1"/>
  <c r="Z23" i="1" s="1"/>
  <c r="Z13" i="1"/>
  <c r="Z12" i="1"/>
  <c r="Z11" i="1"/>
  <c r="Z5" i="1"/>
  <c r="Z20" i="2"/>
  <c r="Z19" i="2"/>
  <c r="Z20" i="1"/>
  <c r="Z18" i="1"/>
  <c r="Z15" i="1"/>
  <c r="Z17" i="1"/>
  <c r="Z21" i="1"/>
  <c r="Z17" i="2"/>
  <c r="Z22" i="1"/>
  <c r="E7" i="2"/>
  <c r="F7" i="2" s="1"/>
  <c r="E16" i="2"/>
  <c r="F16" i="2" s="1"/>
  <c r="E6" i="2"/>
  <c r="F6" i="2" s="1"/>
  <c r="E19" i="2"/>
  <c r="F19" i="2" s="1"/>
  <c r="E5" i="2"/>
  <c r="F5" i="2" s="1"/>
  <c r="E21" i="2"/>
  <c r="F21" i="2" s="1"/>
  <c r="E10" i="2"/>
  <c r="F10" i="2" s="1"/>
  <c r="E8" i="2"/>
  <c r="F8" i="2" s="1"/>
  <c r="E17" i="2"/>
  <c r="F17" i="2" s="1"/>
  <c r="E15" i="2"/>
  <c r="F15" i="2" s="1"/>
  <c r="E12" i="2"/>
  <c r="F12" i="2" s="1"/>
  <c r="E9" i="2"/>
  <c r="F9" i="2" s="1"/>
  <c r="E22" i="2"/>
  <c r="F22" i="2" s="1"/>
  <c r="E11" i="2"/>
  <c r="F11" i="2" s="1"/>
  <c r="E18" i="2"/>
  <c r="F18" i="2" s="1"/>
  <c r="E4" i="2"/>
  <c r="E14" i="2"/>
  <c r="F14" i="2" s="1"/>
  <c r="E20" i="2"/>
  <c r="F20" i="2" s="1"/>
  <c r="D27" i="2"/>
  <c r="D28" i="2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1" l="1"/>
  <c r="F24" i="2"/>
  <c r="G16" i="2" l="1"/>
  <c r="F25" i="2"/>
  <c r="G10" i="1"/>
  <c r="F25" i="1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G22" i="2"/>
  <c r="G12" i="2"/>
  <c r="G20" i="2"/>
  <c r="G11" i="2"/>
  <c r="G17" i="2"/>
  <c r="G13" i="2"/>
  <c r="G19" i="2"/>
  <c r="G7" i="2"/>
  <c r="G18" i="2"/>
  <c r="G15" i="2"/>
  <c r="G21" i="2"/>
  <c r="G9" i="2"/>
  <c r="G14" i="2"/>
  <c r="G5" i="2"/>
  <c r="G8" i="2"/>
  <c r="G6" i="2"/>
  <c r="G10" i="2"/>
  <c r="L16" i="2"/>
  <c r="N16" i="2"/>
  <c r="M16" i="2"/>
  <c r="K19" i="1" l="1"/>
  <c r="H19" i="1"/>
  <c r="J19" i="1"/>
  <c r="I19" i="1"/>
  <c r="K15" i="2"/>
  <c r="H15" i="2"/>
  <c r="I15" i="2"/>
  <c r="J15" i="2"/>
  <c r="H11" i="1"/>
  <c r="K11" i="1"/>
  <c r="I11" i="1"/>
  <c r="J11" i="1"/>
  <c r="N10" i="2"/>
  <c r="K10" i="2"/>
  <c r="J10" i="2"/>
  <c r="H10" i="2"/>
  <c r="I10" i="2"/>
  <c r="K6" i="1"/>
  <c r="H6" i="1"/>
  <c r="I6" i="1"/>
  <c r="J6" i="1"/>
  <c r="N13" i="1"/>
  <c r="I13" i="1"/>
  <c r="H13" i="1"/>
  <c r="J13" i="1"/>
  <c r="K13" i="1"/>
  <c r="I9" i="2"/>
  <c r="J9" i="2"/>
  <c r="K9" i="2"/>
  <c r="H9" i="2"/>
  <c r="I5" i="1"/>
  <c r="J5" i="1"/>
  <c r="H5" i="1"/>
  <c r="K5" i="1"/>
  <c r="I15" i="1"/>
  <c r="K15" i="1"/>
  <c r="H15" i="1"/>
  <c r="J15" i="1"/>
  <c r="K22" i="1"/>
  <c r="I22" i="1"/>
  <c r="H22" i="1"/>
  <c r="J22" i="1"/>
  <c r="I9" i="1"/>
  <c r="K9" i="1"/>
  <c r="J9" i="1"/>
  <c r="H9" i="1"/>
  <c r="J7" i="2"/>
  <c r="K7" i="2"/>
  <c r="H7" i="2"/>
  <c r="I7" i="2"/>
  <c r="K11" i="2"/>
  <c r="H11" i="2"/>
  <c r="J11" i="2"/>
  <c r="I11" i="2"/>
  <c r="K18" i="1"/>
  <c r="H18" i="1"/>
  <c r="J18" i="1"/>
  <c r="I18" i="1"/>
  <c r="M18" i="2"/>
  <c r="I18" i="2"/>
  <c r="K18" i="2"/>
  <c r="H18" i="2"/>
  <c r="J18" i="2"/>
  <c r="J21" i="1"/>
  <c r="K21" i="1"/>
  <c r="H21" i="1"/>
  <c r="I21" i="1"/>
  <c r="J8" i="2"/>
  <c r="K8" i="2"/>
  <c r="I8" i="2"/>
  <c r="H8" i="2"/>
  <c r="H10" i="1"/>
  <c r="J10" i="1"/>
  <c r="K10" i="1"/>
  <c r="I10" i="1"/>
  <c r="L21" i="2"/>
  <c r="H21" i="2"/>
  <c r="K21" i="2"/>
  <c r="J21" i="2"/>
  <c r="I21" i="2"/>
  <c r="K17" i="1"/>
  <c r="I17" i="1"/>
  <c r="J17" i="1"/>
  <c r="H17" i="1"/>
  <c r="L6" i="2"/>
  <c r="H6" i="2"/>
  <c r="K6" i="2"/>
  <c r="I6" i="2"/>
  <c r="J6" i="2"/>
  <c r="N20" i="2"/>
  <c r="J20" i="2"/>
  <c r="I20" i="2"/>
  <c r="H20" i="2"/>
  <c r="K20" i="2"/>
  <c r="I5" i="2"/>
  <c r="K5" i="2"/>
  <c r="H5" i="2"/>
  <c r="J5" i="2"/>
  <c r="I12" i="2"/>
  <c r="K12" i="2"/>
  <c r="H12" i="2"/>
  <c r="J12" i="2"/>
  <c r="H20" i="1"/>
  <c r="J20" i="1"/>
  <c r="I20" i="1"/>
  <c r="K20" i="1"/>
  <c r="F31" i="6"/>
  <c r="F30" i="7"/>
  <c r="I7" i="1"/>
  <c r="K7" i="1"/>
  <c r="H7" i="1"/>
  <c r="J7" i="1"/>
  <c r="K19" i="2"/>
  <c r="H19" i="2"/>
  <c r="I19" i="2"/>
  <c r="J19" i="2"/>
  <c r="H16" i="1"/>
  <c r="I16" i="1"/>
  <c r="K16" i="1"/>
  <c r="J16" i="1"/>
  <c r="J13" i="2"/>
  <c r="K13" i="2"/>
  <c r="H13" i="2"/>
  <c r="I13" i="2"/>
  <c r="H14" i="1"/>
  <c r="K14" i="1"/>
  <c r="I14" i="1"/>
  <c r="J14" i="1"/>
  <c r="N17" i="2"/>
  <c r="I17" i="2"/>
  <c r="H17" i="2"/>
  <c r="J17" i="2"/>
  <c r="K17" i="2"/>
  <c r="K8" i="1"/>
  <c r="H8" i="1"/>
  <c r="I8" i="1"/>
  <c r="J8" i="1"/>
  <c r="K14" i="2"/>
  <c r="H14" i="2"/>
  <c r="J14" i="2"/>
  <c r="I14" i="2"/>
  <c r="I22" i="2"/>
  <c r="K22" i="2"/>
  <c r="H22" i="2"/>
  <c r="J22" i="2"/>
  <c r="I12" i="1"/>
  <c r="H12" i="1"/>
  <c r="K12" i="1"/>
  <c r="J12" i="1"/>
  <c r="I16" i="2"/>
  <c r="H16" i="2"/>
  <c r="K16" i="2"/>
  <c r="J16" i="2"/>
  <c r="L19" i="2"/>
  <c r="L14" i="2"/>
  <c r="M9" i="2"/>
  <c r="L9" i="2"/>
  <c r="N19" i="2"/>
  <c r="M19" i="2"/>
  <c r="L7" i="2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N9" i="2"/>
  <c r="M14" i="2"/>
  <c r="N22" i="2"/>
  <c r="L13" i="2"/>
  <c r="M7" i="2"/>
  <c r="M21" i="2"/>
  <c r="N13" i="2"/>
  <c r="L10" i="2"/>
  <c r="L5" i="2"/>
  <c r="M10" i="2"/>
  <c r="M17" i="2"/>
  <c r="L17" i="2"/>
  <c r="M12" i="2"/>
  <c r="N12" i="2"/>
  <c r="L20" i="2"/>
  <c r="N7" i="2"/>
  <c r="N14" i="2"/>
  <c r="N18" i="2"/>
  <c r="M13" i="2"/>
  <c r="L8" i="2"/>
  <c r="N8" i="2"/>
  <c r="M11" i="2"/>
  <c r="M8" i="2"/>
  <c r="L18" i="2"/>
  <c r="L22" i="2"/>
  <c r="L11" i="2"/>
  <c r="M15" i="2"/>
  <c r="N6" i="2"/>
  <c r="M5" i="2"/>
  <c r="L12" i="2"/>
  <c r="N11" i="2"/>
  <c r="M6" i="2"/>
  <c r="N5" i="2"/>
  <c r="L15" i="2"/>
  <c r="N21" i="2"/>
  <c r="M22" i="2"/>
  <c r="N15" i="2"/>
  <c r="M20" i="2"/>
  <c r="M24" i="1" l="1"/>
  <c r="J24" i="1"/>
  <c r="J27" i="1" s="1"/>
  <c r="J28" i="1" s="1"/>
  <c r="I24" i="1"/>
  <c r="I27" i="1" s="1"/>
  <c r="I28" i="1" s="1"/>
  <c r="K24" i="1"/>
  <c r="K27" i="1" s="1"/>
  <c r="K28" i="1" s="1"/>
  <c r="N24" i="1"/>
  <c r="L24" i="1"/>
  <c r="H24" i="1"/>
  <c r="H27" i="1" s="1"/>
  <c r="H28" i="1" s="1"/>
  <c r="N24" i="2"/>
  <c r="J24" i="2"/>
  <c r="H24" i="2"/>
  <c r="K24" i="2"/>
  <c r="M24" i="2"/>
  <c r="I24" i="2"/>
  <c r="L24" i="2"/>
  <c r="M25" i="2" l="1"/>
  <c r="M27" i="2"/>
  <c r="M28" i="2" s="1"/>
  <c r="I15" i="9" s="1"/>
  <c r="H25" i="2"/>
  <c r="H27" i="2"/>
  <c r="H28" i="2" s="1"/>
  <c r="D15" i="9" s="1"/>
  <c r="L15" i="9" s="1"/>
  <c r="N25" i="2"/>
  <c r="N27" i="2"/>
  <c r="N28" i="2" s="1"/>
  <c r="J15" i="9" s="1"/>
  <c r="J25" i="2"/>
  <c r="J27" i="2"/>
  <c r="J28" i="2" s="1"/>
  <c r="F15" i="9" s="1"/>
  <c r="N15" i="9" s="1"/>
  <c r="L25" i="2"/>
  <c r="L27" i="2"/>
  <c r="L28" i="2" s="1"/>
  <c r="H15" i="9" s="1"/>
  <c r="K25" i="2"/>
  <c r="K27" i="2"/>
  <c r="K28" i="2" s="1"/>
  <c r="G15" i="9" s="1"/>
  <c r="O15" i="9" s="1"/>
  <c r="I25" i="2"/>
  <c r="I27" i="2"/>
  <c r="I28" i="2" s="1"/>
  <c r="E15" i="9" s="1"/>
  <c r="M15" i="9" s="1"/>
  <c r="M25" i="1"/>
  <c r="M27" i="1"/>
  <c r="S10" i="1"/>
  <c r="S7" i="1"/>
  <c r="S5" i="1"/>
  <c r="S20" i="1"/>
  <c r="S17" i="1"/>
  <c r="S16" i="1"/>
  <c r="S14" i="1"/>
  <c r="S23" i="1" s="1"/>
  <c r="S11" i="1"/>
  <c r="S8" i="1"/>
  <c r="S21" i="1"/>
  <c r="S18" i="1"/>
  <c r="S15" i="1"/>
  <c r="S12" i="1"/>
  <c r="S9" i="1"/>
  <c r="S22" i="1"/>
  <c r="S19" i="1"/>
  <c r="S6" i="1"/>
  <c r="S13" i="1"/>
  <c r="Q16" i="1"/>
  <c r="Q10" i="1"/>
  <c r="Q7" i="1"/>
  <c r="Q13" i="1"/>
  <c r="Q20" i="1"/>
  <c r="Q14" i="1"/>
  <c r="Q23" i="1" s="1"/>
  <c r="Q9" i="1"/>
  <c r="Q17" i="1"/>
  <c r="Q11" i="1"/>
  <c r="Q8" i="1"/>
  <c r="Q21" i="1"/>
  <c r="Q5" i="1"/>
  <c r="Q18" i="1"/>
  <c r="Q15" i="1"/>
  <c r="Q12" i="1"/>
  <c r="Q22" i="1"/>
  <c r="Q19" i="1"/>
  <c r="Q6" i="1"/>
  <c r="P22" i="1"/>
  <c r="P19" i="1"/>
  <c r="P6" i="1"/>
  <c r="P16" i="1"/>
  <c r="P13" i="1"/>
  <c r="P10" i="1"/>
  <c r="P7" i="1"/>
  <c r="P17" i="1"/>
  <c r="P20" i="1"/>
  <c r="P14" i="1"/>
  <c r="P23" i="1" s="1"/>
  <c r="P11" i="1"/>
  <c r="P8" i="1"/>
  <c r="P5" i="1"/>
  <c r="P21" i="1"/>
  <c r="P12" i="1"/>
  <c r="P18" i="1"/>
  <c r="P15" i="1"/>
  <c r="P9" i="1"/>
  <c r="L25" i="1"/>
  <c r="L27" i="1"/>
  <c r="N25" i="1"/>
  <c r="N27" i="1"/>
  <c r="R13" i="1"/>
  <c r="R10" i="1"/>
  <c r="R7" i="1"/>
  <c r="R8" i="1"/>
  <c r="R20" i="1"/>
  <c r="R6" i="1"/>
  <c r="R17" i="1"/>
  <c r="R14" i="1"/>
  <c r="R23" i="1" s="1"/>
  <c r="R11" i="1"/>
  <c r="R19" i="1"/>
  <c r="R21" i="1"/>
  <c r="R5" i="1"/>
  <c r="R18" i="1"/>
  <c r="R15" i="1"/>
  <c r="R12" i="1"/>
  <c r="R9" i="1"/>
  <c r="R22" i="1"/>
  <c r="R16" i="1"/>
  <c r="K25" i="1"/>
  <c r="J25" i="1"/>
  <c r="I25" i="1"/>
  <c r="H25" i="1"/>
  <c r="R15" i="9" l="1"/>
  <c r="P15" i="9"/>
  <c r="N16" i="9"/>
  <c r="N17" i="9"/>
  <c r="O16" i="9"/>
  <c r="O17" i="9"/>
  <c r="L16" i="9"/>
  <c r="L17" i="9"/>
  <c r="U15" i="9"/>
  <c r="V15" i="9" s="1"/>
  <c r="G25" i="2"/>
  <c r="M17" i="9"/>
  <c r="M16" i="9"/>
  <c r="S15" i="9"/>
  <c r="Q15" i="9"/>
  <c r="S19" i="2"/>
  <c r="S6" i="2"/>
  <c r="S20" i="2"/>
  <c r="S13" i="2"/>
  <c r="S17" i="2"/>
  <c r="S10" i="2"/>
  <c r="S7" i="2"/>
  <c r="S9" i="2"/>
  <c r="S21" i="2"/>
  <c r="S14" i="2"/>
  <c r="S23" i="2" s="1"/>
  <c r="S11" i="2"/>
  <c r="S15" i="2"/>
  <c r="S18" i="2"/>
  <c r="S8" i="2"/>
  <c r="S5" i="2"/>
  <c r="S22" i="2"/>
  <c r="S12" i="2"/>
  <c r="S16" i="2"/>
  <c r="T16" i="2"/>
  <c r="T9" i="2"/>
  <c r="T20" i="2"/>
  <c r="T13" i="2"/>
  <c r="T10" i="2"/>
  <c r="T7" i="2"/>
  <c r="T17" i="2"/>
  <c r="T22" i="2"/>
  <c r="T21" i="2"/>
  <c r="T14" i="2"/>
  <c r="T23" i="2" s="1"/>
  <c r="T11" i="2"/>
  <c r="T18" i="2"/>
  <c r="T8" i="2"/>
  <c r="T6" i="2"/>
  <c r="T15" i="2"/>
  <c r="T5" i="2"/>
  <c r="T12" i="2"/>
  <c r="T19" i="2"/>
  <c r="V20" i="2"/>
  <c r="V13" i="2"/>
  <c r="V17" i="2"/>
  <c r="V10" i="2"/>
  <c r="V7" i="2"/>
  <c r="V21" i="2"/>
  <c r="V14" i="2"/>
  <c r="V23" i="2" s="1"/>
  <c r="V11" i="2"/>
  <c r="V18" i="2"/>
  <c r="V8" i="2"/>
  <c r="V15" i="2"/>
  <c r="V5" i="2"/>
  <c r="V16" i="2"/>
  <c r="V22" i="2"/>
  <c r="V12" i="2"/>
  <c r="V9" i="2"/>
  <c r="V19" i="2"/>
  <c r="V6" i="2"/>
  <c r="R22" i="2"/>
  <c r="R12" i="2"/>
  <c r="R16" i="2"/>
  <c r="R9" i="2"/>
  <c r="R13" i="2"/>
  <c r="R6" i="2"/>
  <c r="R20" i="2"/>
  <c r="R17" i="2"/>
  <c r="R10" i="2"/>
  <c r="R7" i="2"/>
  <c r="R8" i="2"/>
  <c r="R21" i="2"/>
  <c r="R14" i="2"/>
  <c r="R23" i="2" s="1"/>
  <c r="R18" i="2"/>
  <c r="R11" i="2"/>
  <c r="R15" i="2"/>
  <c r="R5" i="2"/>
  <c r="R19" i="2"/>
  <c r="Q15" i="2"/>
  <c r="Q22" i="2"/>
  <c r="Q12" i="2"/>
  <c r="Q19" i="2"/>
  <c r="Q6" i="2"/>
  <c r="Q16" i="2"/>
  <c r="Q9" i="2"/>
  <c r="Q20" i="2"/>
  <c r="Q13" i="2"/>
  <c r="Q11" i="2"/>
  <c r="Q17" i="2"/>
  <c r="Q10" i="2"/>
  <c r="Q7" i="2"/>
  <c r="Q21" i="2"/>
  <c r="Q14" i="2"/>
  <c r="Q23" i="2" s="1"/>
  <c r="Q18" i="2"/>
  <c r="Q8" i="2"/>
  <c r="Q5" i="2"/>
  <c r="U6" i="2"/>
  <c r="U17" i="2"/>
  <c r="U10" i="2"/>
  <c r="U7" i="2"/>
  <c r="U21" i="2"/>
  <c r="U14" i="2"/>
  <c r="U23" i="2" s="1"/>
  <c r="U11" i="2"/>
  <c r="U19" i="2"/>
  <c r="U18" i="2"/>
  <c r="U8" i="2"/>
  <c r="U15" i="2"/>
  <c r="U5" i="2"/>
  <c r="U22" i="2"/>
  <c r="U12" i="2"/>
  <c r="U16" i="2"/>
  <c r="U9" i="2"/>
  <c r="U20" i="2"/>
  <c r="U13" i="2"/>
  <c r="P18" i="2"/>
  <c r="P8" i="2"/>
  <c r="P15" i="2"/>
  <c r="P22" i="2"/>
  <c r="P12" i="2"/>
  <c r="P19" i="2"/>
  <c r="P16" i="2"/>
  <c r="P9" i="2"/>
  <c r="P6" i="2"/>
  <c r="X6" i="2" s="1"/>
  <c r="P20" i="2"/>
  <c r="P13" i="2"/>
  <c r="P14" i="2"/>
  <c r="P23" i="2" s="1"/>
  <c r="P5" i="2"/>
  <c r="P17" i="2"/>
  <c r="P10" i="2"/>
  <c r="P7" i="2"/>
  <c r="P21" i="2"/>
  <c r="P11" i="2"/>
  <c r="N28" i="1"/>
  <c r="L28" i="1"/>
  <c r="M28" i="1"/>
  <c r="G25" i="1"/>
  <c r="X11" i="2" l="1"/>
  <c r="X12" i="2"/>
  <c r="Q17" i="9"/>
  <c r="Q16" i="9"/>
  <c r="P16" i="9"/>
  <c r="P17" i="9"/>
  <c r="S17" i="9"/>
  <c r="S16" i="9"/>
  <c r="R17" i="9"/>
  <c r="R16" i="9"/>
  <c r="X19" i="2"/>
  <c r="X9" i="2"/>
  <c r="X7" i="2"/>
  <c r="X10" i="2"/>
  <c r="X22" i="2"/>
  <c r="X20" i="2"/>
  <c r="X15" i="2"/>
  <c r="X16" i="2"/>
  <c r="X21" i="2"/>
  <c r="X17" i="2"/>
  <c r="X5" i="2"/>
  <c r="X14" i="2"/>
  <c r="X23" i="2" s="1"/>
  <c r="X18" i="2"/>
  <c r="X8" i="2"/>
  <c r="X13" i="2"/>
  <c r="V14" i="1"/>
  <c r="V23" i="1" s="1"/>
  <c r="V11" i="1"/>
  <c r="V8" i="1"/>
  <c r="V21" i="1"/>
  <c r="V5" i="1"/>
  <c r="V9" i="1"/>
  <c r="V18" i="1"/>
  <c r="V15" i="1"/>
  <c r="V12" i="1"/>
  <c r="V22" i="1"/>
  <c r="V19" i="1"/>
  <c r="V6" i="1"/>
  <c r="V16" i="1"/>
  <c r="V13" i="1"/>
  <c r="V20" i="1"/>
  <c r="V10" i="1"/>
  <c r="V7" i="1"/>
  <c r="V17" i="1"/>
  <c r="U17" i="1"/>
  <c r="U14" i="1"/>
  <c r="U23" i="1" s="1"/>
  <c r="U11" i="1"/>
  <c r="U7" i="1"/>
  <c r="U8" i="1"/>
  <c r="U21" i="1"/>
  <c r="U5" i="1"/>
  <c r="U18" i="1"/>
  <c r="U15" i="1"/>
  <c r="U10" i="1"/>
  <c r="U12" i="1"/>
  <c r="U9" i="1"/>
  <c r="U22" i="1"/>
  <c r="U19" i="1"/>
  <c r="U6" i="1"/>
  <c r="U16" i="1"/>
  <c r="U13" i="1"/>
  <c r="U20" i="1"/>
  <c r="T20" i="1"/>
  <c r="X20" i="1" s="1"/>
  <c r="T17" i="1"/>
  <c r="T11" i="1"/>
  <c r="T14" i="1"/>
  <c r="T23" i="1" s="1"/>
  <c r="T8" i="1"/>
  <c r="T21" i="1"/>
  <c r="X21" i="1" s="1"/>
  <c r="T5" i="1"/>
  <c r="T18" i="1"/>
  <c r="X18" i="1" s="1"/>
  <c r="T15" i="1"/>
  <c r="T12" i="1"/>
  <c r="T9" i="1"/>
  <c r="X9" i="1" s="1"/>
  <c r="T22" i="1"/>
  <c r="T19" i="1"/>
  <c r="T6" i="1"/>
  <c r="T16" i="1"/>
  <c r="T13" i="1"/>
  <c r="T10" i="1"/>
  <c r="X10" i="1" s="1"/>
  <c r="T7" i="1"/>
  <c r="X5" i="1" l="1"/>
  <c r="X8" i="1"/>
  <c r="U16" i="9"/>
  <c r="V16" i="9" s="1"/>
  <c r="U17" i="9"/>
  <c r="V17" i="9" s="1"/>
  <c r="X11" i="1"/>
  <c r="X13" i="1"/>
  <c r="X17" i="1"/>
  <c r="X14" i="1"/>
  <c r="X23" i="1" s="1"/>
  <c r="X6" i="1"/>
  <c r="X19" i="1"/>
  <c r="X22" i="1"/>
  <c r="X16" i="1"/>
  <c r="X12" i="1"/>
  <c r="X7" i="1"/>
  <c r="X15" i="1"/>
</calcChain>
</file>

<file path=xl/sharedStrings.xml><?xml version="1.0" encoding="utf-8"?>
<sst xmlns="http://schemas.openxmlformats.org/spreadsheetml/2006/main" count="148" uniqueCount="68">
  <si>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</si>
  <si>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</si>
  <si>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</si>
  <si>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</si>
  <si>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</si>
  <si>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</si>
  <si>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</si>
  <si>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</si>
  <si>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</si>
  <si>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</si>
  <si>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</si>
  <si>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</si>
  <si>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</si>
  <si>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</si>
  <si>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angle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</si>
  <si>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</si>
  <si>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</si>
  <si>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</si>
  <si>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</si>
  <si>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</si>
  <si>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</si>
  <si>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</si>
  <si>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</si>
  <si>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</si>
  <si>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</si>
  <si>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</si>
  <si>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</si>
  <si>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</si>
  <si>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</si>
  <si>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</si>
  <si>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</si>
  <si>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</si>
  <si>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</si>
  <si>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</si>
  <si>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</si>
  <si>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</si>
  <si>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</si>
  <si>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</si>
  <si>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</si>
  <si>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</si>
  <si>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</si>
  <si>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</si>
  <si>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</si>
  <si>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</si>
  <si>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</si>
  <si>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</si>
  <si>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</si>
  <si>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</si>
  <si>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</si>
  <si>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</si>
  <si>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</si>
  <si>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</si>
  <si>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</si>
  <si>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</si>
  <si>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</si>
  <si>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</si>
  <si>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</si>
  <si>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</si>
  <si>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</si>
  <si>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</si>
  <si>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predicted_norm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</si>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</sst>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</a:p>
        </c:rich>
      </c:tx>
      <c:layout>
        <c:manualLayout>
          <c:xMode val="edge"/>
          <c:yMode val="edge"/>
          <c:x val="0.52121177767251659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24.751106788653338</c:v>
                </c:pt>
                <c:pt idx="1">
                  <c:v>23.860565807570179</c:v>
                </c:pt>
                <c:pt idx="2">
                  <c:v>22.658916549475226</c:v>
                </c:pt>
                <c:pt idx="3">
                  <c:v>23.459321290027933</c:v>
                </c:pt>
                <c:pt idx="4">
                  <c:v>25.856456930383185</c:v>
                </c:pt>
                <c:pt idx="5">
                  <c:v>26.332000233508573</c:v>
                </c:pt>
                <c:pt idx="6">
                  <c:v>21.712894605611528</c:v>
                </c:pt>
                <c:pt idx="7">
                  <c:v>12.669766603842511</c:v>
                </c:pt>
                <c:pt idx="8">
                  <c:v>3.7178324551525943</c:v>
                </c:pt>
                <c:pt idx="9">
                  <c:v>0</c:v>
                </c:pt>
                <c:pt idx="10">
                  <c:v>3.7178324551525943</c:v>
                </c:pt>
                <c:pt idx="11">
                  <c:v>12.669766603842511</c:v>
                </c:pt>
                <c:pt idx="12">
                  <c:v>21.712894605611528</c:v>
                </c:pt>
                <c:pt idx="13">
                  <c:v>26.332000233508573</c:v>
                </c:pt>
                <c:pt idx="14">
                  <c:v>25.856456930383185</c:v>
                </c:pt>
                <c:pt idx="15">
                  <c:v>23.459321290027933</c:v>
                </c:pt>
                <c:pt idx="16">
                  <c:v>22.658916549475226</c:v>
                </c:pt>
                <c:pt idx="17">
                  <c:v>23.860565807570179</c:v>
                </c:pt>
                <c:pt idx="18">
                  <c:v>24.751106788653338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7A-4732-9858-B9D85544AD77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0</c:v>
                </c:pt>
                <c:pt idx="1">
                  <c:v>3.2536508750682742</c:v>
                </c:pt>
                <c:pt idx="2">
                  <c:v>12.004258590065973</c:v>
                </c:pt>
                <c:pt idx="3">
                  <c:v>21.571501825025592</c:v>
                </c:pt>
                <c:pt idx="4">
                  <c:v>26.126140459985066</c:v>
                </c:pt>
                <c:pt idx="5">
                  <c:v>25.238091340084054</c:v>
                </c:pt>
                <c:pt idx="6">
                  <c:v>23.044459835079579</c:v>
                </c:pt>
                <c:pt idx="7">
                  <c:v>22.501742730115581</c:v>
                </c:pt>
                <c:pt idx="8">
                  <c:v>23.49762113503985</c:v>
                </c:pt>
                <c:pt idx="9">
                  <c:v>24.198760910015778</c:v>
                </c:pt>
                <c:pt idx="10">
                  <c:v>23.49762113503985</c:v>
                </c:pt>
                <c:pt idx="11">
                  <c:v>22.501742730115581</c:v>
                </c:pt>
                <c:pt idx="12">
                  <c:v>23.044459835079579</c:v>
                </c:pt>
                <c:pt idx="13">
                  <c:v>25.238091340084054</c:v>
                </c:pt>
                <c:pt idx="14">
                  <c:v>26.126140459985066</c:v>
                </c:pt>
                <c:pt idx="15">
                  <c:v>21.571501825025592</c:v>
                </c:pt>
                <c:pt idx="16">
                  <c:v>12.004258590065973</c:v>
                </c:pt>
                <c:pt idx="17">
                  <c:v>3.2536508750682742</c:v>
                </c:pt>
                <c:pt idx="18">
                  <c:v>24.198760910015778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7A-4732-9858-B9D85544AD77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11.132229476552839</c:v>
                </c:pt>
                <c:pt idx="1">
                  <c:v>11.368642098670882</c:v>
                </c:pt>
                <c:pt idx="2">
                  <c:v>12.379196790011022</c:v>
                </c:pt>
                <c:pt idx="3">
                  <c:v>14.59147267113711</c:v>
                </c:pt>
                <c:pt idx="4">
                  <c:v>17.476764275555823</c:v>
                </c:pt>
                <c:pt idx="5">
                  <c:v>18.97540636572899</c:v>
                </c:pt>
                <c:pt idx="6">
                  <c:v>16.666735656241226</c:v>
                </c:pt>
                <c:pt idx="7">
                  <c:v>10.300963462945148</c:v>
                </c:pt>
                <c:pt idx="8">
                  <c:v>3.1476731383976357</c:v>
                </c:pt>
                <c:pt idx="9">
                  <c:v>0</c:v>
                </c:pt>
                <c:pt idx="10">
                  <c:v>3.1476731383976357</c:v>
                </c:pt>
                <c:pt idx="11">
                  <c:v>10.300963462945148</c:v>
                </c:pt>
                <c:pt idx="12">
                  <c:v>16.666735656241226</c:v>
                </c:pt>
                <c:pt idx="13">
                  <c:v>18.97540636572899</c:v>
                </c:pt>
                <c:pt idx="14">
                  <c:v>17.476764275555823</c:v>
                </c:pt>
                <c:pt idx="15">
                  <c:v>14.59147267113711</c:v>
                </c:pt>
                <c:pt idx="16">
                  <c:v>12.379196790011022</c:v>
                </c:pt>
                <c:pt idx="17">
                  <c:v>11.368642098670882</c:v>
                </c:pt>
                <c:pt idx="18">
                  <c:v>11.132229476552839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7A-4732-9858-B9D85544AD77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opt_angle_relax!$Z$5:$Z$23</c:f>
              <c:numCache>
                <c:formatCode>General</c:formatCode>
                <c:ptCount val="19"/>
                <c:pt idx="0">
                  <c:v>0</c:v>
                </c:pt>
                <c:pt idx="1">
                  <c:v>3.1138167450273215</c:v>
                </c:pt>
                <c:pt idx="2">
                  <c:v>10.289833345087345</c:v>
                </c:pt>
                <c:pt idx="3">
                  <c:v>16.615529260028723</c:v>
                </c:pt>
                <c:pt idx="4">
                  <c:v>18.992263135072363</c:v>
                </c:pt>
                <c:pt idx="5">
                  <c:v>17.461386595039244</c:v>
                </c:pt>
                <c:pt idx="6">
                  <c:v>14.508381724979017</c:v>
                </c:pt>
                <c:pt idx="7">
                  <c:v>12.412418819996589</c:v>
                </c:pt>
                <c:pt idx="8">
                  <c:v>11.365238144969027</c:v>
                </c:pt>
                <c:pt idx="9">
                  <c:v>11.050125634976609</c:v>
                </c:pt>
                <c:pt idx="10">
                  <c:v>11.365238144969027</c:v>
                </c:pt>
                <c:pt idx="11">
                  <c:v>12.412418819996589</c:v>
                </c:pt>
                <c:pt idx="12">
                  <c:v>14.508381724979017</c:v>
                </c:pt>
                <c:pt idx="13">
                  <c:v>17.461386595039244</c:v>
                </c:pt>
                <c:pt idx="14">
                  <c:v>18.992263135072363</c:v>
                </c:pt>
                <c:pt idx="15">
                  <c:v>16.615529260028723</c:v>
                </c:pt>
                <c:pt idx="16">
                  <c:v>10.289833345087345</c:v>
                </c:pt>
                <c:pt idx="17">
                  <c:v>3.1138167450273215</c:v>
                </c:pt>
                <c:pt idx="18">
                  <c:v>11.050125634976609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7A-4732-9858-B9D85544A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91936"/>
        <c:axId val="589900560"/>
      </c:scatterChart>
      <c:valAx>
        <c:axId val="589891936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ONNO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00560"/>
        <c:crosses val="autoZero"/>
        <c:crossBetween val="midCat"/>
        <c:majorUnit val="90"/>
      </c:valAx>
      <c:valAx>
        <c:axId val="5899005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91936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30B419-DE72-D687-A7E8-EC49F577BD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0.15244</cdr:x>
      <cdr:y>0.54327</cdr:y>
    </cdr:from>
    <cdr:to>
      <cdr:x>0.68911</cdr:x>
      <cdr:y>0.74696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5813EBE-8A8F-48B6-9098-DCCD8B54F199}"/>
            </a:ext>
          </a:extLst>
        </cdr:cNvPr>
        <cdr:cNvSpPr txBox="1"/>
      </cdr:nvSpPr>
      <cdr:spPr>
        <a:xfrm xmlns:a="http://schemas.openxmlformats.org/drawingml/2006/main">
          <a:off x="1320800" y="3417971"/>
          <a:ext cx="4649932" cy="1281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</a:p>
        <a:p xmlns:a="http://schemas.openxmlformats.org/drawingml/2006/main">
          <a:r>
            <a:rPr lang="en-US" sz="2400" baseline="0">
              <a:solidFill>
                <a:schemeClr val="accent1"/>
              </a:solidFill>
            </a:rPr>
            <a:t>    </a:t>
          </a:r>
          <a:r>
            <a:rPr lang="en-US" sz="2400">
              <a:solidFill>
                <a:schemeClr val="accent1"/>
              </a:solidFill>
            </a:rPr>
            <a:t>R-squared = 0.9999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    R-squared = 0.9975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3" width="8.7109375" customWidth="1"/>
    <col min="4" max="4" width="10.42578125" customWidth="1"/>
    <col min="6" max="6" width="14.42578125" customWidth="1"/>
    <col min="7" max="7" width="14.140625" customWidth="1"/>
    <col min="8" max="8" width="13.85546875" customWidth="1"/>
    <col min="9" max="9" width="14" customWidth="1"/>
    <col min="10" max="10" width="10.140625" customWidth="1"/>
    <col min="11" max="11" width="11.57031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7109375" customWidth="1"/>
    <col min="22" max="22" width="16.28515625" customWidth="1"/>
    <col min="23" max="23" width="12.7109375" customWidth="1"/>
  </cols>
  <sheetData>
    <row r="1" spans="1:23" x14ac:dyDescent="0.25">
      <c r="A1" t="s">
        <v>17</v>
      </c>
      <c r="B1">
        <v>2.8158916161173799</v>
      </c>
    </row>
    <row r="2" spans="1:23" x14ac:dyDescent="0.25">
      <c r="B2" t="s">
        <v>19</v>
      </c>
      <c r="C2" t="s">
        <v>8</v>
      </c>
      <c r="D2" t="s">
        <v>20</v>
      </c>
      <c r="E2" t="s">
        <v>8</v>
      </c>
      <c r="F2" t="s">
        <v>55</v>
      </c>
      <c r="G2" t="s">
        <v>56</v>
      </c>
      <c r="H2" t="s">
        <v>57</v>
      </c>
      <c r="I2" t="s">
        <v>58</v>
      </c>
    </row>
    <row r="3" spans="1:23" x14ac:dyDescent="0.25">
      <c r="A3" t="s">
        <v>24</v>
      </c>
      <c r="B3">
        <v>103.41324</v>
      </c>
      <c r="C3">
        <f>B3*PI()/180</f>
        <v>1.8049015281551009</v>
      </c>
      <c r="D3">
        <v>103.41324</v>
      </c>
      <c r="E3">
        <f>D3*PI()/180</f>
        <v>1.8049015281551009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</row>
    <row r="4" spans="1:23" x14ac:dyDescent="0.25">
      <c r="A4" t="s">
        <v>25</v>
      </c>
      <c r="B4">
        <v>93.413240000000002</v>
      </c>
      <c r="C4">
        <f t="shared" ref="C4:C5" si="1">B4*PI()/180</f>
        <v>1.6303686029556679</v>
      </c>
      <c r="D4">
        <v>98.705920000000006</v>
      </c>
      <c r="E4">
        <f t="shared" ref="E4:E5" si="2">D4*PI()/180</f>
        <v>1.7227432952101216</v>
      </c>
      <c r="F4">
        <f t="shared" ref="F4:F5" si="3">P10*T10/(P$9*T$9)</f>
        <v>1.1864122413335274</v>
      </c>
      <c r="G4">
        <f t="shared" si="0"/>
        <v>1.2041358125916815</v>
      </c>
      <c r="H4">
        <f t="shared" si="0"/>
        <v>1.2643599966785843</v>
      </c>
      <c r="I4">
        <f t="shared" si="0"/>
        <v>1.3712824022938042</v>
      </c>
    </row>
    <row r="5" spans="1:23" x14ac:dyDescent="0.25">
      <c r="A5" t="s">
        <v>26</v>
      </c>
      <c r="B5">
        <v>113.41324</v>
      </c>
      <c r="C5">
        <f t="shared" si="1"/>
        <v>1.9794344533545338</v>
      </c>
      <c r="D5">
        <v>107.47638000000001</v>
      </c>
      <c r="E5">
        <f t="shared" si="2"/>
        <v>1.875816699124583</v>
      </c>
      <c r="F5">
        <f t="shared" si="3"/>
        <v>0.80427722186034811</v>
      </c>
      <c r="G5">
        <f t="shared" si="0"/>
        <v>0.78292150721347564</v>
      </c>
      <c r="H5">
        <f t="shared" si="0"/>
        <v>0.72494430175382463</v>
      </c>
      <c r="I5">
        <f t="shared" si="0"/>
        <v>0.64476450923478434</v>
      </c>
    </row>
    <row r="7" spans="1:23" x14ac:dyDescent="0.25">
      <c r="F7" t="s">
        <v>27</v>
      </c>
      <c r="G7" t="s">
        <v>28</v>
      </c>
    </row>
    <row r="8" spans="1:23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</row>
    <row r="9" spans="1:23" x14ac:dyDescent="0.25">
      <c r="A9" t="s">
        <v>24</v>
      </c>
      <c r="B9">
        <f>B3</f>
        <v>103.41324</v>
      </c>
      <c r="C9">
        <f>B9*PI()/180</f>
        <v>1.8049015281551009</v>
      </c>
      <c r="D9">
        <f>D3</f>
        <v>103.41324</v>
      </c>
      <c r="E9">
        <f>D9*PI()/180</f>
        <v>1.8049015281551009</v>
      </c>
      <c r="F9">
        <f>COS(C9/2)</f>
        <v>0.61968835397150568</v>
      </c>
      <c r="G9">
        <f>COS(E9/2)</f>
        <v>0.61968835397150568</v>
      </c>
      <c r="H9">
        <f>(F9+3*F9^3)/4</f>
        <v>0.3333986813070603</v>
      </c>
      <c r="I9">
        <f>(3*F9^2+F9^4)/4</f>
        <v>0.32487686404375699</v>
      </c>
      <c r="J9">
        <f>(6*F9^3-3*F9^5+F9^7)/4</f>
        <v>0.29718884214885061</v>
      </c>
      <c r="K9">
        <f>(10*F9^4-9*F9^6+3*F9^8)/4</f>
        <v>0.25756041716718525</v>
      </c>
      <c r="L9">
        <f>(G9+3*G9^3)/4</f>
        <v>0.3333986813070603</v>
      </c>
      <c r="M9">
        <f>(3*G9^2+G9^4)/4</f>
        <v>0.32487686404375699</v>
      </c>
      <c r="N9">
        <f>(6*G9^3-3*G9^5+G9^7)/4</f>
        <v>0.29718884214885061</v>
      </c>
      <c r="O9">
        <f>(10*G9^4-9*G9^6+3*G9^8)/4</f>
        <v>0.25756041716718525</v>
      </c>
      <c r="P9">
        <f>TANH($B$1*H9)</f>
        <v>0.734677125838191</v>
      </c>
      <c r="Q9">
        <f t="shared" ref="Q9:W11" si="4">TANH($B$1*I9)</f>
        <v>0.72343673470478476</v>
      </c>
      <c r="R9">
        <f t="shared" si="4"/>
        <v>0.6841378425875152</v>
      </c>
      <c r="S9">
        <f t="shared" si="4"/>
        <v>0.62015826497355397</v>
      </c>
      <c r="T9">
        <f t="shared" si="4"/>
        <v>0.734677125838191</v>
      </c>
      <c r="U9">
        <f t="shared" si="4"/>
        <v>0.72343673470478476</v>
      </c>
      <c r="V9">
        <f t="shared" si="4"/>
        <v>0.6841378425875152</v>
      </c>
      <c r="W9">
        <f t="shared" si="4"/>
        <v>0.62015826497355397</v>
      </c>
    </row>
    <row r="10" spans="1:23" x14ac:dyDescent="0.25">
      <c r="A10" t="s">
        <v>53</v>
      </c>
      <c r="B10">
        <f>B4</f>
        <v>93.413240000000002</v>
      </c>
      <c r="C10">
        <f t="shared" ref="C10:C11" si="5">B10*PI()/180</f>
        <v>1.6303686029556679</v>
      </c>
      <c r="D10">
        <f>D4</f>
        <v>98.705920000000006</v>
      </c>
      <c r="E10">
        <f t="shared" ref="E10:E11" si="6">D10*PI()/180</f>
        <v>1.7227432952101216</v>
      </c>
      <c r="F10">
        <f>COS(C10/2)</f>
        <v>0.6857342609057594</v>
      </c>
      <c r="G10">
        <f t="shared" ref="G10:G11" si="7">COS(E10/2)</f>
        <v>0.65139736180017116</v>
      </c>
      <c r="H10">
        <f t="shared" ref="H10:H11" si="8">(F10+3*F10^3)/4</f>
        <v>0.4132739407618311</v>
      </c>
      <c r="I10">
        <f t="shared" ref="I10:I11" si="9">(3*F10^2+F10^4)/4</f>
        <v>0.40795301782662041</v>
      </c>
      <c r="J10">
        <f t="shared" ref="J10:J11" si="10">(6*F10^3-3*F10^5+F10^7)/4</f>
        <v>0.38778485201077528</v>
      </c>
      <c r="K10">
        <f t="shared" ref="K10:K11" si="11">(10*F10^4-9*F10^6+3*F10^8)/4</f>
        <v>0.35551679351902044</v>
      </c>
      <c r="L10">
        <f t="shared" ref="L10:L11" si="12">(G10+3*G10^3)/4</f>
        <v>0.37014931526446881</v>
      </c>
      <c r="M10">
        <f t="shared" ref="M10:M11" si="13">(3*G10^2+G10^4)/4</f>
        <v>0.36325044445195365</v>
      </c>
      <c r="N10">
        <f t="shared" ref="N10:N11" si="14">(6*G10^3-3*G10^5+G10^7)/4</f>
        <v>0.33907992203124676</v>
      </c>
      <c r="O10">
        <f t="shared" ref="O10:O11" si="15">(10*G10^4-9*G10^6+3*G10^8)/4</f>
        <v>0.30253488209739476</v>
      </c>
      <c r="P10">
        <f t="shared" ref="P10:P11" si="16">TANH($B$1*H10)</f>
        <v>0.82225324522915877</v>
      </c>
      <c r="Q10">
        <f t="shared" si="4"/>
        <v>0.81734004881052247</v>
      </c>
      <c r="R10">
        <f t="shared" si="4"/>
        <v>0.79759244009251318</v>
      </c>
      <c r="S10">
        <f t="shared" si="4"/>
        <v>0.76205438167952988</v>
      </c>
      <c r="T10">
        <f t="shared" si="4"/>
        <v>0.77879482937824362</v>
      </c>
      <c r="U10">
        <f t="shared" si="4"/>
        <v>0.77103449619565889</v>
      </c>
      <c r="V10">
        <f t="shared" si="4"/>
        <v>0.74195393982290681</v>
      </c>
      <c r="W10">
        <f t="shared" si="4"/>
        <v>0.69206360421902291</v>
      </c>
    </row>
    <row r="11" spans="1:23" x14ac:dyDescent="0.25">
      <c r="A11" t="s">
        <v>54</v>
      </c>
      <c r="B11">
        <f>B5</f>
        <v>113.41324</v>
      </c>
      <c r="C11">
        <f t="shared" si="5"/>
        <v>1.9794344533545338</v>
      </c>
      <c r="D11">
        <f>D5</f>
        <v>107.47638000000001</v>
      </c>
      <c r="E11">
        <f t="shared" si="6"/>
        <v>1.875816699124583</v>
      </c>
      <c r="F11">
        <f>COS(C11/2)</f>
        <v>0.54892624448547034</v>
      </c>
      <c r="G11">
        <f t="shared" si="7"/>
        <v>0.59147586289233622</v>
      </c>
      <c r="H11">
        <f t="shared" si="8"/>
        <v>0.26128341212254519</v>
      </c>
      <c r="I11">
        <f t="shared" si="9"/>
        <v>0.24868845531087427</v>
      </c>
      <c r="J11">
        <f t="shared" si="10"/>
        <v>0.21447877335719212</v>
      </c>
      <c r="K11">
        <f t="shared" si="11"/>
        <v>0.17161157156498125</v>
      </c>
      <c r="L11">
        <f t="shared" si="12"/>
        <v>0.30306204237031592</v>
      </c>
      <c r="M11">
        <f t="shared" si="13"/>
        <v>0.29298042526312129</v>
      </c>
      <c r="N11">
        <f t="shared" si="14"/>
        <v>0.2624242255781094</v>
      </c>
      <c r="O11">
        <f t="shared" si="15"/>
        <v>0.22087156200342814</v>
      </c>
      <c r="P11">
        <f t="shared" si="16"/>
        <v>0.62656797359853633</v>
      </c>
      <c r="Q11">
        <f t="shared" si="4"/>
        <v>0.60454530682534358</v>
      </c>
      <c r="R11">
        <f t="shared" si="4"/>
        <v>0.53985361177202651</v>
      </c>
      <c r="S11">
        <f t="shared" si="4"/>
        <v>0.44883433195771139</v>
      </c>
      <c r="T11">
        <f t="shared" si="4"/>
        <v>0.69283626713250446</v>
      </c>
      <c r="U11">
        <f t="shared" si="4"/>
        <v>0.67778270805297025</v>
      </c>
      <c r="V11">
        <f t="shared" si="4"/>
        <v>0.62851530376412035</v>
      </c>
      <c r="W11">
        <f t="shared" si="4"/>
        <v>0.55248453595183478</v>
      </c>
    </row>
    <row r="13" spans="1:23" x14ac:dyDescent="0.25">
      <c r="L13" t="s">
        <v>18</v>
      </c>
    </row>
    <row r="14" spans="1:23" x14ac:dyDescent="0.25">
      <c r="B14" t="s">
        <v>59</v>
      </c>
      <c r="D14">
        <v>1</v>
      </c>
      <c r="E14">
        <v>2</v>
      </c>
      <c r="F14">
        <v>3</v>
      </c>
      <c r="G14">
        <v>4</v>
      </c>
      <c r="H14">
        <v>5</v>
      </c>
      <c r="I14">
        <v>6</v>
      </c>
      <c r="J14">
        <v>7</v>
      </c>
      <c r="L14" t="s">
        <v>45</v>
      </c>
      <c r="M14" t="s">
        <v>46</v>
      </c>
      <c r="N14" t="s">
        <v>47</v>
      </c>
      <c r="O14" t="s">
        <v>48</v>
      </c>
      <c r="P14" t="s">
        <v>49</v>
      </c>
      <c r="Q14" t="s">
        <v>50</v>
      </c>
      <c r="R14" t="s">
        <v>51</v>
      </c>
      <c r="S14" t="s">
        <v>52</v>
      </c>
      <c r="U14" t="s">
        <v>60</v>
      </c>
      <c r="V14" t="s">
        <v>23</v>
      </c>
    </row>
    <row r="15" spans="1:23" x14ac:dyDescent="0.25">
      <c r="A15" t="s">
        <v>24</v>
      </c>
      <c r="D15">
        <f>opt_angle_relax!H28</f>
        <v>2.1347474743609074</v>
      </c>
      <c r="E15">
        <f>opt_angle_relax!I28</f>
        <v>4.5975005077138205</v>
      </c>
      <c r="F15">
        <f>opt_angle_relax!J28</f>
        <v>1.8010900019367337</v>
      </c>
      <c r="G15">
        <f>opt_angle_relax!K28</f>
        <v>0.14623820009809424</v>
      </c>
      <c r="H15">
        <f>opt_angle_relax!L28</f>
        <v>1.5766543214056942E-16</v>
      </c>
      <c r="I15">
        <f>opt_angle_relax!M28</f>
        <v>0</v>
      </c>
      <c r="J15">
        <f>opt_angle_relax!N28</f>
        <v>0</v>
      </c>
      <c r="K15" t="s">
        <v>61</v>
      </c>
      <c r="L15">
        <f>D$15</f>
        <v>2.1347474743609074</v>
      </c>
      <c r="M15">
        <f t="shared" ref="M15:O15" si="17">E$15</f>
        <v>4.5975005077138205</v>
      </c>
      <c r="N15">
        <f t="shared" si="17"/>
        <v>1.8010900019367337</v>
      </c>
      <c r="O15">
        <f t="shared" si="17"/>
        <v>0.14623820009809424</v>
      </c>
      <c r="P15">
        <f>(3/SQRT(10))*H15+(1/SQRT(15))*J15</f>
        <v>1.4957456215167487E-16</v>
      </c>
      <c r="Q15">
        <f>(2/SQRT(5))*I15-(1/SQRT(15))*J15</f>
        <v>0</v>
      </c>
      <c r="R15">
        <f>(-1/SQRT(10))*H15+(3/SQRT(15))*J15</f>
        <v>-4.9858187383891629E-17</v>
      </c>
      <c r="S15">
        <f>(-1/SQRT(5))*I15-(2/SQRT(15))*J15</f>
        <v>0</v>
      </c>
      <c r="T15" t="s">
        <v>61</v>
      </c>
      <c r="U15" s="3">
        <f>SQRT(SUM(L15^2+M15^2+N15^2+O15^2+P15^2+Q15^2+R15^2+S15^2))</f>
        <v>5.3814002363663214</v>
      </c>
      <c r="V15" s="3">
        <f>U15/$U$15</f>
        <v>1</v>
      </c>
    </row>
    <row r="16" spans="1:23" x14ac:dyDescent="0.25">
      <c r="A16" t="s">
        <v>53</v>
      </c>
      <c r="L16">
        <f>L$15*F4</f>
        <v>2.5326905357376108</v>
      </c>
      <c r="M16">
        <f t="shared" ref="M16:O17" si="18">M$15*G4</f>
        <v>5.5360150097466496</v>
      </c>
      <c r="N16">
        <f t="shared" si="18"/>
        <v>2.2772261488665602</v>
      </c>
      <c r="O16">
        <f t="shared" si="18"/>
        <v>0.2005338703376367</v>
      </c>
      <c r="P16">
        <f>P$15*F4</f>
        <v>1.7745709152884957E-16</v>
      </c>
      <c r="Q16">
        <f t="shared" ref="Q16:S17" si="19">Q$15*G4</f>
        <v>0</v>
      </c>
      <c r="R16">
        <f t="shared" si="19"/>
        <v>-6.3038697635097457E-17</v>
      </c>
      <c r="S16">
        <f t="shared" si="19"/>
        <v>0</v>
      </c>
      <c r="U16" s="3">
        <f t="shared" ref="U16:U17" si="20">SQRT(SUM(L16^2+M16^2+N16^2+O16^2+P16^2+Q16^2+R16^2+S16^2))</f>
        <v>6.5029190602520401</v>
      </c>
      <c r="V16" s="3">
        <f>U16/$U$15</f>
        <v>1.2084065066015237</v>
      </c>
    </row>
    <row r="17" spans="1:22" x14ac:dyDescent="0.25">
      <c r="A17" t="s">
        <v>54</v>
      </c>
      <c r="L17">
        <f>L$15*F5</f>
        <v>1.7169287680523853</v>
      </c>
      <c r="M17">
        <f t="shared" si="18"/>
        <v>3.599482026914024</v>
      </c>
      <c r="N17">
        <f t="shared" si="18"/>
        <v>1.30568993384982</v>
      </c>
      <c r="O17">
        <f t="shared" si="18"/>
        <v>9.4289201317625929E-2</v>
      </c>
      <c r="P17">
        <f>P$15*F5</f>
        <v>1.2029941330832704E-16</v>
      </c>
      <c r="Q17">
        <f t="shared" si="19"/>
        <v>0</v>
      </c>
      <c r="R17">
        <f t="shared" si="19"/>
        <v>-3.6144408839726668E-17</v>
      </c>
      <c r="S17">
        <f t="shared" si="19"/>
        <v>0</v>
      </c>
      <c r="U17" s="3">
        <f t="shared" si="20"/>
        <v>4.1973601124379156</v>
      </c>
      <c r="V17" s="3">
        <f>U17/$U$15</f>
        <v>0.77997545770208232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14" ht="18.75" x14ac:dyDescent="0.3">
      <c r="A1" s="2">
        <v>2625.5</v>
      </c>
      <c r="F1" t="s">
        <v>14</v>
      </c>
      <c r="G1">
        <v>93.4</v>
      </c>
    </row>
    <row r="2" spans="1:1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</row>
    <row r="4" spans="1:14" x14ac:dyDescent="0.25">
      <c r="A4" t="s">
        <v>2</v>
      </c>
      <c r="B4">
        <v>0</v>
      </c>
      <c r="C4">
        <f>B4*PI()/180</f>
        <v>0</v>
      </c>
      <c r="D4">
        <f>D5</f>
        <v>-259.46590988999998</v>
      </c>
      <c r="E4">
        <f>D4-$D$24</f>
        <v>-7.2471194444574394E-3</v>
      </c>
    </row>
    <row r="5" spans="1:14" x14ac:dyDescent="0.25">
      <c r="B5">
        <v>0</v>
      </c>
      <c r="C5">
        <f t="shared" ref="C5:C22" si="0">B5*PI()/180</f>
        <v>0</v>
      </c>
      <c r="D5">
        <v>-259.46590988999998</v>
      </c>
      <c r="E5">
        <f t="shared" ref="E5:E22" si="1">D5-$D$24</f>
        <v>-7.2471194444574394E-3</v>
      </c>
      <c r="F5">
        <f t="shared" ref="F5:F22" si="2">E5^2</f>
        <v>5.2520740242233103E-5</v>
      </c>
      <c r="G5">
        <f t="shared" ref="G5:G22" si="3">E5/$F$24</f>
        <v>-2.4433237131225112</v>
      </c>
      <c r="H5">
        <f>-COS(C5-$C$4)*SQRT(2)*G5</f>
        <v>3.4553815323656449</v>
      </c>
      <c r="I5">
        <f>-SQRT(2)*COS(2*(C5-$C$4))*G5</f>
        <v>3.4553815323656449</v>
      </c>
      <c r="J5">
        <f>-COS(3*(C5-$C$4))*SQRT(2)*G5</f>
        <v>3.4553815323656449</v>
      </c>
      <c r="K5">
        <f>-COS(4*(C5-$C$4))*SQRT(2)*G5</f>
        <v>3.4553815323656449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0</v>
      </c>
    </row>
    <row r="6" spans="1:14" x14ac:dyDescent="0.25">
      <c r="B6">
        <v>20</v>
      </c>
      <c r="C6">
        <f t="shared" si="0"/>
        <v>0.3490658503988659</v>
      </c>
      <c r="D6">
        <v>-259.46412950000001</v>
      </c>
      <c r="E6">
        <f t="shared" si="1"/>
        <v>-5.4667294444925574E-3</v>
      </c>
      <c r="F6">
        <f t="shared" si="2"/>
        <v>2.9885130819281907E-5</v>
      </c>
      <c r="G6">
        <f t="shared" si="3"/>
        <v>-1.8430756919798084</v>
      </c>
      <c r="H6">
        <f t="shared" ref="H6:H22" si="4">-COS(C6-$C$4)*SQRT(2)*G6</f>
        <v>2.4493112969403059</v>
      </c>
      <c r="I6">
        <f t="shared" ref="I6:I22" si="5">-SQRT(2)*COS(2*(C6-$C$4))*G6</f>
        <v>1.9966968634067144</v>
      </c>
      <c r="J6">
        <f t="shared" ref="J6:J22" si="6">-COS(3*(C6-$C$4))*SQRT(2)*G6</f>
        <v>1.3032513200390112</v>
      </c>
      <c r="K6">
        <f t="shared" ref="K6:K22" si="7">-COS(4*(C6-$C$4))*SQRT(2)*G6</f>
        <v>0.4526144335335916</v>
      </c>
      <c r="L6">
        <f t="shared" ref="L6:L22" si="8">SQRT(2)*(3*SIN(C6-$C$4)-SIN(3*(C6-$C$4)))*G6/SQRT(10)</f>
        <v>-0.13190863140514744</v>
      </c>
      <c r="M6">
        <f t="shared" ref="M6:M22" si="9">SQRT(2)*(2*SIN(2*(C6-$C$4))-SIN(4*(C6-$C$4)))*G6/SQRT(5)</f>
        <v>-0.35059363266574051</v>
      </c>
      <c r="N6">
        <f t="shared" ref="N6:N22" si="10">SQRT(2)*G6*(SIN(C6-$C$4)-SIN(2*(C6-$C$4))+3*SIN(3*(C6-$C$4))-2*SIN(4*(C6-$C$4)))/SQRT(15)</f>
        <v>-0.22053626782110733</v>
      </c>
    </row>
    <row r="7" spans="1:14" x14ac:dyDescent="0.25">
      <c r="B7">
        <v>40</v>
      </c>
      <c r="C7">
        <f t="shared" si="0"/>
        <v>0.69813170079773179</v>
      </c>
      <c r="D7">
        <v>-259.45962661999999</v>
      </c>
      <c r="E7">
        <f t="shared" si="1"/>
        <v>-9.6384944447436283E-4</v>
      </c>
      <c r="F7">
        <f t="shared" si="2"/>
        <v>9.2900575161353786E-7</v>
      </c>
      <c r="G7">
        <f t="shared" si="3"/>
        <v>-0.32495617349942524</v>
      </c>
      <c r="H7">
        <f t="shared" si="4"/>
        <v>0.3520414138140881</v>
      </c>
      <c r="I7">
        <f t="shared" si="5"/>
        <v>7.9801309860309949E-2</v>
      </c>
      <c r="J7">
        <f t="shared" si="6"/>
        <v>-0.22977871386987575</v>
      </c>
      <c r="K7">
        <f t="shared" si="7"/>
        <v>-0.43184272367439797</v>
      </c>
      <c r="L7">
        <f t="shared" si="8"/>
        <v>-0.15438399375883297</v>
      </c>
      <c r="M7">
        <f t="shared" si="9"/>
        <v>-0.33450393539435891</v>
      </c>
      <c r="N7">
        <f t="shared" si="10"/>
        <v>-0.18653101866885818</v>
      </c>
    </row>
    <row r="8" spans="1:14" x14ac:dyDescent="0.25">
      <c r="B8">
        <v>60</v>
      </c>
      <c r="C8">
        <f t="shared" si="0"/>
        <v>1.0471975511965976</v>
      </c>
      <c r="D8">
        <v>-259.45582317999998</v>
      </c>
      <c r="E8">
        <f t="shared" si="1"/>
        <v>2.839590555538507E-3</v>
      </c>
      <c r="F8">
        <f t="shared" si="2"/>
        <v>8.0632745231034875E-6</v>
      </c>
      <c r="G8">
        <f t="shared" si="3"/>
        <v>0.9573512611568914</v>
      </c>
      <c r="H8">
        <f t="shared" si="4"/>
        <v>-0.67694956874153145</v>
      </c>
      <c r="I8">
        <f t="shared" si="5"/>
        <v>0.676949568741531</v>
      </c>
      <c r="J8">
        <f t="shared" si="6"/>
        <v>1.3538991374830627</v>
      </c>
      <c r="K8">
        <f t="shared" si="7"/>
        <v>0.676949568741532</v>
      </c>
      <c r="L8">
        <f t="shared" si="8"/>
        <v>1.1123416472793926</v>
      </c>
      <c r="M8">
        <f t="shared" si="9"/>
        <v>1.5730886435749465</v>
      </c>
      <c r="N8">
        <f t="shared" si="10"/>
        <v>0.60548210121809221</v>
      </c>
    </row>
    <row r="9" spans="1:14" x14ac:dyDescent="0.25">
      <c r="B9">
        <v>80</v>
      </c>
      <c r="C9">
        <f t="shared" si="0"/>
        <v>1.3962634015954636</v>
      </c>
      <c r="D9">
        <v>-259.45557506</v>
      </c>
      <c r="E9">
        <f t="shared" si="1"/>
        <v>3.087710555519152E-3</v>
      </c>
      <c r="F9">
        <f t="shared" si="2"/>
        <v>9.5339564746643906E-6</v>
      </c>
      <c r="G9">
        <f t="shared" si="3"/>
        <v>1.0410034603925911</v>
      </c>
      <c r="H9">
        <f t="shared" si="4"/>
        <v>-0.25564505765141582</v>
      </c>
      <c r="I9">
        <f t="shared" si="5"/>
        <v>1.3834166153830738</v>
      </c>
      <c r="J9">
        <f t="shared" si="6"/>
        <v>0.73610060608226346</v>
      </c>
      <c r="K9">
        <f t="shared" si="7"/>
        <v>-1.127771557731658</v>
      </c>
      <c r="L9">
        <f t="shared" si="8"/>
        <v>1.7786133150996064</v>
      </c>
      <c r="M9">
        <f t="shared" si="9"/>
        <v>0.87356809228422216</v>
      </c>
      <c r="N9">
        <f t="shared" si="10"/>
        <v>-0.25457193204330963</v>
      </c>
    </row>
    <row r="10" spans="1:14" x14ac:dyDescent="0.25">
      <c r="B10">
        <v>100</v>
      </c>
      <c r="C10">
        <f t="shared" si="0"/>
        <v>1.7453292519943295</v>
      </c>
      <c r="D10">
        <v>-259.45724614</v>
      </c>
      <c r="E10">
        <f t="shared" si="1"/>
        <v>1.4166305555249892E-3</v>
      </c>
      <c r="F10">
        <f t="shared" si="2"/>
        <v>2.0068421308470394E-6</v>
      </c>
      <c r="G10">
        <f t="shared" si="3"/>
        <v>0.47760866307996308</v>
      </c>
      <c r="H10">
        <f t="shared" si="4"/>
        <v>0.11728903779229138</v>
      </c>
      <c r="I10">
        <f t="shared" si="5"/>
        <v>0.63470659348868774</v>
      </c>
      <c r="J10">
        <f t="shared" si="6"/>
        <v>-0.337720324417283</v>
      </c>
      <c r="K10">
        <f t="shared" si="7"/>
        <v>-0.51741755569639636</v>
      </c>
      <c r="L10">
        <f t="shared" si="8"/>
        <v>0.8160214253664263</v>
      </c>
      <c r="M10">
        <f t="shared" si="9"/>
        <v>-0.4007899152494982</v>
      </c>
      <c r="N10">
        <f t="shared" si="10"/>
        <v>-0.4459049762540292</v>
      </c>
    </row>
    <row r="11" spans="1:14" x14ac:dyDescent="0.25">
      <c r="B11">
        <v>120</v>
      </c>
      <c r="C11">
        <f t="shared" si="0"/>
        <v>2.0943951023931953</v>
      </c>
      <c r="D11">
        <v>-259.45825020000001</v>
      </c>
      <c r="E11">
        <f t="shared" si="1"/>
        <v>4.1257055551113808E-4</v>
      </c>
      <c r="F11">
        <f t="shared" si="2"/>
        <v>1.7021446327476907E-7</v>
      </c>
      <c r="G11">
        <f t="shared" si="3"/>
        <v>0.13909573718802684</v>
      </c>
      <c r="H11">
        <f t="shared" si="4"/>
        <v>9.8355538999795572E-2</v>
      </c>
      <c r="I11">
        <f t="shared" si="5"/>
        <v>9.8355538999795711E-2</v>
      </c>
      <c r="J11">
        <f t="shared" si="6"/>
        <v>-0.19671107799959126</v>
      </c>
      <c r="K11">
        <f t="shared" si="7"/>
        <v>9.8355538999795475E-2</v>
      </c>
      <c r="L11">
        <f t="shared" si="8"/>
        <v>0.16161464209730153</v>
      </c>
      <c r="M11">
        <f t="shared" si="9"/>
        <v>-0.2285576187320775</v>
      </c>
      <c r="N11">
        <f t="shared" si="10"/>
        <v>-9.0222197607057941E-17</v>
      </c>
    </row>
    <row r="12" spans="1:14" x14ac:dyDescent="0.25">
      <c r="B12">
        <v>140</v>
      </c>
      <c r="C12">
        <f t="shared" si="0"/>
        <v>2.4434609527920612</v>
      </c>
      <c r="D12">
        <v>-259.45809173999999</v>
      </c>
      <c r="E12">
        <f t="shared" si="1"/>
        <v>5.7103055553398008E-4</v>
      </c>
      <c r="F12">
        <f t="shared" si="2"/>
        <v>3.2607589535344589E-7</v>
      </c>
      <c r="G12">
        <f t="shared" si="3"/>
        <v>0.192519594570881</v>
      </c>
      <c r="H12">
        <f t="shared" si="4"/>
        <v>0.2085661876485872</v>
      </c>
      <c r="I12">
        <f t="shared" si="5"/>
        <v>-4.7278116476710826E-2</v>
      </c>
      <c r="J12">
        <f t="shared" si="6"/>
        <v>-0.13613191083235496</v>
      </c>
      <c r="K12">
        <f t="shared" si="7"/>
        <v>0.25584430412529818</v>
      </c>
      <c r="L12">
        <f t="shared" si="8"/>
        <v>9.1464469090126524E-2</v>
      </c>
      <c r="M12">
        <f t="shared" si="9"/>
        <v>-0.19817614581986115</v>
      </c>
      <c r="N12">
        <f t="shared" si="10"/>
        <v>0.3451439871995956</v>
      </c>
    </row>
    <row r="13" spans="1:14" x14ac:dyDescent="0.25">
      <c r="B13">
        <v>160</v>
      </c>
      <c r="C13">
        <f t="shared" si="0"/>
        <v>2.7925268031909272</v>
      </c>
      <c r="D13">
        <v>-259.45758681000001</v>
      </c>
      <c r="E13">
        <f t="shared" si="1"/>
        <v>1.0759605555108465E-3</v>
      </c>
      <c r="F13">
        <f t="shared" si="2"/>
        <v>1.1576911170152093E-6</v>
      </c>
      <c r="G13">
        <f t="shared" si="3"/>
        <v>0.36275377545691012</v>
      </c>
      <c r="H13">
        <f t="shared" si="4"/>
        <v>0.48207294149701735</v>
      </c>
      <c r="I13">
        <f t="shared" si="5"/>
        <v>-0.39298946255740158</v>
      </c>
      <c r="J13">
        <f t="shared" si="6"/>
        <v>0.25650565452660296</v>
      </c>
      <c r="K13">
        <f t="shared" si="7"/>
        <v>-8.9083478939615435E-2</v>
      </c>
      <c r="L13">
        <f t="shared" si="8"/>
        <v>2.5962229476409027E-2</v>
      </c>
      <c r="M13">
        <f t="shared" si="9"/>
        <v>-6.9003766071070283E-2</v>
      </c>
      <c r="N13">
        <f t="shared" si="10"/>
        <v>0.73547825208475093</v>
      </c>
    </row>
    <row r="14" spans="1:14" x14ac:dyDescent="0.25">
      <c r="B14">
        <v>180</v>
      </c>
      <c r="C14">
        <f t="shared" si="0"/>
        <v>3.1415926535897931</v>
      </c>
      <c r="D14">
        <v>-259.45736147999997</v>
      </c>
      <c r="E14">
        <f t="shared" si="1"/>
        <v>1.30129055554562E-3</v>
      </c>
      <c r="F14">
        <f t="shared" si="2"/>
        <v>1.6933571099522284E-6</v>
      </c>
      <c r="G14">
        <f t="shared" si="3"/>
        <v>0.43872246019880706</v>
      </c>
      <c r="H14">
        <f t="shared" si="4"/>
        <v>0.62044725333084338</v>
      </c>
      <c r="I14">
        <f t="shared" si="5"/>
        <v>-0.62044725333084338</v>
      </c>
      <c r="J14">
        <f t="shared" si="6"/>
        <v>0.62044725333084338</v>
      </c>
      <c r="K14">
        <f t="shared" si="7"/>
        <v>-0.62044725333084338</v>
      </c>
      <c r="L14">
        <f t="shared" si="8"/>
        <v>0</v>
      </c>
      <c r="M14">
        <f t="shared" si="9"/>
        <v>0</v>
      </c>
      <c r="N14">
        <f t="shared" si="10"/>
        <v>3.9253460488795537E-16</v>
      </c>
    </row>
    <row r="15" spans="1:14" x14ac:dyDescent="0.25">
      <c r="B15">
        <v>200</v>
      </c>
      <c r="C15">
        <f t="shared" si="0"/>
        <v>3.4906585039886591</v>
      </c>
      <c r="D15">
        <f>D13</f>
        <v>-259.45758681000001</v>
      </c>
      <c r="E15">
        <f t="shared" si="1"/>
        <v>1.0759605555108465E-3</v>
      </c>
      <c r="F15">
        <f t="shared" si="2"/>
        <v>1.1576911170152093E-6</v>
      </c>
      <c r="G15">
        <f t="shared" si="3"/>
        <v>0.36275377545691012</v>
      </c>
      <c r="H15">
        <f t="shared" si="4"/>
        <v>0.48207294149701746</v>
      </c>
      <c r="I15">
        <f t="shared" si="5"/>
        <v>-0.39298946255740169</v>
      </c>
      <c r="J15">
        <f t="shared" si="6"/>
        <v>0.25650565452660329</v>
      </c>
      <c r="K15">
        <f t="shared" si="7"/>
        <v>-8.9083478939615934E-2</v>
      </c>
      <c r="L15">
        <f t="shared" si="8"/>
        <v>-2.5962229476408992E-2</v>
      </c>
      <c r="M15">
        <f t="shared" si="9"/>
        <v>6.9003766071070116E-2</v>
      </c>
      <c r="N15">
        <f t="shared" si="10"/>
        <v>-0.73547825208475059</v>
      </c>
    </row>
    <row r="16" spans="1:14" x14ac:dyDescent="0.25">
      <c r="B16">
        <v>220</v>
      </c>
      <c r="C16">
        <f t="shared" si="0"/>
        <v>3.839724354387525</v>
      </c>
      <c r="D16">
        <f>D12</f>
        <v>-259.45809173999999</v>
      </c>
      <c r="E16">
        <f t="shared" si="1"/>
        <v>5.7103055553398008E-4</v>
      </c>
      <c r="F16">
        <f t="shared" si="2"/>
        <v>3.2607589535344589E-7</v>
      </c>
      <c r="G16">
        <f t="shared" si="3"/>
        <v>0.192519594570881</v>
      </c>
      <c r="H16">
        <f t="shared" si="4"/>
        <v>0.2085661876485872</v>
      </c>
      <c r="I16">
        <f t="shared" si="5"/>
        <v>-4.7278116476710957E-2</v>
      </c>
      <c r="J16">
        <f t="shared" si="6"/>
        <v>-0.13613191083235499</v>
      </c>
      <c r="K16">
        <f t="shared" si="7"/>
        <v>0.25584430412529813</v>
      </c>
      <c r="L16">
        <f t="shared" si="8"/>
        <v>-9.1464469090126482E-2</v>
      </c>
      <c r="M16">
        <f t="shared" si="9"/>
        <v>0.19817614581986101</v>
      </c>
      <c r="N16">
        <f t="shared" si="10"/>
        <v>-0.34514398719959566</v>
      </c>
    </row>
    <row r="17" spans="2:15" x14ac:dyDescent="0.25">
      <c r="B17">
        <v>240</v>
      </c>
      <c r="C17">
        <f t="shared" si="0"/>
        <v>4.1887902047863905</v>
      </c>
      <c r="D17">
        <f>D11</f>
        <v>-259.45825020000001</v>
      </c>
      <c r="E17">
        <f t="shared" si="1"/>
        <v>4.1257055551113808E-4</v>
      </c>
      <c r="F17">
        <f t="shared" si="2"/>
        <v>1.7021446327476907E-7</v>
      </c>
      <c r="G17">
        <f t="shared" si="3"/>
        <v>0.13909573718802684</v>
      </c>
      <c r="H17">
        <f t="shared" si="4"/>
        <v>9.8355538999795711E-2</v>
      </c>
      <c r="I17">
        <f t="shared" si="5"/>
        <v>9.8355538999795475E-2</v>
      </c>
      <c r="J17">
        <f t="shared" si="6"/>
        <v>-0.19671107799959126</v>
      </c>
      <c r="K17">
        <f t="shared" si="7"/>
        <v>9.8355538999795933E-2</v>
      </c>
      <c r="L17">
        <f t="shared" si="8"/>
        <v>-0.16161464209730142</v>
      </c>
      <c r="M17">
        <f t="shared" si="9"/>
        <v>0.2285576187320775</v>
      </c>
      <c r="N17">
        <f t="shared" si="10"/>
        <v>-1.9172216991499813E-16</v>
      </c>
    </row>
    <row r="18" spans="2:15" x14ac:dyDescent="0.25">
      <c r="B18">
        <v>260</v>
      </c>
      <c r="C18">
        <f t="shared" si="0"/>
        <v>4.5378560551852569</v>
      </c>
      <c r="D18">
        <f>D10</f>
        <v>-259.45724614</v>
      </c>
      <c r="E18">
        <f t="shared" si="1"/>
        <v>1.4166305555249892E-3</v>
      </c>
      <c r="F18">
        <f t="shared" si="2"/>
        <v>2.0068421308470394E-6</v>
      </c>
      <c r="G18">
        <f t="shared" si="3"/>
        <v>0.47760866307996308</v>
      </c>
      <c r="H18">
        <f t="shared" si="4"/>
        <v>0.11728903779229141</v>
      </c>
      <c r="I18">
        <f t="shared" si="5"/>
        <v>0.63470659348868774</v>
      </c>
      <c r="J18">
        <f t="shared" si="6"/>
        <v>-0.33772032441728295</v>
      </c>
      <c r="K18">
        <f t="shared" si="7"/>
        <v>-0.51741755569639636</v>
      </c>
      <c r="L18">
        <f t="shared" si="8"/>
        <v>-0.8160214253664263</v>
      </c>
      <c r="M18">
        <f t="shared" si="9"/>
        <v>0.4007899152494982</v>
      </c>
      <c r="N18">
        <f t="shared" si="10"/>
        <v>0.4459049762540292</v>
      </c>
    </row>
    <row r="19" spans="2:15" x14ac:dyDescent="0.25">
      <c r="B19">
        <v>280</v>
      </c>
      <c r="C19">
        <f t="shared" si="0"/>
        <v>4.8869219055841224</v>
      </c>
      <c r="D19">
        <f>D9</f>
        <v>-259.45557506</v>
      </c>
      <c r="E19">
        <f t="shared" si="1"/>
        <v>3.087710555519152E-3</v>
      </c>
      <c r="F19">
        <f t="shared" si="2"/>
        <v>9.5339564746643906E-6</v>
      </c>
      <c r="G19">
        <f t="shared" si="3"/>
        <v>1.0410034603925911</v>
      </c>
      <c r="H19">
        <f t="shared" si="4"/>
        <v>-0.25564505765141515</v>
      </c>
      <c r="I19">
        <f t="shared" si="5"/>
        <v>1.3834166153830743</v>
      </c>
      <c r="J19">
        <f t="shared" si="6"/>
        <v>0.73610060608226124</v>
      </c>
      <c r="K19">
        <f t="shared" si="7"/>
        <v>-1.1277715577316598</v>
      </c>
      <c r="L19">
        <f t="shared" si="8"/>
        <v>-1.7786133150996071</v>
      </c>
      <c r="M19">
        <f t="shared" si="9"/>
        <v>-0.87356809228422005</v>
      </c>
      <c r="N19">
        <f t="shared" si="10"/>
        <v>0.25457193204331141</v>
      </c>
    </row>
    <row r="20" spans="2:15" x14ac:dyDescent="0.25">
      <c r="B20">
        <v>300</v>
      </c>
      <c r="C20">
        <f t="shared" si="0"/>
        <v>5.2359877559829888</v>
      </c>
      <c r="D20">
        <f>D8</f>
        <v>-259.45582317999998</v>
      </c>
      <c r="E20">
        <f t="shared" si="1"/>
        <v>2.839590555538507E-3</v>
      </c>
      <c r="F20">
        <f t="shared" si="2"/>
        <v>8.0632745231034875E-6</v>
      </c>
      <c r="G20">
        <f t="shared" si="3"/>
        <v>0.9573512611568914</v>
      </c>
      <c r="H20">
        <f t="shared" si="4"/>
        <v>-0.67694956874153145</v>
      </c>
      <c r="I20">
        <f t="shared" si="5"/>
        <v>0.67694956874153112</v>
      </c>
      <c r="J20">
        <f t="shared" si="6"/>
        <v>1.3538991374830627</v>
      </c>
      <c r="K20">
        <f t="shared" si="7"/>
        <v>0.67694956874153178</v>
      </c>
      <c r="L20">
        <f t="shared" si="8"/>
        <v>-1.1123416472793928</v>
      </c>
      <c r="M20">
        <f t="shared" si="9"/>
        <v>-1.5730886435749465</v>
      </c>
      <c r="N20">
        <f t="shared" si="10"/>
        <v>-0.60548210121809143</v>
      </c>
    </row>
    <row r="21" spans="2:15" x14ac:dyDescent="0.25">
      <c r="B21">
        <v>320</v>
      </c>
      <c r="C21">
        <f t="shared" si="0"/>
        <v>5.5850536063818543</v>
      </c>
      <c r="D21">
        <f>D7</f>
        <v>-259.45962661999999</v>
      </c>
      <c r="E21">
        <f t="shared" si="1"/>
        <v>-9.6384944447436283E-4</v>
      </c>
      <c r="F21">
        <f t="shared" si="2"/>
        <v>9.2900575161353786E-7</v>
      </c>
      <c r="G21">
        <f t="shared" si="3"/>
        <v>-0.32495617349942524</v>
      </c>
      <c r="H21">
        <f t="shared" si="4"/>
        <v>0.35204141381408799</v>
      </c>
      <c r="I21">
        <f t="shared" si="5"/>
        <v>7.980130986030963E-2</v>
      </c>
      <c r="J21">
        <f t="shared" si="6"/>
        <v>-0.22977871386987658</v>
      </c>
      <c r="K21">
        <f t="shared" si="7"/>
        <v>-0.43184272367439824</v>
      </c>
      <c r="L21">
        <f t="shared" si="8"/>
        <v>0.15438399375883324</v>
      </c>
      <c r="M21">
        <f t="shared" si="9"/>
        <v>0.3345039353943593</v>
      </c>
      <c r="N21">
        <f t="shared" si="10"/>
        <v>0.18653101866885824</v>
      </c>
    </row>
    <row r="22" spans="2:15" x14ac:dyDescent="0.25">
      <c r="B22">
        <v>340</v>
      </c>
      <c r="C22">
        <f t="shared" si="0"/>
        <v>5.9341194567807207</v>
      </c>
      <c r="D22">
        <f>D6</f>
        <v>-259.46412950000001</v>
      </c>
      <c r="E22">
        <f t="shared" si="1"/>
        <v>-5.4667294444925574E-3</v>
      </c>
      <c r="F22">
        <f t="shared" si="2"/>
        <v>2.9885130819281907E-5</v>
      </c>
      <c r="G22">
        <f t="shared" si="3"/>
        <v>-1.8430756919798084</v>
      </c>
      <c r="H22">
        <f t="shared" si="4"/>
        <v>2.4493112969403059</v>
      </c>
      <c r="I22">
        <f t="shared" si="5"/>
        <v>1.9966968634067153</v>
      </c>
      <c r="J22">
        <f t="shared" si="6"/>
        <v>1.3032513200390123</v>
      </c>
      <c r="K22">
        <f t="shared" si="7"/>
        <v>0.4526144335335931</v>
      </c>
      <c r="L22">
        <f t="shared" si="8"/>
        <v>0.13190863140514725</v>
      </c>
      <c r="M22">
        <f t="shared" si="9"/>
        <v>0.35059363266574012</v>
      </c>
      <c r="N22">
        <f t="shared" si="10"/>
        <v>0.22053626782110686</v>
      </c>
    </row>
    <row r="24" spans="2:15" x14ac:dyDescent="0.25">
      <c r="B24" t="s">
        <v>4</v>
      </c>
      <c r="D24">
        <f>AVERAGE(D5:D22)</f>
        <v>-259.45866277055552</v>
      </c>
      <c r="F24">
        <f>SQRT(AVERAGE(F5:F22))</f>
        <v>2.9660905779839495E-3</v>
      </c>
      <c r="G24" t="s">
        <v>10</v>
      </c>
      <c r="H24" s="4">
        <f t="shared" ref="H24:N24" si="11">AVERAGE(H5:H22)</f>
        <v>0.5347729092385981</v>
      </c>
      <c r="I24" s="4">
        <f t="shared" si="11"/>
        <v>0.64968067226260007</v>
      </c>
      <c r="J24" s="4">
        <f t="shared" si="11"/>
        <v>0.53192545376223088</v>
      </c>
      <c r="K24" s="4">
        <f t="shared" si="11"/>
        <v>8.1679518763949979E-2</v>
      </c>
      <c r="L24" s="4">
        <f t="shared" si="11"/>
        <v>2.0045693500176437E-17</v>
      </c>
      <c r="M24" s="4">
        <f t="shared" si="11"/>
        <v>8.9434632539248724E-17</v>
      </c>
      <c r="N24" s="4">
        <f t="shared" si="11"/>
        <v>1.4186183092432555E-16</v>
      </c>
    </row>
    <row r="25" spans="2:15" x14ac:dyDescent="0.25">
      <c r="B25" t="s">
        <v>5</v>
      </c>
      <c r="D25">
        <f>MIN(D4:D22)</f>
        <v>-259.46590988999998</v>
      </c>
      <c r="F25" s="3">
        <f>F24*$A$1</f>
        <v>7.7874708124968599</v>
      </c>
      <c r="G25" s="4">
        <f>SUM(H25:N25)</f>
        <v>0.99768327251276356</v>
      </c>
      <c r="H25">
        <f t="shared" ref="H25:N25" si="12">H24^2</f>
        <v>0.28598206445551388</v>
      </c>
      <c r="I25">
        <f t="shared" si="12"/>
        <v>0.42208497591158395</v>
      </c>
      <c r="J25">
        <f t="shared" si="12"/>
        <v>0.28294468836015524</v>
      </c>
      <c r="K25">
        <f t="shared" si="12"/>
        <v>6.6715437855104564E-3</v>
      </c>
      <c r="L25">
        <f t="shared" si="12"/>
        <v>4.0182982790301586E-34</v>
      </c>
      <c r="M25">
        <f t="shared" si="12"/>
        <v>7.9985534974304468E-33</v>
      </c>
      <c r="N25">
        <f t="shared" si="12"/>
        <v>2.0124779073201928E-32</v>
      </c>
    </row>
    <row r="26" spans="2:15" x14ac:dyDescent="0.25">
      <c r="B26" t="s">
        <v>6</v>
      </c>
      <c r="D26">
        <f>MAX(D5:D22)</f>
        <v>-259.45557506</v>
      </c>
    </row>
    <row r="27" spans="2:15" x14ac:dyDescent="0.25">
      <c r="B27" t="s">
        <v>67</v>
      </c>
      <c r="D27" s="1">
        <f>D26-D25</f>
        <v>1.0334829999976591E-2</v>
      </c>
      <c r="G27" t="s">
        <v>63</v>
      </c>
      <c r="H27">
        <f>H24*$F$24</f>
        <v>1.5861848874536716E-3</v>
      </c>
      <c r="I27">
        <f t="shared" ref="I27:N27" si="13">I24*$F$24</f>
        <v>1.9270117206963762E-3</v>
      </c>
      <c r="J27">
        <f t="shared" si="13"/>
        <v>1.5777390765939899E-3</v>
      </c>
      <c r="K27">
        <f t="shared" si="13"/>
        <v>2.4226885102001525E-4</v>
      </c>
      <c r="L27">
        <f t="shared" si="13"/>
        <v>5.9457342620027424E-20</v>
      </c>
      <c r="M27">
        <f t="shared" si="13"/>
        <v>2.6527122092012239E-19</v>
      </c>
      <c r="N27">
        <f t="shared" si="13"/>
        <v>4.207750400801941E-19</v>
      </c>
    </row>
    <row r="28" spans="2:15" x14ac:dyDescent="0.25">
      <c r="D28" s="3">
        <f>D27*$A$1</f>
        <v>27.134096164938541</v>
      </c>
      <c r="H28">
        <f>$A$1*H27</f>
        <v>4.1645284220096146</v>
      </c>
      <c r="I28">
        <f t="shared" ref="I28:N28" si="14">$A$1*I27</f>
        <v>5.0593692726883361</v>
      </c>
      <c r="J28">
        <f t="shared" si="14"/>
        <v>4.1423539455975202</v>
      </c>
      <c r="K28">
        <f t="shared" si="14"/>
        <v>0.63607686835305</v>
      </c>
      <c r="L28">
        <f t="shared" si="14"/>
        <v>1.56105253048882E-16</v>
      </c>
      <c r="M28">
        <f t="shared" si="14"/>
        <v>6.9646959052578134E-16</v>
      </c>
      <c r="N28">
        <f t="shared" si="14"/>
        <v>1.1047448677305495E-15</v>
      </c>
      <c r="O28" t="s">
        <v>61</v>
      </c>
    </row>
    <row r="30" spans="2:15" x14ac:dyDescent="0.25">
      <c r="F30">
        <f>F25/opt_angle_relax!F25</f>
        <v>1.447075800202803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14" ht="18.75" x14ac:dyDescent="0.3">
      <c r="A1" s="2">
        <v>2625.5</v>
      </c>
      <c r="F1" t="s">
        <v>14</v>
      </c>
      <c r="G1">
        <v>113.4</v>
      </c>
    </row>
    <row r="2" spans="1:1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</row>
    <row r="4" spans="1:14" x14ac:dyDescent="0.25">
      <c r="A4" t="s">
        <v>2</v>
      </c>
      <c r="B4">
        <v>0</v>
      </c>
      <c r="C4">
        <f>B4*PI()/180</f>
        <v>0</v>
      </c>
      <c r="D4">
        <f>D5</f>
        <v>-259.46584373000002</v>
      </c>
      <c r="E4">
        <f>D4-$D$24</f>
        <v>-2.5377577777589977E-3</v>
      </c>
    </row>
    <row r="5" spans="1:14" x14ac:dyDescent="0.25">
      <c r="B5">
        <v>0</v>
      </c>
      <c r="C5">
        <f t="shared" ref="C5:C22" si="0">B5*PI()/180</f>
        <v>0</v>
      </c>
      <c r="D5">
        <v>-259.46584373000002</v>
      </c>
      <c r="E5">
        <f t="shared" ref="E5:E22" si="1">D5-$D$24</f>
        <v>-2.5377577777589977E-3</v>
      </c>
      <c r="F5">
        <f t="shared" ref="F5:F22" si="2">E5^2</f>
        <v>6.4402145385762863E-6</v>
      </c>
      <c r="G5">
        <f t="shared" ref="G5:G22" si="3">E5/$F$24</f>
        <v>-1.8745167378858145</v>
      </c>
      <c r="H5">
        <f>-COS(C5-$C$4)*SQRT(2)*G5</f>
        <v>2.6509669936134914</v>
      </c>
      <c r="I5">
        <f>-SQRT(2)*COS(2*(C5-$C$4))*G5</f>
        <v>2.6509669936134914</v>
      </c>
      <c r="J5">
        <f>-COS(3*(C5-$C$4))*SQRT(2)*G5</f>
        <v>2.6509669936134914</v>
      </c>
      <c r="K5">
        <f>-COS(4*(C5-$C$4))*SQRT(2)*G5</f>
        <v>2.6509669936134914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0</v>
      </c>
    </row>
    <row r="6" spans="1:14" x14ac:dyDescent="0.25">
      <c r="B6">
        <v>20</v>
      </c>
      <c r="C6">
        <f t="shared" si="0"/>
        <v>0.3490658503988659</v>
      </c>
      <c r="D6">
        <v>-259.46521632999998</v>
      </c>
      <c r="E6">
        <f t="shared" si="1"/>
        <v>-1.9103577777173086E-3</v>
      </c>
      <c r="F6">
        <f t="shared" si="2"/>
        <v>3.6494668388850141E-6</v>
      </c>
      <c r="G6">
        <f t="shared" si="3"/>
        <v>-1.411087244442885</v>
      </c>
      <c r="H6">
        <f t="shared" ref="H6:H22" si="4">-COS(C6-$C$4)*SQRT(2)*G6</f>
        <v>1.8752305962376012</v>
      </c>
      <c r="I6">
        <f t="shared" ref="I6:I22" si="5">-SQRT(2)*COS(2*(C6-$C$4))*G6</f>
        <v>1.5287019883300588</v>
      </c>
      <c r="J6">
        <f t="shared" ref="J6:J22" si="6">-COS(3*(C6-$C$4))*SQRT(2)*G6</f>
        <v>0.99778935939140367</v>
      </c>
      <c r="K6">
        <f t="shared" ref="K6:K22" si="7">-COS(4*(C6-$C$4))*SQRT(2)*G6</f>
        <v>0.34652860790754225</v>
      </c>
      <c r="L6">
        <f t="shared" ref="L6:L22" si="8">SQRT(2)*(3*SIN(C6-$C$4)-SIN(3*(C6-$C$4)))*G6/SQRT(10)</f>
        <v>-0.10099128756224782</v>
      </c>
      <c r="M6">
        <f t="shared" ref="M6:M22" si="9">SQRT(2)*(2*SIN(2*(C6-$C$4))-SIN(4*(C6-$C$4)))*G6/SQRT(5)</f>
        <v>-0.26841990548206995</v>
      </c>
      <c r="N6">
        <f t="shared" ref="N6:N22" si="10">SQRT(2)*G6*(SIN(C6-$C$4)-SIN(2*(C6-$C$4))+3*SIN(3*(C6-$C$4))-2*SIN(4*(C6-$C$4)))/SQRT(15)</f>
        <v>-0.16884597621984898</v>
      </c>
    </row>
    <row r="7" spans="1:14" x14ac:dyDescent="0.25">
      <c r="B7">
        <v>40</v>
      </c>
      <c r="C7">
        <f t="shared" si="0"/>
        <v>0.69813170079773179</v>
      </c>
      <c r="D7">
        <v>-259.46365751000002</v>
      </c>
      <c r="E7">
        <f t="shared" si="1"/>
        <v>-3.5153777776031347E-4</v>
      </c>
      <c r="F7">
        <f t="shared" si="2"/>
        <v>1.2357880919265954E-7</v>
      </c>
      <c r="G7">
        <f t="shared" si="3"/>
        <v>-0.25966365040275757</v>
      </c>
      <c r="H7">
        <f t="shared" si="4"/>
        <v>0.2813067301337962</v>
      </c>
      <c r="I7">
        <f t="shared" si="5"/>
        <v>6.376705880704342E-2</v>
      </c>
      <c r="J7">
        <f t="shared" si="6"/>
        <v>-0.1836099280274428</v>
      </c>
      <c r="K7">
        <f t="shared" si="7"/>
        <v>-0.34507378894083957</v>
      </c>
      <c r="L7">
        <f t="shared" si="8"/>
        <v>-0.12336405537852017</v>
      </c>
      <c r="M7">
        <f t="shared" si="9"/>
        <v>-0.26729300755611296</v>
      </c>
      <c r="N7">
        <f t="shared" si="10"/>
        <v>-0.14905186967000741</v>
      </c>
    </row>
    <row r="8" spans="1:14" x14ac:dyDescent="0.25">
      <c r="B8">
        <v>60</v>
      </c>
      <c r="C8">
        <f t="shared" si="0"/>
        <v>1.0471975511965976</v>
      </c>
      <c r="D8">
        <v>-259.46208265000001</v>
      </c>
      <c r="E8">
        <f t="shared" si="1"/>
        <v>1.2233222222448603E-3</v>
      </c>
      <c r="F8">
        <f t="shared" si="2"/>
        <v>1.4965172594381035E-6</v>
      </c>
      <c r="G8">
        <f t="shared" si="3"/>
        <v>0.9036079020317882</v>
      </c>
      <c r="H8">
        <f t="shared" si="4"/>
        <v>-0.63894727506042703</v>
      </c>
      <c r="I8">
        <f t="shared" si="5"/>
        <v>0.6389472750604267</v>
      </c>
      <c r="J8">
        <f t="shared" si="6"/>
        <v>1.2778945501208538</v>
      </c>
      <c r="K8">
        <f t="shared" si="7"/>
        <v>0.63894727506042759</v>
      </c>
      <c r="L8">
        <f t="shared" si="8"/>
        <v>1.0498975068211616</v>
      </c>
      <c r="M8">
        <f t="shared" si="9"/>
        <v>1.484779293248186</v>
      </c>
      <c r="N8">
        <f t="shared" si="10"/>
        <v>0.5714918164293481</v>
      </c>
    </row>
    <row r="9" spans="1:14" x14ac:dyDescent="0.25">
      <c r="B9">
        <v>80</v>
      </c>
      <c r="C9">
        <f t="shared" si="0"/>
        <v>1.3962634015954636</v>
      </c>
      <c r="D9">
        <v>-259.46137601999999</v>
      </c>
      <c r="E9">
        <f t="shared" si="1"/>
        <v>1.9299522222695487E-3</v>
      </c>
      <c r="F9">
        <f t="shared" si="2"/>
        <v>3.7247155802431695E-6</v>
      </c>
      <c r="G9">
        <f t="shared" si="3"/>
        <v>1.4255606960089302</v>
      </c>
      <c r="H9">
        <f t="shared" si="4"/>
        <v>-0.35008293457483419</v>
      </c>
      <c r="I9">
        <f t="shared" si="5"/>
        <v>1.8944647430394357</v>
      </c>
      <c r="J9">
        <f t="shared" si="6"/>
        <v>1.00802363514093</v>
      </c>
      <c r="K9">
        <f t="shared" si="7"/>
        <v>-1.5443818084646013</v>
      </c>
      <c r="L9">
        <f t="shared" si="8"/>
        <v>2.435651111522656</v>
      </c>
      <c r="M9">
        <f t="shared" si="9"/>
        <v>1.1962730048738197</v>
      </c>
      <c r="N9">
        <f t="shared" si="10"/>
        <v>-0.34861338548397913</v>
      </c>
    </row>
    <row r="10" spans="1:14" x14ac:dyDescent="0.25">
      <c r="B10">
        <v>100</v>
      </c>
      <c r="C10">
        <f t="shared" si="0"/>
        <v>1.7453292519943295</v>
      </c>
      <c r="D10">
        <v>-259.46173876</v>
      </c>
      <c r="E10">
        <f t="shared" si="1"/>
        <v>1.5672122222554208E-3</v>
      </c>
      <c r="F10">
        <f t="shared" si="2"/>
        <v>2.4561541495867743E-6</v>
      </c>
      <c r="G10">
        <f t="shared" si="3"/>
        <v>1.1576225155070727</v>
      </c>
      <c r="H10">
        <f t="shared" si="4"/>
        <v>0.28428385300830328</v>
      </c>
      <c r="I10">
        <f t="shared" si="5"/>
        <v>1.5383947155085103</v>
      </c>
      <c r="J10">
        <f t="shared" si="6"/>
        <v>-0.81856273076928054</v>
      </c>
      <c r="K10">
        <f t="shared" si="7"/>
        <v>-1.2541108625002069</v>
      </c>
      <c r="L10">
        <f t="shared" si="8"/>
        <v>1.9778635694097395</v>
      </c>
      <c r="M10">
        <f t="shared" si="9"/>
        <v>-0.97143009695222393</v>
      </c>
      <c r="N10">
        <f t="shared" si="10"/>
        <v>-1.0807794753125914</v>
      </c>
    </row>
    <row r="11" spans="1:14" x14ac:dyDescent="0.25">
      <c r="B11">
        <v>120</v>
      </c>
      <c r="C11">
        <f t="shared" si="0"/>
        <v>2.0943951023931953</v>
      </c>
      <c r="D11">
        <v>-259.46272641000002</v>
      </c>
      <c r="E11">
        <f t="shared" si="1"/>
        <v>5.7956222224220255E-4</v>
      </c>
      <c r="F11">
        <f t="shared" si="2"/>
        <v>3.3589236945032019E-7</v>
      </c>
      <c r="G11">
        <f t="shared" si="3"/>
        <v>0.42809408201229782</v>
      </c>
      <c r="H11">
        <f t="shared" si="4"/>
        <v>0.30270822837672567</v>
      </c>
      <c r="I11">
        <f t="shared" si="5"/>
        <v>0.30270822837672612</v>
      </c>
      <c r="J11">
        <f t="shared" si="6"/>
        <v>-0.60541645675345168</v>
      </c>
      <c r="K11">
        <f t="shared" si="7"/>
        <v>0.30270822837672534</v>
      </c>
      <c r="L11">
        <f t="shared" si="8"/>
        <v>0.49740037507307455</v>
      </c>
      <c r="M11">
        <f t="shared" si="9"/>
        <v>-0.70343035635780626</v>
      </c>
      <c r="N11">
        <f t="shared" si="10"/>
        <v>-2.7767629434620996E-16</v>
      </c>
    </row>
    <row r="12" spans="1:14" x14ac:dyDescent="0.25">
      <c r="B12">
        <v>140</v>
      </c>
      <c r="C12">
        <f t="shared" si="0"/>
        <v>2.4434609527920612</v>
      </c>
      <c r="D12">
        <v>-259.46364541000003</v>
      </c>
      <c r="E12">
        <f t="shared" si="1"/>
        <v>-3.3943777776812567E-4</v>
      </c>
      <c r="F12">
        <f t="shared" si="2"/>
        <v>1.1521800497616347E-7</v>
      </c>
      <c r="G12">
        <f t="shared" si="3"/>
        <v>-0.25072597608546965</v>
      </c>
      <c r="H12">
        <f t="shared" si="4"/>
        <v>-0.27162409672208332</v>
      </c>
      <c r="I12">
        <f t="shared" si="5"/>
        <v>6.157218400302391E-2</v>
      </c>
      <c r="J12">
        <f t="shared" si="6"/>
        <v>0.17729003790965195</v>
      </c>
      <c r="K12">
        <f t="shared" si="7"/>
        <v>-0.33319628072510749</v>
      </c>
      <c r="L12">
        <f t="shared" si="8"/>
        <v>-0.11911784013921788</v>
      </c>
      <c r="M12">
        <f t="shared" si="9"/>
        <v>0.25809272925331855</v>
      </c>
      <c r="N12">
        <f t="shared" si="10"/>
        <v>-0.44949483336247531</v>
      </c>
    </row>
    <row r="13" spans="1:14" x14ac:dyDescent="0.25">
      <c r="B13">
        <v>160</v>
      </c>
      <c r="C13">
        <f t="shared" si="0"/>
        <v>2.7925268031909272</v>
      </c>
      <c r="D13">
        <v>-259.46419907000001</v>
      </c>
      <c r="E13">
        <f t="shared" si="1"/>
        <v>-8.9309777774815302E-4</v>
      </c>
      <c r="F13">
        <f t="shared" si="2"/>
        <v>7.9762364061868937E-7</v>
      </c>
      <c r="G13">
        <f t="shared" si="3"/>
        <v>-0.65968736166613151</v>
      </c>
      <c r="H13">
        <f t="shared" si="4"/>
        <v>-0.87667571896732632</v>
      </c>
      <c r="I13">
        <f t="shared" si="5"/>
        <v>0.71467259407718653</v>
      </c>
      <c r="J13">
        <f t="shared" si="6"/>
        <v>-0.46646940689718341</v>
      </c>
      <c r="K13">
        <f t="shared" si="7"/>
        <v>0.16200312489013913</v>
      </c>
      <c r="L13">
        <f t="shared" si="8"/>
        <v>-4.7213718574508338E-2</v>
      </c>
      <c r="M13">
        <f t="shared" si="9"/>
        <v>0.12548708094661445</v>
      </c>
      <c r="N13">
        <f t="shared" si="10"/>
        <v>-1.3375069827170976</v>
      </c>
    </row>
    <row r="14" spans="1:14" x14ac:dyDescent="0.25">
      <c r="B14">
        <v>180</v>
      </c>
      <c r="C14">
        <f t="shared" si="0"/>
        <v>3.1415926535897931</v>
      </c>
      <c r="D14">
        <v>-259.46437945000002</v>
      </c>
      <c r="E14">
        <f t="shared" si="1"/>
        <v>-1.0734777777656745E-3</v>
      </c>
      <c r="F14">
        <f t="shared" si="2"/>
        <v>1.152354539356731E-6</v>
      </c>
      <c r="G14">
        <f t="shared" si="3"/>
        <v>-0.79292518766198905</v>
      </c>
      <c r="H14">
        <f t="shared" si="4"/>
        <v>-1.1213655543388166</v>
      </c>
      <c r="I14">
        <f t="shared" si="5"/>
        <v>1.1213655543388166</v>
      </c>
      <c r="J14">
        <f t="shared" si="6"/>
        <v>-1.1213655543388166</v>
      </c>
      <c r="K14">
        <f t="shared" si="7"/>
        <v>1.1213655543388166</v>
      </c>
      <c r="L14">
        <f t="shared" si="8"/>
        <v>0</v>
      </c>
      <c r="M14">
        <f t="shared" si="9"/>
        <v>0</v>
      </c>
      <c r="N14">
        <f t="shared" si="10"/>
        <v>-7.0944755165615092E-16</v>
      </c>
    </row>
    <row r="15" spans="1:14" x14ac:dyDescent="0.25">
      <c r="B15">
        <v>200</v>
      </c>
      <c r="C15">
        <f t="shared" si="0"/>
        <v>3.4906585039886591</v>
      </c>
      <c r="D15">
        <f>D13</f>
        <v>-259.46419907000001</v>
      </c>
      <c r="E15">
        <f t="shared" si="1"/>
        <v>-8.9309777774815302E-4</v>
      </c>
      <c r="F15">
        <f t="shared" si="2"/>
        <v>7.9762364061868937E-7</v>
      </c>
      <c r="G15">
        <f t="shared" si="3"/>
        <v>-0.65968736166613151</v>
      </c>
      <c r="H15">
        <f t="shared" si="4"/>
        <v>-0.87667571896732654</v>
      </c>
      <c r="I15">
        <f t="shared" si="5"/>
        <v>0.71467259407718686</v>
      </c>
      <c r="J15">
        <f t="shared" si="6"/>
        <v>-0.46646940689718397</v>
      </c>
      <c r="K15">
        <f t="shared" si="7"/>
        <v>0.16200312489014002</v>
      </c>
      <c r="L15">
        <f t="shared" si="8"/>
        <v>4.7213718574508269E-2</v>
      </c>
      <c r="M15">
        <f t="shared" si="9"/>
        <v>-0.12548708094661412</v>
      </c>
      <c r="N15">
        <f t="shared" si="10"/>
        <v>1.3375069827170971</v>
      </c>
    </row>
    <row r="16" spans="1:14" x14ac:dyDescent="0.25">
      <c r="B16">
        <v>220</v>
      </c>
      <c r="C16">
        <f t="shared" si="0"/>
        <v>3.839724354387525</v>
      </c>
      <c r="D16">
        <f>D12</f>
        <v>-259.46364541000003</v>
      </c>
      <c r="E16">
        <f t="shared" si="1"/>
        <v>-3.3943777776812567E-4</v>
      </c>
      <c r="F16">
        <f t="shared" si="2"/>
        <v>1.1521800497616347E-7</v>
      </c>
      <c r="G16">
        <f t="shared" si="3"/>
        <v>-0.25072597608546965</v>
      </c>
      <c r="H16">
        <f t="shared" si="4"/>
        <v>-0.27162409672208332</v>
      </c>
      <c r="I16">
        <f t="shared" si="5"/>
        <v>6.1572184003024076E-2</v>
      </c>
      <c r="J16">
        <f t="shared" si="6"/>
        <v>0.17729003790965198</v>
      </c>
      <c r="K16">
        <f t="shared" si="7"/>
        <v>-0.33319628072510737</v>
      </c>
      <c r="L16">
        <f t="shared" si="8"/>
        <v>0.11911784013921781</v>
      </c>
      <c r="M16">
        <f t="shared" si="9"/>
        <v>-0.25809272925331844</v>
      </c>
      <c r="N16">
        <f t="shared" si="10"/>
        <v>0.44949483336247537</v>
      </c>
    </row>
    <row r="17" spans="2:15" x14ac:dyDescent="0.25">
      <c r="B17">
        <v>240</v>
      </c>
      <c r="C17">
        <f t="shared" si="0"/>
        <v>4.1887902047863905</v>
      </c>
      <c r="D17">
        <f>D11</f>
        <v>-259.46272641000002</v>
      </c>
      <c r="E17">
        <f t="shared" si="1"/>
        <v>5.7956222224220255E-4</v>
      </c>
      <c r="F17">
        <f t="shared" si="2"/>
        <v>3.3589236945032019E-7</v>
      </c>
      <c r="G17">
        <f t="shared" si="3"/>
        <v>0.42809408201229782</v>
      </c>
      <c r="H17">
        <f t="shared" si="4"/>
        <v>0.30270822837672612</v>
      </c>
      <c r="I17">
        <f t="shared" si="5"/>
        <v>0.30270822837672534</v>
      </c>
      <c r="J17">
        <f t="shared" si="6"/>
        <v>-0.60541645675345168</v>
      </c>
      <c r="K17">
        <f t="shared" si="7"/>
        <v>0.30270822837672678</v>
      </c>
      <c r="L17">
        <f t="shared" si="8"/>
        <v>-0.49740037507307422</v>
      </c>
      <c r="M17">
        <f t="shared" si="9"/>
        <v>0.70343035635780626</v>
      </c>
      <c r="N17">
        <f t="shared" si="10"/>
        <v>-5.9006212548569612E-16</v>
      </c>
    </row>
    <row r="18" spans="2:15" x14ac:dyDescent="0.25">
      <c r="B18">
        <v>260</v>
      </c>
      <c r="C18">
        <f t="shared" si="0"/>
        <v>4.5378560551852569</v>
      </c>
      <c r="D18">
        <f>D10</f>
        <v>-259.46173876</v>
      </c>
      <c r="E18">
        <f t="shared" si="1"/>
        <v>1.5672122222554208E-3</v>
      </c>
      <c r="F18">
        <f t="shared" si="2"/>
        <v>2.4561541495867743E-6</v>
      </c>
      <c r="G18">
        <f t="shared" si="3"/>
        <v>1.1576225155070727</v>
      </c>
      <c r="H18">
        <f t="shared" si="4"/>
        <v>0.28428385300830333</v>
      </c>
      <c r="I18">
        <f t="shared" si="5"/>
        <v>1.5383947155085103</v>
      </c>
      <c r="J18">
        <f t="shared" si="6"/>
        <v>-0.81856273076928032</v>
      </c>
      <c r="K18">
        <f t="shared" si="7"/>
        <v>-1.2541108625002069</v>
      </c>
      <c r="L18">
        <f t="shared" si="8"/>
        <v>-1.9778635694097395</v>
      </c>
      <c r="M18">
        <f t="shared" si="9"/>
        <v>0.97143009695222393</v>
      </c>
      <c r="N18">
        <f t="shared" si="10"/>
        <v>1.0807794753125914</v>
      </c>
    </row>
    <row r="19" spans="2:15" x14ac:dyDescent="0.25">
      <c r="B19">
        <v>280</v>
      </c>
      <c r="C19">
        <f t="shared" si="0"/>
        <v>4.8869219055841224</v>
      </c>
      <c r="D19">
        <f>D9</f>
        <v>-259.46137601999999</v>
      </c>
      <c r="E19">
        <f t="shared" si="1"/>
        <v>1.9299522222695487E-3</v>
      </c>
      <c r="F19">
        <f t="shared" si="2"/>
        <v>3.7247155802431695E-6</v>
      </c>
      <c r="G19">
        <f t="shared" si="3"/>
        <v>1.4255606960089302</v>
      </c>
      <c r="H19">
        <f t="shared" si="4"/>
        <v>-0.3500829345748333</v>
      </c>
      <c r="I19">
        <f t="shared" si="5"/>
        <v>1.8944647430394363</v>
      </c>
      <c r="J19">
        <f t="shared" si="6"/>
        <v>1.0080236351409271</v>
      </c>
      <c r="K19">
        <f t="shared" si="7"/>
        <v>-1.5443818084646039</v>
      </c>
      <c r="L19">
        <f t="shared" si="8"/>
        <v>-2.4356511115226569</v>
      </c>
      <c r="M19">
        <f t="shared" si="9"/>
        <v>-1.1962730048738166</v>
      </c>
      <c r="N19">
        <f t="shared" si="10"/>
        <v>0.34861338548398157</v>
      </c>
    </row>
    <row r="20" spans="2:15" x14ac:dyDescent="0.25">
      <c r="B20">
        <v>300</v>
      </c>
      <c r="C20">
        <f t="shared" si="0"/>
        <v>5.2359877559829888</v>
      </c>
      <c r="D20">
        <f>D8</f>
        <v>-259.46208265000001</v>
      </c>
      <c r="E20">
        <f t="shared" si="1"/>
        <v>1.2233222222448603E-3</v>
      </c>
      <c r="F20">
        <f t="shared" si="2"/>
        <v>1.4965172594381035E-6</v>
      </c>
      <c r="G20">
        <f t="shared" si="3"/>
        <v>0.9036079020317882</v>
      </c>
      <c r="H20">
        <f t="shared" si="4"/>
        <v>-0.63894727506042703</v>
      </c>
      <c r="I20">
        <f t="shared" si="5"/>
        <v>0.63894727506042681</v>
      </c>
      <c r="J20">
        <f t="shared" si="6"/>
        <v>1.2778945501208538</v>
      </c>
      <c r="K20">
        <f t="shared" si="7"/>
        <v>0.63894727506042737</v>
      </c>
      <c r="L20">
        <f t="shared" si="8"/>
        <v>-1.0498975068211618</v>
      </c>
      <c r="M20">
        <f t="shared" si="9"/>
        <v>-1.484779293248186</v>
      </c>
      <c r="N20">
        <f t="shared" si="10"/>
        <v>-0.57149181642934743</v>
      </c>
    </row>
    <row r="21" spans="2:15" x14ac:dyDescent="0.25">
      <c r="B21">
        <v>320</v>
      </c>
      <c r="C21">
        <f t="shared" si="0"/>
        <v>5.5850536063818543</v>
      </c>
      <c r="D21">
        <f>D7</f>
        <v>-259.46365751000002</v>
      </c>
      <c r="E21">
        <f t="shared" si="1"/>
        <v>-3.5153777776031347E-4</v>
      </c>
      <c r="F21">
        <f t="shared" si="2"/>
        <v>1.2357880919265954E-7</v>
      </c>
      <c r="G21">
        <f t="shared" si="3"/>
        <v>-0.25966365040275757</v>
      </c>
      <c r="H21">
        <f t="shared" si="4"/>
        <v>0.28130673013379615</v>
      </c>
      <c r="I21">
        <f t="shared" si="5"/>
        <v>6.376705880704317E-2</v>
      </c>
      <c r="J21">
        <f t="shared" si="6"/>
        <v>-0.18360992802744347</v>
      </c>
      <c r="K21">
        <f t="shared" si="7"/>
        <v>-0.34507378894083984</v>
      </c>
      <c r="L21">
        <f t="shared" si="8"/>
        <v>0.12336405537852042</v>
      </c>
      <c r="M21">
        <f t="shared" si="9"/>
        <v>0.26729300755611318</v>
      </c>
      <c r="N21">
        <f t="shared" si="10"/>
        <v>0.14905186967000747</v>
      </c>
    </row>
    <row r="22" spans="2:15" x14ac:dyDescent="0.25">
      <c r="B22">
        <v>340</v>
      </c>
      <c r="C22">
        <f t="shared" si="0"/>
        <v>5.9341194567807207</v>
      </c>
      <c r="D22">
        <f>D6</f>
        <v>-259.46521632999998</v>
      </c>
      <c r="E22">
        <f t="shared" si="1"/>
        <v>-1.9103577777173086E-3</v>
      </c>
      <c r="F22">
        <f t="shared" si="2"/>
        <v>3.6494668388850141E-6</v>
      </c>
      <c r="G22">
        <f t="shared" si="3"/>
        <v>-1.411087244442885</v>
      </c>
      <c r="H22">
        <f t="shared" si="4"/>
        <v>1.8752305962376012</v>
      </c>
      <c r="I22">
        <f t="shared" si="5"/>
        <v>1.5287019883300594</v>
      </c>
      <c r="J22">
        <f t="shared" si="6"/>
        <v>0.99778935939140445</v>
      </c>
      <c r="K22">
        <f t="shared" si="7"/>
        <v>0.34652860790754342</v>
      </c>
      <c r="L22">
        <f t="shared" si="8"/>
        <v>0.10099128756224766</v>
      </c>
      <c r="M22">
        <f t="shared" si="9"/>
        <v>0.26841990548206968</v>
      </c>
      <c r="N22">
        <f t="shared" si="10"/>
        <v>0.16884597621984865</v>
      </c>
    </row>
    <row r="24" spans="2:15" x14ac:dyDescent="0.25">
      <c r="B24" t="s">
        <v>4</v>
      </c>
      <c r="D24">
        <f>AVERAGE(D5:D22)</f>
        <v>-259.46330597222226</v>
      </c>
      <c r="F24">
        <f>SQRT(AVERAGE(F5:F22))</f>
        <v>1.3538197480280831E-3</v>
      </c>
      <c r="G24" t="s">
        <v>10</v>
      </c>
      <c r="H24" s="4">
        <f t="shared" ref="H24:N24" si="11">AVERAGE(H5:H22)</f>
        <v>0.15233334467434373</v>
      </c>
      <c r="I24" s="4">
        <f t="shared" si="11"/>
        <v>0.95882167346428515</v>
      </c>
      <c r="J24" s="4">
        <f t="shared" si="11"/>
        <v>0.23908219775031292</v>
      </c>
      <c r="K24" s="4">
        <f t="shared" si="11"/>
        <v>-1.5601025602196299E-2</v>
      </c>
      <c r="L24" s="4">
        <f t="shared" si="11"/>
        <v>0</v>
      </c>
      <c r="M24" s="4">
        <f t="shared" si="11"/>
        <v>2.0045693500176438E-16</v>
      </c>
      <c r="N24" s="4">
        <f t="shared" si="11"/>
        <v>3.5465457731081387E-17</v>
      </c>
    </row>
    <row r="25" spans="2:15" x14ac:dyDescent="0.25">
      <c r="B25" t="s">
        <v>5</v>
      </c>
      <c r="D25">
        <f>MIN(D4:D22)</f>
        <v>-259.46584373000002</v>
      </c>
      <c r="F25" s="3">
        <f>F24*$A$1</f>
        <v>3.5544537484477323</v>
      </c>
      <c r="G25" s="4">
        <f>SUM(H25:N25)</f>
        <v>0.99994813868548471</v>
      </c>
      <c r="H25">
        <f t="shared" ref="H25:N25" si="12">H24^2</f>
        <v>2.3205447899672407E-2</v>
      </c>
      <c r="I25">
        <f t="shared" si="12"/>
        <v>0.91933900150485226</v>
      </c>
      <c r="J25">
        <f t="shared" si="12"/>
        <v>5.716029728111973E-2</v>
      </c>
      <c r="K25">
        <f t="shared" si="12"/>
        <v>2.433919998403844E-4</v>
      </c>
      <c r="L25">
        <f t="shared" si="12"/>
        <v>0</v>
      </c>
      <c r="M25">
        <f t="shared" si="12"/>
        <v>4.0182982790301587E-32</v>
      </c>
      <c r="N25">
        <f t="shared" si="12"/>
        <v>1.2577986920751205E-33</v>
      </c>
    </row>
    <row r="26" spans="2:15" x14ac:dyDescent="0.25">
      <c r="B26" t="s">
        <v>6</v>
      </c>
      <c r="D26">
        <f>MAX(D5:D22)</f>
        <v>-259.46137601999999</v>
      </c>
    </row>
    <row r="27" spans="2:15" x14ac:dyDescent="0.25">
      <c r="B27" t="s">
        <v>67</v>
      </c>
      <c r="D27" s="1">
        <f>D26-D25</f>
        <v>4.4677100000285463E-3</v>
      </c>
      <c r="G27" t="s">
        <v>63</v>
      </c>
      <c r="H27">
        <f>H24*$F$24</f>
        <v>2.0623189030329517E-4</v>
      </c>
      <c r="I27">
        <f t="shared" ref="I27:N27" si="13">I24*$F$24</f>
        <v>1.2980717163732834E-3</v>
      </c>
      <c r="J27">
        <f t="shared" si="13"/>
        <v>3.2367420071632895E-4</v>
      </c>
      <c r="K27">
        <f t="shared" si="13"/>
        <v>-2.1120976549745068E-5</v>
      </c>
      <c r="L27">
        <f t="shared" si="13"/>
        <v>0</v>
      </c>
      <c r="M27">
        <f t="shared" si="13"/>
        <v>2.7138255723457046E-19</v>
      </c>
      <c r="N27">
        <f t="shared" si="13"/>
        <v>4.8013837049193236E-20</v>
      </c>
    </row>
    <row r="28" spans="2:15" x14ac:dyDescent="0.25">
      <c r="D28" s="3">
        <f>D27*$A$1</f>
        <v>11.729972605074948</v>
      </c>
      <c r="H28">
        <f>$A$1*H27</f>
        <v>0.54146182799130149</v>
      </c>
      <c r="I28">
        <f t="shared" ref="I28:N28" si="14">$A$1*I27</f>
        <v>3.4080872913380555</v>
      </c>
      <c r="J28">
        <f t="shared" si="14"/>
        <v>0.84980661398072166</v>
      </c>
      <c r="K28">
        <f t="shared" si="14"/>
        <v>-5.545312393135568E-2</v>
      </c>
      <c r="L28">
        <f t="shared" si="14"/>
        <v>0</v>
      </c>
      <c r="M28">
        <f t="shared" si="14"/>
        <v>7.1251490401936476E-16</v>
      </c>
      <c r="N28">
        <f t="shared" si="14"/>
        <v>1.2606032917265684E-16</v>
      </c>
      <c r="O28" t="s">
        <v>61</v>
      </c>
    </row>
    <row r="31" spans="2:15" x14ac:dyDescent="0.25">
      <c r="F31">
        <f>F25/opt_angle_relax!F25</f>
        <v>0.66049223504822341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2">
        <v>2625.5</v>
      </c>
      <c r="X1" t="s">
        <v>15</v>
      </c>
      <c r="Z1" t="s">
        <v>62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61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1271.5017213579208</v>
      </c>
      <c r="AB3">
        <f>SUM(AB5:AB22)</f>
        <v>3.1683941602987895</v>
      </c>
      <c r="AD3" s="6">
        <f>1-AB3/AA3</f>
        <v>0.99750814795837239</v>
      </c>
    </row>
    <row r="4" spans="1:30" x14ac:dyDescent="0.25">
      <c r="A4" t="s">
        <v>2</v>
      </c>
      <c r="B4">
        <v>0</v>
      </c>
      <c r="C4">
        <f>B4*PI()/180</f>
        <v>0</v>
      </c>
      <c r="D4">
        <v>-259.46968083000002</v>
      </c>
      <c r="E4">
        <f>D4-$D$24</f>
        <v>-7.1663322221979797E-3</v>
      </c>
    </row>
    <row r="5" spans="1:30" x14ac:dyDescent="0.25">
      <c r="B5">
        <v>0</v>
      </c>
      <c r="C5">
        <f t="shared" ref="C5:C23" si="0">B5*PI()/180</f>
        <v>0</v>
      </c>
      <c r="D5">
        <f>D4</f>
        <v>-259.46968083000002</v>
      </c>
      <c r="E5">
        <f t="shared" ref="E5:E22" si="1">D5-$D$24</f>
        <v>-7.1663322221979797E-3</v>
      </c>
      <c r="F5">
        <f t="shared" ref="F5:F22" si="2">E5^2</f>
        <v>5.1356317518913032E-5</v>
      </c>
      <c r="G5">
        <f t="shared" ref="G5:G22" si="3">E5/$F$24</f>
        <v>-2.2386527687808155</v>
      </c>
      <c r="H5">
        <f>-COS(C5-$C$4)*SQRT(2)*G5</f>
        <v>3.1659331070539101</v>
      </c>
      <c r="I5">
        <f>-SQRT(2)*COS(2*(C5-$C$4))*G5</f>
        <v>3.1659331070539101</v>
      </c>
      <c r="J5">
        <f>-COS(3*(C5-$C$4))*SQRT(2)*G5</f>
        <v>3.1659331070539101</v>
      </c>
      <c r="K5">
        <f>-COS(4*(C5-$C$4))*SQRT(2)*G5</f>
        <v>3.1659331070539101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0</v>
      </c>
      <c r="P5">
        <f>H$28*(1-COS($C5-$C$4))</f>
        <v>0</v>
      </c>
      <c r="Q5">
        <f>I$28*(1-COS(2*($C5-$C$4)))</f>
        <v>0</v>
      </c>
      <c r="R5">
        <f>J$28*(1-COS(3*($C5-$C$4)))</f>
        <v>0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0</v>
      </c>
      <c r="Z5">
        <f>(D5-$D$25)*$A$1</f>
        <v>0</v>
      </c>
      <c r="AA5">
        <f>(E5*$A$1)^2</f>
        <v>354.01194857632663</v>
      </c>
      <c r="AB5">
        <f>(X5-Z5)^2</f>
        <v>0</v>
      </c>
    </row>
    <row r="6" spans="1:30" x14ac:dyDescent="0.25">
      <c r="B6">
        <v>20</v>
      </c>
      <c r="C6">
        <f t="shared" si="0"/>
        <v>0.3490658503988659</v>
      </c>
      <c r="D6">
        <v>-259.46844157999999</v>
      </c>
      <c r="E6">
        <f t="shared" si="1"/>
        <v>-5.9270822221719754E-3</v>
      </c>
      <c r="F6">
        <f t="shared" si="2"/>
        <v>3.5130303668387085E-5</v>
      </c>
      <c r="G6">
        <f t="shared" si="3"/>
        <v>-1.8515299899656643</v>
      </c>
      <c r="H6">
        <f t="shared" ref="H6:H22" si="4">-COS(C6-$C$4)*SQRT(2)*G6</f>
        <v>2.4605464337578358</v>
      </c>
      <c r="I6">
        <f t="shared" ref="I6:I22" si="5">-SQRT(2)*COS(2*(C6-$C$4))*G6</f>
        <v>2.005855830856679</v>
      </c>
      <c r="J6">
        <f t="shared" ref="J6:J22" si="6">-COS(3*(C6-$C$4))*SQRT(2)*G6</f>
        <v>1.3092294114749818</v>
      </c>
      <c r="K6">
        <f t="shared" ref="K6:K22" si="7">-COS(4*(C6-$C$4))*SQRT(2)*G6</f>
        <v>0.4546906029011567</v>
      </c>
      <c r="L6">
        <f t="shared" ref="L6:L22" si="8">SQRT(2)*(3*SIN(C6-$C$4)-SIN(3*(C6-$C$4)))*G6/SQRT(10)</f>
        <v>-0.13251370415482253</v>
      </c>
      <c r="M6">
        <f t="shared" ref="M6:M22" si="9">SQRT(2)*(2*SIN(2*(C6-$C$4))-SIN(4*(C6-$C$4)))*G6/SQRT(5)</f>
        <v>-0.35220182654263765</v>
      </c>
      <c r="N6">
        <f t="shared" ref="N6:N22" si="10">SQRT(2)*G6*(SIN(C6-$C$4)-SIN(2*(C6-$C$4))+3*SIN(3*(C6-$C$4))-2*SIN(4*(C6-$C$4)))/SQRT(15)</f>
        <v>-0.22154788081831708</v>
      </c>
      <c r="P6">
        <f t="shared" ref="P6:P22" si="11">H$28*(1-COS($C6-$C$4))</f>
        <v>0.37665145772302666</v>
      </c>
      <c r="Q6">
        <f t="shared" ref="Q6:Q22" si="12">I$28*(1-COS(2*($C6-$C$4)))</f>
        <v>1.1760574671554627</v>
      </c>
      <c r="R6">
        <f t="shared" ref="R6:R22" si="13">J$28*(1-COS(3*($C6-$C$4)))</f>
        <v>1.2526545957780999</v>
      </c>
      <c r="S6">
        <f t="shared" ref="S6:S22" si="14">K$28*(1-COS(4*($C6-$C$4)))</f>
        <v>-0.17645898030275925</v>
      </c>
      <c r="T6">
        <f t="shared" ref="T6:T22" si="15">L$28*(3*SIN($C6-$C$4)-SIN(3*($C6-$C$4)))/SQRT(10)</f>
        <v>0</v>
      </c>
      <c r="U6">
        <f t="shared" ref="U6:U22" si="16">M$28*(2*SIN(2*(C6-$C$4))-SIN(4*(C6-$C$4)))/SQRT(5)</f>
        <v>0</v>
      </c>
      <c r="V6">
        <f t="shared" ref="V6:V22" si="17">$N$28*(SIN(C6-$C$4)-SIN(2*(C6-$C$4))+3*SIN(3*(C6-$C$4))-2*SIN(4*(C6-$C$4)))/SQRT(15)</f>
        <v>1.6447998874923348E-17</v>
      </c>
      <c r="X6">
        <f t="shared" ref="X6:X22" si="18">SUM(P6:V6)*SQRT(2)</f>
        <v>3.7178324551525943</v>
      </c>
      <c r="Z6">
        <f t="shared" ref="Z6:Z22" si="19">(D6-$D$25)*$A$1</f>
        <v>3.2536508750682742</v>
      </c>
      <c r="AA6">
        <f t="shared" ref="AA6:AA22" si="20">(E6*$A$1)^2</f>
        <v>242.16197454468517</v>
      </c>
      <c r="AB6">
        <f t="shared" ref="AB6:AB22" si="21">(X6-Z6)^2</f>
        <v>0.21546453928957607</v>
      </c>
    </row>
    <row r="7" spans="1:30" x14ac:dyDescent="0.25">
      <c r="B7">
        <v>40</v>
      </c>
      <c r="C7">
        <f t="shared" si="0"/>
        <v>0.69813170079773179</v>
      </c>
      <c r="D7">
        <v>-259.46510864999999</v>
      </c>
      <c r="E7">
        <f t="shared" si="1"/>
        <v>-2.5941522221728519E-3</v>
      </c>
      <c r="F7">
        <f t="shared" si="2"/>
        <v>6.7296257518043457E-6</v>
      </c>
      <c r="G7">
        <f t="shared" si="3"/>
        <v>-0.81037354601249223</v>
      </c>
      <c r="H7">
        <f t="shared" si="4"/>
        <v>0.87791853831722422</v>
      </c>
      <c r="I7">
        <f t="shared" si="5"/>
        <v>0.19900797621884667</v>
      </c>
      <c r="J7">
        <f t="shared" si="6"/>
        <v>-0.57302062967962175</v>
      </c>
      <c r="K7">
        <f t="shared" si="7"/>
        <v>-1.0769265145360707</v>
      </c>
      <c r="L7">
        <f t="shared" si="8"/>
        <v>-0.3850017776939918</v>
      </c>
      <c r="M7">
        <f t="shared" si="9"/>
        <v>-0.83418369117748037</v>
      </c>
      <c r="N7">
        <f t="shared" si="10"/>
        <v>-0.46516981478510788</v>
      </c>
      <c r="P7">
        <f t="shared" si="11"/>
        <v>1.4611761063072219</v>
      </c>
      <c r="Q7">
        <f t="shared" si="12"/>
        <v>4.1539395093169693</v>
      </c>
      <c r="R7">
        <f t="shared" si="13"/>
        <v>3.7579637873342997</v>
      </c>
      <c r="S7">
        <f t="shared" si="14"/>
        <v>-0.41420152133059635</v>
      </c>
      <c r="T7">
        <f t="shared" si="15"/>
        <v>0</v>
      </c>
      <c r="U7">
        <f t="shared" si="16"/>
        <v>0</v>
      </c>
      <c r="V7">
        <f t="shared" si="17"/>
        <v>7.890463008900194E-17</v>
      </c>
      <c r="X7">
        <f t="shared" si="18"/>
        <v>12.669766603842511</v>
      </c>
      <c r="Z7">
        <f t="shared" si="19"/>
        <v>12.004258590065973</v>
      </c>
      <c r="AA7">
        <f t="shared" si="20"/>
        <v>46.388994396031741</v>
      </c>
      <c r="AB7">
        <f t="shared" si="21"/>
        <v>0.44290091640079288</v>
      </c>
    </row>
    <row r="8" spans="1:30" x14ac:dyDescent="0.25">
      <c r="B8">
        <v>60</v>
      </c>
      <c r="C8">
        <f t="shared" si="0"/>
        <v>1.0471975511965976</v>
      </c>
      <c r="D8">
        <v>-259.46146468000001</v>
      </c>
      <c r="E8">
        <f t="shared" si="1"/>
        <v>1.0498177778117679E-3</v>
      </c>
      <c r="F8">
        <f t="shared" si="2"/>
        <v>1.1021173666096385E-6</v>
      </c>
      <c r="G8">
        <f t="shared" si="3"/>
        <v>0.32794704489611509</v>
      </c>
      <c r="H8">
        <f t="shared" si="4"/>
        <v>-0.23189357931613219</v>
      </c>
      <c r="I8">
        <f t="shared" si="5"/>
        <v>0.23189357931613203</v>
      </c>
      <c r="J8">
        <f t="shared" si="6"/>
        <v>0.46378715863226427</v>
      </c>
      <c r="K8">
        <f t="shared" si="7"/>
        <v>0.23189357931613236</v>
      </c>
      <c r="L8">
        <f t="shared" si="8"/>
        <v>0.381040032996177</v>
      </c>
      <c r="M8">
        <f t="shared" si="9"/>
        <v>0.53887198247028512</v>
      </c>
      <c r="N8">
        <f t="shared" si="10"/>
        <v>0.20741192275864423</v>
      </c>
      <c r="P8">
        <f t="shared" si="11"/>
        <v>3.1227642672541909</v>
      </c>
      <c r="Q8">
        <f t="shared" si="12"/>
        <v>7.5402620234847388</v>
      </c>
      <c r="R8">
        <f t="shared" si="13"/>
        <v>5.0106183831124005</v>
      </c>
      <c r="S8">
        <f t="shared" si="14"/>
        <v>-0.32030965903461583</v>
      </c>
      <c r="T8">
        <f t="shared" si="15"/>
        <v>0</v>
      </c>
      <c r="U8">
        <f t="shared" si="16"/>
        <v>0</v>
      </c>
      <c r="V8">
        <f t="shared" si="17"/>
        <v>8.6937313152751354E-17</v>
      </c>
      <c r="X8">
        <f t="shared" si="18"/>
        <v>21.712894605611528</v>
      </c>
      <c r="Z8">
        <f t="shared" si="19"/>
        <v>21.571501825025592</v>
      </c>
      <c r="AA8">
        <f t="shared" si="20"/>
        <v>7.5971708129112319</v>
      </c>
      <c r="AB8">
        <f t="shared" si="21"/>
        <v>1.999191840182241E-2</v>
      </c>
    </row>
    <row r="9" spans="1:30" x14ac:dyDescent="0.25">
      <c r="B9">
        <v>80</v>
      </c>
      <c r="C9">
        <f t="shared" si="0"/>
        <v>1.3962634015954636</v>
      </c>
      <c r="D9">
        <v>-259.45972991000002</v>
      </c>
      <c r="E9">
        <f t="shared" si="1"/>
        <v>2.7845877777963324E-3</v>
      </c>
      <c r="F9">
        <f t="shared" si="2"/>
        <v>7.7539290922527162E-6</v>
      </c>
      <c r="G9">
        <f t="shared" si="3"/>
        <v>0.8698627059694195</v>
      </c>
      <c r="H9">
        <f t="shared" si="4"/>
        <v>-0.2136170628409868</v>
      </c>
      <c r="I9">
        <f t="shared" si="5"/>
        <v>1.1559832088227138</v>
      </c>
      <c r="J9">
        <f t="shared" si="6"/>
        <v>0.61508581809225704</v>
      </c>
      <c r="K9">
        <f t="shared" si="7"/>
        <v>-0.94236614598172697</v>
      </c>
      <c r="L9">
        <f t="shared" si="8"/>
        <v>1.4862096525234516</v>
      </c>
      <c r="M9">
        <f t="shared" si="9"/>
        <v>0.72995367788337973</v>
      </c>
      <c r="N9">
        <f t="shared" si="10"/>
        <v>-0.21272035886177015</v>
      </c>
      <c r="P9">
        <f t="shared" si="11"/>
        <v>5.1610038859241882</v>
      </c>
      <c r="Q9">
        <f t="shared" si="12"/>
        <v>9.7505270704970481</v>
      </c>
      <c r="R9">
        <f t="shared" si="13"/>
        <v>3.7579637873343015</v>
      </c>
      <c r="S9">
        <f t="shared" si="14"/>
        <v>-4.9958816435875915E-2</v>
      </c>
      <c r="T9">
        <f t="shared" si="15"/>
        <v>0</v>
      </c>
      <c r="U9">
        <f t="shared" si="16"/>
        <v>0</v>
      </c>
      <c r="V9">
        <f t="shared" si="17"/>
        <v>-3.3615112088298304E-17</v>
      </c>
      <c r="X9">
        <f t="shared" si="18"/>
        <v>26.332000233508573</v>
      </c>
      <c r="Z9">
        <f t="shared" si="19"/>
        <v>26.126140459985066</v>
      </c>
      <c r="AA9">
        <f t="shared" si="20"/>
        <v>53.44977365365331</v>
      </c>
      <c r="AB9">
        <f t="shared" si="21"/>
        <v>4.2378246355149515E-2</v>
      </c>
    </row>
    <row r="10" spans="1:30" x14ac:dyDescent="0.25">
      <c r="B10">
        <v>100</v>
      </c>
      <c r="C10">
        <f t="shared" si="0"/>
        <v>1.7453292519943295</v>
      </c>
      <c r="D10">
        <v>-259.46006814999998</v>
      </c>
      <c r="E10">
        <f t="shared" si="1"/>
        <v>2.4463477778340348E-3</v>
      </c>
      <c r="F10">
        <f t="shared" si="2"/>
        <v>5.98461745011352E-6</v>
      </c>
      <c r="G10">
        <f t="shared" si="3"/>
        <v>0.76420169431794183</v>
      </c>
      <c r="H10">
        <f t="shared" si="4"/>
        <v>0.18766929566933666</v>
      </c>
      <c r="I10">
        <f t="shared" si="5"/>
        <v>1.0155675380988984</v>
      </c>
      <c r="J10">
        <f t="shared" si="6"/>
        <v>-0.54037220024646593</v>
      </c>
      <c r="K10">
        <f t="shared" si="7"/>
        <v>-0.82789824242956167</v>
      </c>
      <c r="L10">
        <f t="shared" si="8"/>
        <v>1.3056818355079933</v>
      </c>
      <c r="M10">
        <f t="shared" si="9"/>
        <v>-0.64128722105681646</v>
      </c>
      <c r="N10">
        <f t="shared" si="10"/>
        <v>-0.71347394781463402</v>
      </c>
      <c r="P10">
        <f t="shared" si="11"/>
        <v>7.3300531830925779</v>
      </c>
      <c r="Q10">
        <f t="shared" si="12"/>
        <v>9.7505270704970481</v>
      </c>
      <c r="R10">
        <f t="shared" si="13"/>
        <v>1.2526545957780999</v>
      </c>
      <c r="S10">
        <f t="shared" si="14"/>
        <v>-4.9958816435875845E-2</v>
      </c>
      <c r="T10">
        <f t="shared" si="15"/>
        <v>0</v>
      </c>
      <c r="U10">
        <f t="shared" si="16"/>
        <v>0</v>
      </c>
      <c r="V10">
        <f t="shared" si="17"/>
        <v>-1.2833536251598656E-16</v>
      </c>
      <c r="X10">
        <f t="shared" si="18"/>
        <v>25.856456930383185</v>
      </c>
      <c r="Z10">
        <f t="shared" si="19"/>
        <v>25.238091340084054</v>
      </c>
      <c r="AA10">
        <f t="shared" si="20"/>
        <v>41.253465734149387</v>
      </c>
      <c r="AB10">
        <f t="shared" si="21"/>
        <v>0.38237600326599297</v>
      </c>
    </row>
    <row r="11" spans="1:30" x14ac:dyDescent="0.25">
      <c r="B11">
        <v>120</v>
      </c>
      <c r="C11">
        <f t="shared" si="0"/>
        <v>2.0943951023931953</v>
      </c>
      <c r="D11">
        <v>-259.46090365999999</v>
      </c>
      <c r="E11">
        <f t="shared" si="1"/>
        <v>1.6108377778323302E-3</v>
      </c>
      <c r="F11">
        <f t="shared" si="2"/>
        <v>2.5947983464917995E-6</v>
      </c>
      <c r="G11">
        <f t="shared" si="3"/>
        <v>0.5032011271025133</v>
      </c>
      <c r="H11">
        <f t="shared" si="4"/>
        <v>0.35581692927490083</v>
      </c>
      <c r="I11">
        <f t="shared" si="5"/>
        <v>0.35581692927490133</v>
      </c>
      <c r="J11">
        <f t="shared" si="6"/>
        <v>-0.71163385854980199</v>
      </c>
      <c r="K11">
        <f t="shared" si="7"/>
        <v>0.35581692927490044</v>
      </c>
      <c r="L11">
        <f t="shared" si="8"/>
        <v>0.58466687551825081</v>
      </c>
      <c r="M11">
        <f t="shared" si="9"/>
        <v>-0.82684382482821239</v>
      </c>
      <c r="N11">
        <f t="shared" si="10"/>
        <v>-3.2639326296654611E-16</v>
      </c>
      <c r="P11">
        <f t="shared" si="11"/>
        <v>9.3682928017625731</v>
      </c>
      <c r="Q11">
        <f t="shared" si="12"/>
        <v>7.5402620234847424</v>
      </c>
      <c r="R11">
        <f t="shared" si="13"/>
        <v>0</v>
      </c>
      <c r="S11">
        <f t="shared" si="14"/>
        <v>-0.32030965903461556</v>
      </c>
      <c r="T11">
        <f t="shared" si="15"/>
        <v>0</v>
      </c>
      <c r="U11">
        <f t="shared" si="16"/>
        <v>0</v>
      </c>
      <c r="V11">
        <f t="shared" si="17"/>
        <v>-8.9161178265164753E-32</v>
      </c>
      <c r="X11">
        <f t="shared" si="18"/>
        <v>23.459321290027933</v>
      </c>
      <c r="Z11">
        <f t="shared" si="19"/>
        <v>23.044459835079579</v>
      </c>
      <c r="AA11">
        <f t="shared" si="20"/>
        <v>17.886594350654185</v>
      </c>
      <c r="AB11">
        <f t="shared" si="21"/>
        <v>0.17211002680186574</v>
      </c>
    </row>
    <row r="12" spans="1:30" x14ac:dyDescent="0.25">
      <c r="B12">
        <v>140</v>
      </c>
      <c r="C12">
        <f t="shared" si="0"/>
        <v>2.4434609527920612</v>
      </c>
      <c r="D12">
        <v>-259.46111036999997</v>
      </c>
      <c r="E12">
        <f t="shared" si="1"/>
        <v>1.4041277778460426E-3</v>
      </c>
      <c r="F12">
        <f t="shared" si="2"/>
        <v>1.9715748165188657E-6</v>
      </c>
      <c r="G12">
        <f t="shared" si="3"/>
        <v>0.43862807920911623</v>
      </c>
      <c r="H12">
        <f t="shared" si="4"/>
        <v>0.47518792297573692</v>
      </c>
      <c r="I12">
        <f t="shared" si="5"/>
        <v>-0.10771635721043188</v>
      </c>
      <c r="J12">
        <f t="shared" si="6"/>
        <v>-0.31015688922759654</v>
      </c>
      <c r="K12">
        <f t="shared" si="7"/>
        <v>0.58290428018616924</v>
      </c>
      <c r="L12">
        <f t="shared" si="8"/>
        <v>0.20838857718512901</v>
      </c>
      <c r="M12">
        <f t="shared" si="9"/>
        <v>-0.45151571391881112</v>
      </c>
      <c r="N12">
        <f t="shared" si="10"/>
        <v>0.78636070522263857</v>
      </c>
      <c r="P12">
        <f t="shared" si="11"/>
        <v>11.029880962709544</v>
      </c>
      <c r="Q12">
        <f t="shared" si="12"/>
        <v>4.1539395093169711</v>
      </c>
      <c r="R12">
        <f t="shared" si="13"/>
        <v>1.2526545957780988</v>
      </c>
      <c r="S12">
        <f t="shared" si="14"/>
        <v>-0.4142015213305964</v>
      </c>
      <c r="T12">
        <f t="shared" si="15"/>
        <v>0</v>
      </c>
      <c r="U12">
        <f t="shared" si="16"/>
        <v>0</v>
      </c>
      <c r="V12">
        <f t="shared" si="17"/>
        <v>2.464345477964712E-16</v>
      </c>
      <c r="X12">
        <f t="shared" si="18"/>
        <v>22.658916549475226</v>
      </c>
      <c r="Z12">
        <f t="shared" si="19"/>
        <v>22.501742730115581</v>
      </c>
      <c r="AA12">
        <f t="shared" si="20"/>
        <v>13.590558596862374</v>
      </c>
      <c r="AB12">
        <f t="shared" si="21"/>
        <v>2.4703609492098395E-2</v>
      </c>
    </row>
    <row r="13" spans="1:30" x14ac:dyDescent="0.25">
      <c r="B13">
        <v>160</v>
      </c>
      <c r="C13">
        <f t="shared" si="0"/>
        <v>2.7925268031909272</v>
      </c>
      <c r="D13">
        <v>-259.46073106</v>
      </c>
      <c r="E13">
        <f t="shared" si="1"/>
        <v>1.7834377778171984E-3</v>
      </c>
      <c r="F13">
        <f t="shared" si="2"/>
        <v>3.1806503073455464E-6</v>
      </c>
      <c r="G13">
        <f t="shared" si="3"/>
        <v>0.55711873179586424</v>
      </c>
      <c r="H13">
        <f t="shared" si="4"/>
        <v>0.74036959494532573</v>
      </c>
      <c r="I13">
        <f t="shared" si="5"/>
        <v>-0.60355482369093894</v>
      </c>
      <c r="J13">
        <f t="shared" si="6"/>
        <v>0.39394243317890443</v>
      </c>
      <c r="K13">
        <f t="shared" si="7"/>
        <v>-0.13681477125438621</v>
      </c>
      <c r="L13">
        <f t="shared" si="8"/>
        <v>3.9872898200085917E-2</v>
      </c>
      <c r="M13">
        <f t="shared" si="9"/>
        <v>-0.10597626611668352</v>
      </c>
      <c r="N13">
        <f t="shared" si="10"/>
        <v>1.1295505072243353</v>
      </c>
      <c r="P13">
        <f t="shared" si="11"/>
        <v>12.114405611293741</v>
      </c>
      <c r="Q13">
        <f t="shared" si="12"/>
        <v>1.1760574671554638</v>
      </c>
      <c r="R13">
        <f t="shared" si="13"/>
        <v>3.7579637873342979</v>
      </c>
      <c r="S13">
        <f t="shared" si="14"/>
        <v>-0.17645898030275942</v>
      </c>
      <c r="T13">
        <f t="shared" si="15"/>
        <v>0</v>
      </c>
      <c r="U13">
        <f t="shared" si="16"/>
        <v>0</v>
      </c>
      <c r="V13">
        <f t="shared" si="17"/>
        <v>2.786981670100809E-16</v>
      </c>
      <c r="X13">
        <f t="shared" si="18"/>
        <v>23.860565807570179</v>
      </c>
      <c r="Z13">
        <f t="shared" si="19"/>
        <v>23.49762113503985</v>
      </c>
      <c r="AA13">
        <f t="shared" si="20"/>
        <v>21.925018526272265</v>
      </c>
      <c r="AB13">
        <f t="shared" si="21"/>
        <v>0.13172883531814769</v>
      </c>
    </row>
    <row r="14" spans="1:30" x14ac:dyDescent="0.25">
      <c r="B14">
        <v>180</v>
      </c>
      <c r="C14">
        <f t="shared" si="0"/>
        <v>3.1415926535897931</v>
      </c>
      <c r="D14">
        <v>-259.46046401000001</v>
      </c>
      <c r="E14">
        <f t="shared" si="1"/>
        <v>2.0504877778080299E-3</v>
      </c>
      <c r="F14">
        <f t="shared" si="2"/>
        <v>4.2045001269401125E-6</v>
      </c>
      <c r="G14">
        <f t="shared" si="3"/>
        <v>0.64054107440378638</v>
      </c>
      <c r="H14">
        <f t="shared" si="4"/>
        <v>0.90586187467886858</v>
      </c>
      <c r="I14">
        <f t="shared" si="5"/>
        <v>-0.90586187467886858</v>
      </c>
      <c r="J14">
        <f t="shared" si="6"/>
        <v>0.90586187467886858</v>
      </c>
      <c r="K14">
        <f t="shared" si="7"/>
        <v>-0.90586187467886858</v>
      </c>
      <c r="L14">
        <f t="shared" si="8"/>
        <v>0</v>
      </c>
      <c r="M14">
        <f t="shared" si="9"/>
        <v>0</v>
      </c>
      <c r="N14">
        <f t="shared" si="10"/>
        <v>5.7310614423902352E-16</v>
      </c>
      <c r="P14">
        <f t="shared" si="11"/>
        <v>12.491057069016767</v>
      </c>
      <c r="Q14">
        <f t="shared" si="12"/>
        <v>0</v>
      </c>
      <c r="R14">
        <f t="shared" si="13"/>
        <v>5.0106183831124005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1.2298844169877461E-31</v>
      </c>
      <c r="X14">
        <f t="shared" si="18"/>
        <v>24.751106788653338</v>
      </c>
      <c r="Z14">
        <f t="shared" si="19"/>
        <v>24.198760910015778</v>
      </c>
      <c r="AA14">
        <f t="shared" si="20"/>
        <v>28.982671551154965</v>
      </c>
      <c r="AB14">
        <f t="shared" si="21"/>
        <v>0.30508596964789808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-259.46073106</v>
      </c>
      <c r="E15">
        <f t="shared" si="1"/>
        <v>1.7834377778171984E-3</v>
      </c>
      <c r="F15">
        <f t="shared" si="2"/>
        <v>3.1806503073455464E-6</v>
      </c>
      <c r="G15">
        <f t="shared" si="3"/>
        <v>0.55711873179586424</v>
      </c>
      <c r="H15">
        <f t="shared" si="4"/>
        <v>0.74036959494532573</v>
      </c>
      <c r="I15">
        <f t="shared" si="5"/>
        <v>-0.60355482369093894</v>
      </c>
      <c r="J15">
        <f t="shared" si="6"/>
        <v>0.39394243317890443</v>
      </c>
      <c r="K15">
        <f t="shared" si="7"/>
        <v>-0.13681477125438621</v>
      </c>
      <c r="L15">
        <f t="shared" si="8"/>
        <v>-3.9872898200085917E-2</v>
      </c>
      <c r="M15">
        <f t="shared" si="9"/>
        <v>0.10597626611668352</v>
      </c>
      <c r="N15">
        <f t="shared" si="10"/>
        <v>-1.1295505072243353</v>
      </c>
      <c r="P15">
        <f t="shared" si="11"/>
        <v>12.114405611293741</v>
      </c>
      <c r="Q15">
        <f t="shared" si="12"/>
        <v>1.1760574671554638</v>
      </c>
      <c r="R15">
        <f t="shared" si="13"/>
        <v>3.7579637873342979</v>
      </c>
      <c r="S15">
        <f t="shared" si="14"/>
        <v>-0.17645898030275942</v>
      </c>
      <c r="T15">
        <f t="shared" si="15"/>
        <v>0</v>
      </c>
      <c r="U15">
        <f t="shared" si="16"/>
        <v>0</v>
      </c>
      <c r="V15">
        <f t="shared" si="17"/>
        <v>-2.786981670100809E-16</v>
      </c>
      <c r="X15">
        <f t="shared" si="18"/>
        <v>23.860565807570179</v>
      </c>
      <c r="Z15">
        <f t="shared" si="19"/>
        <v>23.49762113503985</v>
      </c>
      <c r="AA15">
        <f t="shared" si="20"/>
        <v>21.925018526272265</v>
      </c>
      <c r="AB15">
        <f t="shared" si="21"/>
        <v>0.13172883531814769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-259.46111036999997</v>
      </c>
      <c r="E16">
        <f t="shared" si="1"/>
        <v>1.4041277778460426E-3</v>
      </c>
      <c r="F16">
        <f t="shared" si="2"/>
        <v>1.9715748165188657E-6</v>
      </c>
      <c r="G16">
        <f t="shared" si="3"/>
        <v>0.43862807920911623</v>
      </c>
      <c r="H16">
        <f t="shared" si="4"/>
        <v>0.47518792297573692</v>
      </c>
      <c r="I16">
        <f t="shared" si="5"/>
        <v>-0.10771635721043188</v>
      </c>
      <c r="J16">
        <f t="shared" si="6"/>
        <v>-0.31015688922759654</v>
      </c>
      <c r="K16">
        <f t="shared" si="7"/>
        <v>0.58290428018616924</v>
      </c>
      <c r="L16">
        <f t="shared" si="8"/>
        <v>-0.20838857718512901</v>
      </c>
      <c r="M16">
        <f t="shared" si="9"/>
        <v>0.45151571391881112</v>
      </c>
      <c r="N16">
        <f t="shared" si="10"/>
        <v>-0.78636070522263857</v>
      </c>
      <c r="P16">
        <f t="shared" si="11"/>
        <v>11.029880962709544</v>
      </c>
      <c r="Q16">
        <f t="shared" si="12"/>
        <v>4.1539395093169711</v>
      </c>
      <c r="R16">
        <f t="shared" si="13"/>
        <v>1.2526545957780988</v>
      </c>
      <c r="S16">
        <f t="shared" si="14"/>
        <v>-0.4142015213305964</v>
      </c>
      <c r="T16">
        <f t="shared" si="15"/>
        <v>0</v>
      </c>
      <c r="U16">
        <f t="shared" si="16"/>
        <v>0</v>
      </c>
      <c r="V16">
        <f t="shared" si="17"/>
        <v>-2.464345477964712E-16</v>
      </c>
      <c r="X16">
        <f t="shared" si="18"/>
        <v>22.658916549475226</v>
      </c>
      <c r="Z16">
        <f t="shared" si="19"/>
        <v>22.501742730115581</v>
      </c>
      <c r="AA16">
        <f t="shared" si="20"/>
        <v>13.590558596862374</v>
      </c>
      <c r="AB16">
        <f t="shared" si="21"/>
        <v>2.4703609492098395E-2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-259.46090365999999</v>
      </c>
      <c r="E17">
        <f t="shared" si="1"/>
        <v>1.6108377778323302E-3</v>
      </c>
      <c r="F17">
        <f t="shared" si="2"/>
        <v>2.5947983464917995E-6</v>
      </c>
      <c r="G17">
        <f t="shared" si="3"/>
        <v>0.5032011271025133</v>
      </c>
      <c r="H17">
        <f t="shared" si="4"/>
        <v>0.35581692927490083</v>
      </c>
      <c r="I17">
        <f t="shared" si="5"/>
        <v>0.35581692927490133</v>
      </c>
      <c r="J17">
        <f t="shared" si="6"/>
        <v>-0.71163385854980199</v>
      </c>
      <c r="K17">
        <f t="shared" si="7"/>
        <v>0.35581692927490044</v>
      </c>
      <c r="L17">
        <f t="shared" si="8"/>
        <v>-0.58466687551825081</v>
      </c>
      <c r="M17">
        <f t="shared" si="9"/>
        <v>0.82684382482821239</v>
      </c>
      <c r="N17">
        <f t="shared" si="10"/>
        <v>3.2639326296654611E-16</v>
      </c>
      <c r="P17">
        <f t="shared" si="11"/>
        <v>9.3682928017625731</v>
      </c>
      <c r="Q17">
        <f t="shared" si="12"/>
        <v>7.5402620234847424</v>
      </c>
      <c r="R17">
        <f t="shared" si="13"/>
        <v>0</v>
      </c>
      <c r="S17">
        <f t="shared" si="14"/>
        <v>-0.32030965903461556</v>
      </c>
      <c r="T17">
        <f t="shared" si="15"/>
        <v>0</v>
      </c>
      <c r="U17">
        <f t="shared" si="16"/>
        <v>0</v>
      </c>
      <c r="V17">
        <f t="shared" si="17"/>
        <v>8.9161178265164753E-32</v>
      </c>
      <c r="X17">
        <f t="shared" si="18"/>
        <v>23.459321290027933</v>
      </c>
      <c r="Z17">
        <f t="shared" si="19"/>
        <v>23.044459835079579</v>
      </c>
      <c r="AA17">
        <f t="shared" si="20"/>
        <v>17.886594350654185</v>
      </c>
      <c r="AB17">
        <f t="shared" si="21"/>
        <v>0.17211002680186574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-259.46006814999998</v>
      </c>
      <c r="E18">
        <f t="shared" si="1"/>
        <v>2.4463477778340348E-3</v>
      </c>
      <c r="F18">
        <f t="shared" si="2"/>
        <v>5.98461745011352E-6</v>
      </c>
      <c r="G18">
        <f t="shared" si="3"/>
        <v>0.76420169431794183</v>
      </c>
      <c r="H18">
        <f t="shared" si="4"/>
        <v>0.18766929566933666</v>
      </c>
      <c r="I18">
        <f t="shared" si="5"/>
        <v>1.0155675380988984</v>
      </c>
      <c r="J18">
        <f t="shared" si="6"/>
        <v>-0.54037220024646593</v>
      </c>
      <c r="K18">
        <f t="shared" si="7"/>
        <v>-0.82789824242956167</v>
      </c>
      <c r="L18">
        <f t="shared" si="8"/>
        <v>-1.3056818355079933</v>
      </c>
      <c r="M18">
        <f t="shared" si="9"/>
        <v>0.64128722105681646</v>
      </c>
      <c r="N18">
        <f t="shared" si="10"/>
        <v>0.71347394781463402</v>
      </c>
      <c r="P18">
        <f t="shared" si="11"/>
        <v>7.3300531830925779</v>
      </c>
      <c r="Q18">
        <f t="shared" si="12"/>
        <v>9.7505270704970481</v>
      </c>
      <c r="R18">
        <f t="shared" si="13"/>
        <v>1.2526545957780999</v>
      </c>
      <c r="S18">
        <f t="shared" si="14"/>
        <v>-4.9958816435875845E-2</v>
      </c>
      <c r="T18">
        <f t="shared" si="15"/>
        <v>0</v>
      </c>
      <c r="U18">
        <f t="shared" si="16"/>
        <v>0</v>
      </c>
      <c r="V18">
        <f t="shared" si="17"/>
        <v>1.2833536251598656E-16</v>
      </c>
      <c r="X18">
        <f t="shared" si="18"/>
        <v>25.856456930383185</v>
      </c>
      <c r="Z18">
        <f t="shared" si="19"/>
        <v>25.238091340084054</v>
      </c>
      <c r="AA18">
        <f t="shared" si="20"/>
        <v>41.253465734149387</v>
      </c>
      <c r="AB18">
        <f t="shared" si="21"/>
        <v>0.38237600326599297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-259.45972991000002</v>
      </c>
      <c r="E19">
        <f t="shared" si="1"/>
        <v>2.7845877777963324E-3</v>
      </c>
      <c r="F19">
        <f t="shared" si="2"/>
        <v>7.7539290922527162E-6</v>
      </c>
      <c r="G19">
        <f t="shared" si="3"/>
        <v>0.8698627059694195</v>
      </c>
      <c r="H19">
        <f t="shared" si="4"/>
        <v>-0.2136170628409868</v>
      </c>
      <c r="I19">
        <f t="shared" si="5"/>
        <v>1.1559832088227138</v>
      </c>
      <c r="J19">
        <f t="shared" si="6"/>
        <v>0.61508581809225704</v>
      </c>
      <c r="K19">
        <f t="shared" si="7"/>
        <v>-0.94236614598172697</v>
      </c>
      <c r="L19">
        <f t="shared" si="8"/>
        <v>-1.4862096525234516</v>
      </c>
      <c r="M19">
        <f t="shared" si="9"/>
        <v>-0.72995367788337973</v>
      </c>
      <c r="N19">
        <f t="shared" si="10"/>
        <v>0.21272035886177015</v>
      </c>
      <c r="P19">
        <f t="shared" si="11"/>
        <v>5.1610038859241882</v>
      </c>
      <c r="Q19">
        <f t="shared" si="12"/>
        <v>9.7505270704970481</v>
      </c>
      <c r="R19">
        <f t="shared" si="13"/>
        <v>3.7579637873343015</v>
      </c>
      <c r="S19">
        <f t="shared" si="14"/>
        <v>-4.9958816435875915E-2</v>
      </c>
      <c r="T19">
        <f t="shared" si="15"/>
        <v>0</v>
      </c>
      <c r="U19">
        <f t="shared" si="16"/>
        <v>0</v>
      </c>
      <c r="V19">
        <f t="shared" si="17"/>
        <v>3.3615112088298304E-17</v>
      </c>
      <c r="X19">
        <f t="shared" si="18"/>
        <v>26.332000233508573</v>
      </c>
      <c r="Z19">
        <f t="shared" si="19"/>
        <v>26.126140459985066</v>
      </c>
      <c r="AA19">
        <f t="shared" si="20"/>
        <v>53.44977365365331</v>
      </c>
      <c r="AB19">
        <f t="shared" si="21"/>
        <v>4.2378246355149515E-2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-259.46146468000001</v>
      </c>
      <c r="E20">
        <f t="shared" si="1"/>
        <v>1.0498177778117679E-3</v>
      </c>
      <c r="F20">
        <f t="shared" si="2"/>
        <v>1.1021173666096385E-6</v>
      </c>
      <c r="G20">
        <f t="shared" si="3"/>
        <v>0.32794704489611509</v>
      </c>
      <c r="H20">
        <f t="shared" si="4"/>
        <v>-0.23189357931613219</v>
      </c>
      <c r="I20">
        <f t="shared" si="5"/>
        <v>0.23189357931613203</v>
      </c>
      <c r="J20">
        <f t="shared" si="6"/>
        <v>0.46378715863226427</v>
      </c>
      <c r="K20">
        <f t="shared" si="7"/>
        <v>0.23189357931613236</v>
      </c>
      <c r="L20">
        <f t="shared" si="8"/>
        <v>-0.381040032996177</v>
      </c>
      <c r="M20">
        <f t="shared" si="9"/>
        <v>-0.53887198247028512</v>
      </c>
      <c r="N20">
        <f t="shared" si="10"/>
        <v>-0.20741192275864423</v>
      </c>
      <c r="P20">
        <f t="shared" si="11"/>
        <v>3.1227642672541909</v>
      </c>
      <c r="Q20">
        <f t="shared" si="12"/>
        <v>7.5402620234847388</v>
      </c>
      <c r="R20">
        <f t="shared" si="13"/>
        <v>5.0106183831124005</v>
      </c>
      <c r="S20">
        <f t="shared" si="14"/>
        <v>-0.32030965903461583</v>
      </c>
      <c r="T20">
        <f t="shared" si="15"/>
        <v>0</v>
      </c>
      <c r="U20">
        <f t="shared" si="16"/>
        <v>0</v>
      </c>
      <c r="V20">
        <f t="shared" si="17"/>
        <v>-8.6937313152751354E-17</v>
      </c>
      <c r="X20">
        <f t="shared" si="18"/>
        <v>21.712894605611528</v>
      </c>
      <c r="Z20">
        <f t="shared" si="19"/>
        <v>21.571501825025592</v>
      </c>
      <c r="AA20">
        <f t="shared" si="20"/>
        <v>7.5971708129112319</v>
      </c>
      <c r="AB20">
        <f t="shared" si="21"/>
        <v>1.999191840182241E-2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-259.46510864999999</v>
      </c>
      <c r="E21">
        <f t="shared" si="1"/>
        <v>-2.5941522221728519E-3</v>
      </c>
      <c r="F21">
        <f t="shared" si="2"/>
        <v>6.7296257518043457E-6</v>
      </c>
      <c r="G21">
        <f t="shared" si="3"/>
        <v>-0.81037354601249223</v>
      </c>
      <c r="H21">
        <f t="shared" si="4"/>
        <v>0.87791853831722422</v>
      </c>
      <c r="I21">
        <f t="shared" si="5"/>
        <v>0.19900797621884667</v>
      </c>
      <c r="J21">
        <f t="shared" si="6"/>
        <v>-0.57302062967962175</v>
      </c>
      <c r="K21">
        <f t="shared" si="7"/>
        <v>-1.0769265145360707</v>
      </c>
      <c r="L21">
        <f t="shared" si="8"/>
        <v>0.3850017776939918</v>
      </c>
      <c r="M21">
        <f t="shared" si="9"/>
        <v>0.83418369117748037</v>
      </c>
      <c r="N21">
        <f t="shared" si="10"/>
        <v>0.46516981478510788</v>
      </c>
      <c r="P21">
        <f t="shared" si="11"/>
        <v>1.4611761063072219</v>
      </c>
      <c r="Q21">
        <f t="shared" si="12"/>
        <v>4.1539395093169693</v>
      </c>
      <c r="R21">
        <f t="shared" si="13"/>
        <v>3.7579637873342997</v>
      </c>
      <c r="S21">
        <f t="shared" si="14"/>
        <v>-0.41420152133059635</v>
      </c>
      <c r="T21">
        <f t="shared" si="15"/>
        <v>0</v>
      </c>
      <c r="U21">
        <f t="shared" si="16"/>
        <v>0</v>
      </c>
      <c r="V21">
        <f t="shared" si="17"/>
        <v>-7.890463008900194E-17</v>
      </c>
      <c r="X21">
        <f t="shared" si="18"/>
        <v>12.669766603842511</v>
      </c>
      <c r="Z21">
        <f t="shared" si="19"/>
        <v>12.004258590065973</v>
      </c>
      <c r="AA21">
        <f t="shared" si="20"/>
        <v>46.388994396031741</v>
      </c>
      <c r="AB21">
        <f t="shared" si="21"/>
        <v>0.44290091640079288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-259.46844157999999</v>
      </c>
      <c r="E22">
        <f t="shared" si="1"/>
        <v>-5.9270822221719754E-3</v>
      </c>
      <c r="F22">
        <f t="shared" si="2"/>
        <v>3.5130303668387085E-5</v>
      </c>
      <c r="G22">
        <f t="shared" si="3"/>
        <v>-1.8515299899656643</v>
      </c>
      <c r="H22">
        <f t="shared" si="4"/>
        <v>2.4605464337578358</v>
      </c>
      <c r="I22">
        <f t="shared" si="5"/>
        <v>2.005855830856679</v>
      </c>
      <c r="J22">
        <f t="shared" si="6"/>
        <v>1.3092294114749818</v>
      </c>
      <c r="K22">
        <f t="shared" si="7"/>
        <v>0.4546906029011567</v>
      </c>
      <c r="L22">
        <f t="shared" si="8"/>
        <v>0.13251370415482253</v>
      </c>
      <c r="M22">
        <f t="shared" si="9"/>
        <v>0.35220182654263765</v>
      </c>
      <c r="N22">
        <f t="shared" si="10"/>
        <v>0.22154788081831708</v>
      </c>
      <c r="P22">
        <f t="shared" si="11"/>
        <v>0.37665145772302666</v>
      </c>
      <c r="Q22">
        <f t="shared" si="12"/>
        <v>1.1760574671554627</v>
      </c>
      <c r="R22">
        <f t="shared" si="13"/>
        <v>1.2526545957780999</v>
      </c>
      <c r="S22">
        <f t="shared" si="14"/>
        <v>-0.17645898030275925</v>
      </c>
      <c r="T22">
        <f t="shared" si="15"/>
        <v>0</v>
      </c>
      <c r="U22">
        <f t="shared" si="16"/>
        <v>0</v>
      </c>
      <c r="V22">
        <f t="shared" si="17"/>
        <v>-1.6447998874923348E-17</v>
      </c>
      <c r="X22">
        <f t="shared" si="18"/>
        <v>3.7178324551525943</v>
      </c>
      <c r="Z22">
        <f t="shared" si="19"/>
        <v>3.2536508750682742</v>
      </c>
      <c r="AA22">
        <f t="shared" si="20"/>
        <v>242.16197454468517</v>
      </c>
      <c r="AB22">
        <f t="shared" si="21"/>
        <v>0.21546453928957607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12.491057069016767</v>
      </c>
      <c r="Q23">
        <f t="shared" ref="Q23:Z23" si="22">Q14</f>
        <v>0</v>
      </c>
      <c r="R23">
        <f t="shared" si="22"/>
        <v>5.0106183831124005</v>
      </c>
      <c r="S23">
        <f t="shared" si="22"/>
        <v>0</v>
      </c>
      <c r="T23">
        <f t="shared" si="22"/>
        <v>0</v>
      </c>
      <c r="U23">
        <f t="shared" si="22"/>
        <v>0</v>
      </c>
      <c r="V23">
        <f t="shared" si="22"/>
        <v>1.2298844169877461E-31</v>
      </c>
      <c r="X23">
        <f t="shared" si="22"/>
        <v>24.751106788653338</v>
      </c>
      <c r="Z23">
        <f t="shared" si="22"/>
        <v>24.198760910015778</v>
      </c>
    </row>
    <row r="24" spans="2:28" x14ac:dyDescent="0.25">
      <c r="B24" t="s">
        <v>4</v>
      </c>
      <c r="D24">
        <f>AVERAGE(D5:D22)</f>
        <v>-259.46251449777782</v>
      </c>
      <c r="F24">
        <f>SQRT(AVERAGE(F5:F22))</f>
        <v>3.2011807825386021E-3</v>
      </c>
      <c r="G24" t="s">
        <v>10</v>
      </c>
      <c r="H24" s="4">
        <f t="shared" ref="H24:N24" si="23">AVERAGE(H5:H22)</f>
        <v>0.74309950707218109</v>
      </c>
      <c r="I24" s="4">
        <f t="shared" si="23"/>
        <v>0.59809883309714684</v>
      </c>
      <c r="J24" s="4">
        <f t="shared" si="23"/>
        <v>0.29808430383792334</v>
      </c>
      <c r="K24" s="4">
        <f t="shared" si="23"/>
        <v>-2.5407185148429528E-2</v>
      </c>
      <c r="L24" s="4">
        <f t="shared" si="23"/>
        <v>0</v>
      </c>
      <c r="M24" s="4">
        <f t="shared" si="23"/>
        <v>0</v>
      </c>
      <c r="N24" s="4">
        <f t="shared" si="23"/>
        <v>2.3129646346357429E-17</v>
      </c>
    </row>
    <row r="25" spans="2:28" x14ac:dyDescent="0.25">
      <c r="B25" t="s">
        <v>5</v>
      </c>
      <c r="D25">
        <f>MIN(D4:D22)</f>
        <v>-259.46968083000002</v>
      </c>
      <c r="F25" s="3">
        <f>F24*$A$1</f>
        <v>8.4047001445551004</v>
      </c>
      <c r="G25" s="4">
        <f>SUM(H25:N25)</f>
        <v>0.99941886881479314</v>
      </c>
      <c r="H25">
        <f t="shared" ref="H25:N25" si="24">H24^2</f>
        <v>0.5521968774109185</v>
      </c>
      <c r="I25">
        <f t="shared" si="24"/>
        <v>0.3577222141521687</v>
      </c>
      <c r="J25">
        <f t="shared" si="24"/>
        <v>8.8854252194539393E-2</v>
      </c>
      <c r="K25">
        <f t="shared" si="24"/>
        <v>6.4552505716657799E-4</v>
      </c>
      <c r="L25">
        <f t="shared" si="24"/>
        <v>0</v>
      </c>
      <c r="M25">
        <f t="shared" si="24"/>
        <v>0</v>
      </c>
      <c r="N25">
        <f t="shared" si="24"/>
        <v>5.3498054010756558E-34</v>
      </c>
    </row>
    <row r="26" spans="2:28" x14ac:dyDescent="0.25">
      <c r="B26" t="s">
        <v>6</v>
      </c>
      <c r="D26">
        <f>MAX(D5:D22)</f>
        <v>-259.45972991000002</v>
      </c>
    </row>
    <row r="27" spans="2:28" x14ac:dyDescent="0.25">
      <c r="B27" t="s">
        <v>67</v>
      </c>
      <c r="D27" s="1">
        <f>D26-D25</f>
        <v>9.9509199999943121E-3</v>
      </c>
      <c r="G27" t="s">
        <v>63</v>
      </c>
      <c r="H27">
        <f>H24*$F$24</f>
        <v>2.3787958615533742E-3</v>
      </c>
      <c r="I27">
        <f t="shared" ref="I27:N27" si="25">I24*$F$24</f>
        <v>1.9146224905693494E-3</v>
      </c>
      <c r="J27">
        <f t="shared" si="25"/>
        <v>9.5422174502235782E-4</v>
      </c>
      <c r="K27">
        <f t="shared" si="25"/>
        <v>-8.1332992835552785E-5</v>
      </c>
      <c r="L27">
        <f t="shared" si="25"/>
        <v>0</v>
      </c>
      <c r="M27">
        <f t="shared" si="25"/>
        <v>0</v>
      </c>
      <c r="N27">
        <f t="shared" si="25"/>
        <v>7.4042179390873595E-20</v>
      </c>
    </row>
    <row r="28" spans="2:28" x14ac:dyDescent="0.25">
      <c r="D28" s="5">
        <f>D27*$A$1</f>
        <v>26.126140459985066</v>
      </c>
      <c r="H28">
        <f>$A$1*H27</f>
        <v>6.2455285345083835</v>
      </c>
      <c r="I28">
        <f t="shared" ref="I28:N28" si="26">$A$1*I27</f>
        <v>5.0268413489898265</v>
      </c>
      <c r="J28">
        <f t="shared" si="26"/>
        <v>2.5053091915562002</v>
      </c>
      <c r="K28">
        <f t="shared" si="26"/>
        <v>-0.21353977268974383</v>
      </c>
      <c r="L28">
        <f t="shared" si="26"/>
        <v>0</v>
      </c>
      <c r="M28">
        <f t="shared" si="26"/>
        <v>0</v>
      </c>
      <c r="N28">
        <f t="shared" si="26"/>
        <v>1.9439774199073862E-16</v>
      </c>
      <c r="O28" t="s">
        <v>61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2">
        <v>2625.5</v>
      </c>
      <c r="X1" t="s">
        <v>15</v>
      </c>
      <c r="Z1" t="s">
        <v>62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61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521.29409736693435</v>
      </c>
      <c r="AB3">
        <f>SUM(AB5:AB22)</f>
        <v>3.1605539101624336E-2</v>
      </c>
      <c r="AD3" s="6">
        <f>1-AB3/AA3</f>
        <v>0.99993937100139585</v>
      </c>
    </row>
    <row r="4" spans="1:30" x14ac:dyDescent="0.25">
      <c r="A4" t="s">
        <v>2</v>
      </c>
      <c r="B4">
        <v>0</v>
      </c>
      <c r="C4">
        <f>B4*PI()/180</f>
        <v>0</v>
      </c>
      <c r="D4">
        <v>-259.46968083000002</v>
      </c>
      <c r="E4">
        <f>D4-$D$24</f>
        <v>-4.6672138888652626E-3</v>
      </c>
    </row>
    <row r="5" spans="1:30" x14ac:dyDescent="0.25">
      <c r="B5">
        <v>0</v>
      </c>
      <c r="C5">
        <f t="shared" ref="C5:C23" si="0">B5*PI()/180</f>
        <v>0</v>
      </c>
      <c r="D5">
        <f>D4</f>
        <v>-259.46968083000002</v>
      </c>
      <c r="E5">
        <f t="shared" ref="E5:E22" si="1">D5-$D$24</f>
        <v>-4.6672138888652626E-3</v>
      </c>
      <c r="F5">
        <f t="shared" ref="F5:F22" si="2">E5^2</f>
        <v>2.1782885484416808E-5</v>
      </c>
      <c r="G5">
        <f t="shared" ref="G5:G22" si="3">E5/$F$24</f>
        <v>-2.2770081005206184</v>
      </c>
      <c r="H5">
        <f>-COS(C5-$C$4)*SQRT(2)*G5</f>
        <v>3.2201757373896585</v>
      </c>
      <c r="I5">
        <f>-SQRT(2)*COS(2*(C5-$C$4))*G5</f>
        <v>3.2201757373896585</v>
      </c>
      <c r="J5">
        <f>-COS(3*(C5-$C$4))*SQRT(2)*G5</f>
        <v>3.2201757373896585</v>
      </c>
      <c r="K5">
        <f>-COS(4*(C5-$C$4))*SQRT(2)*G5</f>
        <v>3.2201757373896585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0</v>
      </c>
      <c r="P5">
        <f>H$28*(1-COS($C5-$C$4))</f>
        <v>0</v>
      </c>
      <c r="Q5">
        <f>I$28*(1-COS(2*($C5-$C$4)))</f>
        <v>0</v>
      </c>
      <c r="R5">
        <f>J$28*(1-COS(3*($C5-$C$4)))</f>
        <v>0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0</v>
      </c>
      <c r="Z5">
        <f>(D5-$D$25)*$A$1</f>
        <v>0</v>
      </c>
      <c r="AA5">
        <f>(E5*$A$1)^2</f>
        <v>150.15488081117752</v>
      </c>
      <c r="AB5">
        <f>(X5-Z5)^2</f>
        <v>0</v>
      </c>
    </row>
    <row r="6" spans="1:30" x14ac:dyDescent="0.25">
      <c r="B6">
        <v>20</v>
      </c>
      <c r="C6">
        <f t="shared" si="0"/>
        <v>0.3490658503988659</v>
      </c>
      <c r="D6">
        <v>-259.46849484000001</v>
      </c>
      <c r="E6">
        <f t="shared" si="1"/>
        <v>-3.4812238888548563E-3</v>
      </c>
      <c r="F6">
        <f t="shared" si="2"/>
        <v>1.211891976433373E-5</v>
      </c>
      <c r="G6">
        <f t="shared" si="3"/>
        <v>-1.6983954846294027</v>
      </c>
      <c r="H6">
        <f t="shared" ref="H6:H22" si="4">-COS(C6-$C$4)*SQRT(2)*G6</f>
        <v>2.2570420006498439</v>
      </c>
      <c r="I6">
        <f t="shared" ref="I6:I22" si="5">-SQRT(2)*COS(2*(C6-$C$4))*G6</f>
        <v>1.839957496992916</v>
      </c>
      <c r="J6">
        <f t="shared" ref="J6:J22" si="6">-COS(3*(C6-$C$4))*SQRT(2)*G6</f>
        <v>1.2009469643180637</v>
      </c>
      <c r="K6">
        <f t="shared" ref="K6:K22" si="7">-COS(4*(C6-$C$4))*SQRT(2)*G6</f>
        <v>0.41708450365692767</v>
      </c>
      <c r="L6">
        <f t="shared" ref="L6:L22" si="8">SQRT(2)*(3*SIN(C6-$C$4)-SIN(3*(C6-$C$4)))*G6/SQRT(10)</f>
        <v>-0.12155389219066376</v>
      </c>
      <c r="M6">
        <f t="shared" ref="M6:M22" si="9">SQRT(2)*(2*SIN(2*(C6-$C$4))-SIN(4*(C6-$C$4)))*G6/SQRT(5)</f>
        <v>-0.32307226732489319</v>
      </c>
      <c r="N6">
        <f t="shared" ref="N6:N22" si="10">SQRT(2)*G6*(SIN(C6-$C$4)-SIN(2*(C6-$C$4))+3*SIN(3*(C6-$C$4))-2*SIN(4*(C6-$C$4)))/SQRT(15)</f>
        <v>-0.20322431850969946</v>
      </c>
      <c r="P6">
        <f t="shared" ref="P6:P22" si="11">H$28*(1-COS($C6-$C$4))</f>
        <v>0.12874102546260746</v>
      </c>
      <c r="Q6">
        <f t="shared" ref="Q6:Q22" si="12">I$28*(1-COS(2*($C6-$C$4)))</f>
        <v>1.0756107915429682</v>
      </c>
      <c r="R6">
        <f t="shared" ref="R6:R22" si="13">J$28*(1-COS(3*($C6-$C$4)))</f>
        <v>0.90054500096836665</v>
      </c>
      <c r="S6">
        <f t="shared" ref="S6:S22" si="14">K$28*(1-COS(4*($C6-$C$4)))</f>
        <v>0.12084420314576826</v>
      </c>
      <c r="T6">
        <f t="shared" ref="T6:T22" si="15">L$28*(3*SIN($C6-$C$4)-SIN(3*($C6-$C$4)))/SQRT(10)</f>
        <v>7.9790563238950396E-18</v>
      </c>
      <c r="U6">
        <f t="shared" ref="U6:U22" si="16">M$28*(2*SIN(2*(C6-$C$4))-SIN(4*(C6-$C$4)))/SQRT(5)</f>
        <v>0</v>
      </c>
      <c r="V6">
        <f t="shared" ref="V6:V22" si="17">$N$28*(SIN(C6-$C$4)-SIN(2*(C6-$C$4))+3*SIN(3*(C6-$C$4))-2*SIN(4*(C6-$C$4)))/SQRT(15)</f>
        <v>0</v>
      </c>
      <c r="X6">
        <f t="shared" ref="X6:X22" si="18">SUM(P6:V6)*SQRT(2)</f>
        <v>3.1476731383976357</v>
      </c>
      <c r="Z6">
        <f t="shared" ref="Z6:Z22" si="19">(D6-$D$25)*$A$1</f>
        <v>3.1138167450273215</v>
      </c>
      <c r="AA6">
        <f t="shared" ref="AA6:AA22" si="20">(E6*$A$1)^2</f>
        <v>83.538746695223423</v>
      </c>
      <c r="AB6">
        <f t="shared" ref="AB6:AB22" si="21">(X6-Z6)^2</f>
        <v>1.146255372045456E-3</v>
      </c>
    </row>
    <row r="7" spans="1:30" x14ac:dyDescent="0.25">
      <c r="B7">
        <v>40</v>
      </c>
      <c r="C7">
        <f t="shared" si="0"/>
        <v>0.69813170079773179</v>
      </c>
      <c r="D7">
        <v>-259.46576163999998</v>
      </c>
      <c r="E7">
        <f t="shared" si="1"/>
        <v>-7.4802388883199455E-4</v>
      </c>
      <c r="F7">
        <f t="shared" si="2"/>
        <v>5.5953973826334016E-7</v>
      </c>
      <c r="G7">
        <f t="shared" si="3"/>
        <v>-0.36494073226789658</v>
      </c>
      <c r="H7">
        <f t="shared" si="4"/>
        <v>0.39535870318268057</v>
      </c>
      <c r="I7">
        <f t="shared" si="5"/>
        <v>8.9620542188007815E-2</v>
      </c>
      <c r="J7">
        <f t="shared" si="6"/>
        <v>-0.25805206651781387</v>
      </c>
      <c r="K7">
        <f t="shared" si="7"/>
        <v>-0.48497924537068832</v>
      </c>
      <c r="L7">
        <f t="shared" si="8"/>
        <v>-0.1733803273409438</v>
      </c>
      <c r="M7">
        <f t="shared" si="9"/>
        <v>-0.37566330811538329</v>
      </c>
      <c r="N7">
        <f t="shared" si="10"/>
        <v>-0.20948291522090504</v>
      </c>
      <c r="P7">
        <f t="shared" si="11"/>
        <v>0.49943603416446131</v>
      </c>
      <c r="Q7">
        <f t="shared" si="12"/>
        <v>3.7991529227265284</v>
      </c>
      <c r="R7">
        <f t="shared" si="13"/>
        <v>2.7016350029051002</v>
      </c>
      <c r="S7">
        <f t="shared" si="14"/>
        <v>0.28365715760728649</v>
      </c>
      <c r="T7">
        <f t="shared" si="15"/>
        <v>5.2966218414290841E-17</v>
      </c>
      <c r="U7">
        <f t="shared" si="16"/>
        <v>0</v>
      </c>
      <c r="V7">
        <f t="shared" si="17"/>
        <v>0</v>
      </c>
      <c r="X7">
        <f t="shared" si="18"/>
        <v>10.300963462945148</v>
      </c>
      <c r="Z7">
        <f t="shared" si="19"/>
        <v>10.289833345087345</v>
      </c>
      <c r="AA7">
        <f t="shared" si="20"/>
        <v>3.8570474406687039</v>
      </c>
      <c r="AB7">
        <f t="shared" si="21"/>
        <v>1.2387952352858872E-4</v>
      </c>
    </row>
    <row r="8" spans="1:30" x14ac:dyDescent="0.25">
      <c r="B8">
        <v>60</v>
      </c>
      <c r="C8">
        <f t="shared" si="0"/>
        <v>1.0471975511965976</v>
      </c>
      <c r="D8">
        <v>-259.46335231</v>
      </c>
      <c r="E8">
        <f t="shared" si="1"/>
        <v>1.6613061111456773E-3</v>
      </c>
      <c r="F8">
        <f t="shared" si="2"/>
        <v>2.7599379949299736E-6</v>
      </c>
      <c r="G8">
        <f t="shared" si="3"/>
        <v>0.81050655971604202</v>
      </c>
      <c r="H8">
        <f t="shared" si="4"/>
        <v>-0.57311468457139292</v>
      </c>
      <c r="I8">
        <f t="shared" si="5"/>
        <v>0.57311468457139247</v>
      </c>
      <c r="J8">
        <f t="shared" si="6"/>
        <v>1.1462293691427856</v>
      </c>
      <c r="K8">
        <f t="shared" si="7"/>
        <v>0.57311468457139336</v>
      </c>
      <c r="L8">
        <f t="shared" si="8"/>
        <v>0.94172352233162948</v>
      </c>
      <c r="M8">
        <f t="shared" si="9"/>
        <v>1.3317981772871528</v>
      </c>
      <c r="N8">
        <f t="shared" si="10"/>
        <v>0.51260935744199354</v>
      </c>
      <c r="P8">
        <f t="shared" si="11"/>
        <v>1.0673737371804535</v>
      </c>
      <c r="Q8">
        <f t="shared" si="12"/>
        <v>6.8962507615707294</v>
      </c>
      <c r="R8">
        <f t="shared" si="13"/>
        <v>3.6021800038734675</v>
      </c>
      <c r="S8">
        <f t="shared" si="14"/>
        <v>0.21935730014714142</v>
      </c>
      <c r="T8">
        <f t="shared" si="15"/>
        <v>1.2953537058328484E-16</v>
      </c>
      <c r="U8">
        <f t="shared" si="16"/>
        <v>0</v>
      </c>
      <c r="V8">
        <f t="shared" si="17"/>
        <v>0</v>
      </c>
      <c r="X8">
        <f t="shared" si="18"/>
        <v>16.666735656241226</v>
      </c>
      <c r="Z8">
        <f t="shared" si="19"/>
        <v>16.615529260028723</v>
      </c>
      <c r="AA8">
        <f t="shared" si="20"/>
        <v>19.024943273535538</v>
      </c>
      <c r="AB8">
        <f t="shared" si="21"/>
        <v>2.6220950130718761E-3</v>
      </c>
    </row>
    <row r="9" spans="1:30" x14ac:dyDescent="0.25">
      <c r="B9">
        <v>80</v>
      </c>
      <c r="C9">
        <f t="shared" si="0"/>
        <v>1.3962634015954636</v>
      </c>
      <c r="D9">
        <v>-259.46244705999999</v>
      </c>
      <c r="E9">
        <f t="shared" si="1"/>
        <v>2.5665561111622992E-3</v>
      </c>
      <c r="F9">
        <f t="shared" si="2"/>
        <v>6.5872102717445444E-6</v>
      </c>
      <c r="G9">
        <f t="shared" si="3"/>
        <v>1.2521536819856605</v>
      </c>
      <c r="H9">
        <f t="shared" si="4"/>
        <v>-0.30749840168536585</v>
      </c>
      <c r="I9">
        <f t="shared" si="5"/>
        <v>1.6640196450632134</v>
      </c>
      <c r="J9">
        <f t="shared" si="6"/>
        <v>0.8854063596197651</v>
      </c>
      <c r="K9">
        <f t="shared" si="7"/>
        <v>-1.3565212433778475</v>
      </c>
      <c r="L9">
        <f t="shared" si="8"/>
        <v>2.1393754161881406</v>
      </c>
      <c r="M9">
        <f t="shared" si="9"/>
        <v>1.0507568368757971</v>
      </c>
      <c r="N9">
        <f t="shared" si="10"/>
        <v>-0.30620761041276379</v>
      </c>
      <c r="P9">
        <f t="shared" si="11"/>
        <v>1.7640524656590535</v>
      </c>
      <c r="Q9">
        <f t="shared" si="12"/>
        <v>8.9177378088719657</v>
      </c>
      <c r="R9">
        <f t="shared" si="13"/>
        <v>2.7016350029051015</v>
      </c>
      <c r="S9">
        <f t="shared" si="14"/>
        <v>3.4213239541227992E-2</v>
      </c>
      <c r="T9">
        <f t="shared" si="15"/>
        <v>1.904806453214707E-16</v>
      </c>
      <c r="U9">
        <f t="shared" si="16"/>
        <v>0</v>
      </c>
      <c r="V9">
        <f t="shared" si="17"/>
        <v>0</v>
      </c>
      <c r="X9">
        <f t="shared" si="18"/>
        <v>18.97540636572899</v>
      </c>
      <c r="Z9">
        <f t="shared" si="19"/>
        <v>18.992263135072363</v>
      </c>
      <c r="AA9">
        <f t="shared" si="20"/>
        <v>45.407288852505651</v>
      </c>
      <c r="AB9">
        <f t="shared" si="21"/>
        <v>2.8415067269570193E-4</v>
      </c>
    </row>
    <row r="10" spans="1:30" x14ac:dyDescent="0.25">
      <c r="B10">
        <v>100</v>
      </c>
      <c r="C10">
        <f t="shared" si="0"/>
        <v>1.7453292519943295</v>
      </c>
      <c r="D10">
        <v>-259.46303014</v>
      </c>
      <c r="E10">
        <f t="shared" si="1"/>
        <v>1.9834761111496846E-3</v>
      </c>
      <c r="F10">
        <f t="shared" si="2"/>
        <v>3.9341774835014758E-6</v>
      </c>
      <c r="G10">
        <f t="shared" si="3"/>
        <v>0.96768463580635988</v>
      </c>
      <c r="H10">
        <f t="shared" si="4"/>
        <v>0.23763974273035635</v>
      </c>
      <c r="I10">
        <f t="shared" si="5"/>
        <v>1.2859813195246943</v>
      </c>
      <c r="J10">
        <f t="shared" si="6"/>
        <v>-0.68425636802871181</v>
      </c>
      <c r="K10">
        <f t="shared" si="7"/>
        <v>-1.048341576794338</v>
      </c>
      <c r="L10">
        <f t="shared" si="8"/>
        <v>1.6533439547006092</v>
      </c>
      <c r="M10">
        <f t="shared" si="9"/>
        <v>-0.81204189361225876</v>
      </c>
      <c r="N10">
        <f t="shared" si="10"/>
        <v>-0.9034496815196611</v>
      </c>
      <c r="P10">
        <f t="shared" si="11"/>
        <v>2.5054424830627609</v>
      </c>
      <c r="Q10">
        <f t="shared" si="12"/>
        <v>8.9177378088719657</v>
      </c>
      <c r="R10">
        <f t="shared" si="13"/>
        <v>0.90054500096836665</v>
      </c>
      <c r="S10">
        <f t="shared" si="14"/>
        <v>3.4213239541227944E-2</v>
      </c>
      <c r="T10">
        <f t="shared" si="15"/>
        <v>1.9048064532147073E-16</v>
      </c>
      <c r="U10">
        <f t="shared" si="16"/>
        <v>0</v>
      </c>
      <c r="V10">
        <f t="shared" si="17"/>
        <v>0</v>
      </c>
      <c r="X10">
        <f t="shared" si="18"/>
        <v>17.476764275555823</v>
      </c>
      <c r="Z10">
        <f t="shared" si="19"/>
        <v>17.461386595039244</v>
      </c>
      <c r="AA10">
        <f t="shared" si="20"/>
        <v>27.119269921690918</v>
      </c>
      <c r="AB10">
        <f t="shared" si="21"/>
        <v>2.364730580699753E-4</v>
      </c>
    </row>
    <row r="11" spans="1:30" x14ac:dyDescent="0.25">
      <c r="B11">
        <v>120</v>
      </c>
      <c r="C11">
        <f t="shared" si="0"/>
        <v>2.0943951023931953</v>
      </c>
      <c r="D11">
        <v>-259.46415488000002</v>
      </c>
      <c r="E11">
        <f t="shared" si="1"/>
        <v>8.5873611112674553E-4</v>
      </c>
      <c r="F11">
        <f t="shared" si="2"/>
        <v>7.3742770855308621E-7</v>
      </c>
      <c r="G11">
        <f t="shared" si="3"/>
        <v>0.41895424718162566</v>
      </c>
      <c r="H11">
        <f t="shared" si="4"/>
        <v>0.29624538918903243</v>
      </c>
      <c r="I11">
        <f t="shared" si="5"/>
        <v>0.29624538918903282</v>
      </c>
      <c r="J11">
        <f t="shared" si="6"/>
        <v>-0.59249077837806507</v>
      </c>
      <c r="K11">
        <f t="shared" si="7"/>
        <v>0.29624538918903209</v>
      </c>
      <c r="L11">
        <f t="shared" si="8"/>
        <v>0.48678084664719062</v>
      </c>
      <c r="M11">
        <f t="shared" si="9"/>
        <v>-0.68841207523191461</v>
      </c>
      <c r="N11">
        <f t="shared" si="10"/>
        <v>-2.7174788848087361E-16</v>
      </c>
      <c r="P11">
        <f t="shared" si="11"/>
        <v>3.2021212115413604</v>
      </c>
      <c r="Q11">
        <f t="shared" si="12"/>
        <v>6.8962507615707329</v>
      </c>
      <c r="R11">
        <f t="shared" si="13"/>
        <v>0</v>
      </c>
      <c r="S11">
        <f t="shared" si="14"/>
        <v>0.21935730014714122</v>
      </c>
      <c r="T11">
        <f t="shared" si="15"/>
        <v>1.2953537058328486E-16</v>
      </c>
      <c r="U11">
        <f t="shared" si="16"/>
        <v>0</v>
      </c>
      <c r="V11">
        <f t="shared" si="17"/>
        <v>0</v>
      </c>
      <c r="X11">
        <f t="shared" si="18"/>
        <v>14.59147267113711</v>
      </c>
      <c r="Z11">
        <f t="shared" si="19"/>
        <v>14.508381724979017</v>
      </c>
      <c r="AA11">
        <f t="shared" si="20"/>
        <v>5.0832737363404892</v>
      </c>
      <c r="AB11">
        <f t="shared" si="21"/>
        <v>6.9041053334470519E-3</v>
      </c>
    </row>
    <row r="12" spans="1:30" x14ac:dyDescent="0.25">
      <c r="B12">
        <v>140</v>
      </c>
      <c r="C12">
        <f t="shared" si="0"/>
        <v>2.4434609527920612</v>
      </c>
      <c r="D12">
        <v>-259.46495319000002</v>
      </c>
      <c r="E12">
        <f t="shared" si="1"/>
        <v>6.0426111133438098E-5</v>
      </c>
      <c r="F12">
        <f t="shared" si="2"/>
        <v>3.6513149067106117E-9</v>
      </c>
      <c r="G12">
        <f t="shared" si="3"/>
        <v>2.9480274058588312E-2</v>
      </c>
      <c r="H12">
        <f t="shared" si="4"/>
        <v>3.1937467897438086E-2</v>
      </c>
      <c r="I12">
        <f t="shared" si="5"/>
        <v>-7.2396362241150588E-3</v>
      </c>
      <c r="J12">
        <f t="shared" si="6"/>
        <v>-2.0845701698065683E-2</v>
      </c>
      <c r="K12">
        <f t="shared" si="7"/>
        <v>3.9177104121553168E-2</v>
      </c>
      <c r="L12">
        <f t="shared" si="8"/>
        <v>1.4005834686128336E-2</v>
      </c>
      <c r="M12">
        <f t="shared" si="9"/>
        <v>-3.0346454363081882E-2</v>
      </c>
      <c r="N12">
        <f t="shared" si="10"/>
        <v>5.2851447952596914E-2</v>
      </c>
      <c r="P12">
        <f t="shared" si="11"/>
        <v>3.7700589145573531</v>
      </c>
      <c r="Q12">
        <f t="shared" si="12"/>
        <v>3.7991529227265302</v>
      </c>
      <c r="R12">
        <f t="shared" si="13"/>
        <v>0.90054500096836587</v>
      </c>
      <c r="S12">
        <f t="shared" si="14"/>
        <v>0.28365715760728655</v>
      </c>
      <c r="T12">
        <f t="shared" si="15"/>
        <v>5.2966218414290896E-17</v>
      </c>
      <c r="U12">
        <f t="shared" si="16"/>
        <v>0</v>
      </c>
      <c r="V12">
        <f t="shared" si="17"/>
        <v>0</v>
      </c>
      <c r="X12">
        <f t="shared" si="18"/>
        <v>12.379196790011022</v>
      </c>
      <c r="Z12">
        <f t="shared" si="19"/>
        <v>12.412418819996589</v>
      </c>
      <c r="AA12">
        <f t="shared" si="20"/>
        <v>2.5169427393511652E-2</v>
      </c>
      <c r="AB12">
        <f t="shared" si="21"/>
        <v>1.1037032763618689E-3</v>
      </c>
    </row>
    <row r="13" spans="1:30" x14ac:dyDescent="0.25">
      <c r="B13">
        <v>160</v>
      </c>
      <c r="C13">
        <f t="shared" si="0"/>
        <v>2.7925268031909272</v>
      </c>
      <c r="D13">
        <v>-259.46535204000003</v>
      </c>
      <c r="E13">
        <f t="shared" si="1"/>
        <v>-3.3842388887705965E-4</v>
      </c>
      <c r="F13">
        <f t="shared" si="2"/>
        <v>1.1453072856267242E-7</v>
      </c>
      <c r="G13">
        <f t="shared" si="3"/>
        <v>-0.16510791121469442</v>
      </c>
      <c r="H13">
        <f t="shared" si="4"/>
        <v>-0.21941620407242526</v>
      </c>
      <c r="I13">
        <f t="shared" si="5"/>
        <v>0.1788697284005123</v>
      </c>
      <c r="J13">
        <f t="shared" si="6"/>
        <v>-0.11674892364745668</v>
      </c>
      <c r="K13">
        <f t="shared" si="7"/>
        <v>4.0546475671912802E-2</v>
      </c>
      <c r="L13">
        <f t="shared" si="8"/>
        <v>-1.1816746700781467E-2</v>
      </c>
      <c r="M13">
        <f t="shared" si="9"/>
        <v>3.140716500494465E-2</v>
      </c>
      <c r="N13">
        <f t="shared" si="10"/>
        <v>-0.3347540016436637</v>
      </c>
      <c r="P13">
        <f t="shared" si="11"/>
        <v>4.140753923259207</v>
      </c>
      <c r="Q13">
        <f t="shared" si="12"/>
        <v>1.0756107915429691</v>
      </c>
      <c r="R13">
        <f t="shared" si="13"/>
        <v>2.7016350029050988</v>
      </c>
      <c r="S13">
        <f t="shared" si="14"/>
        <v>0.12084420314576835</v>
      </c>
      <c r="T13">
        <f t="shared" si="15"/>
        <v>7.9790563238950349E-18</v>
      </c>
      <c r="U13">
        <f t="shared" si="16"/>
        <v>0</v>
      </c>
      <c r="V13">
        <f t="shared" si="17"/>
        <v>0</v>
      </c>
      <c r="X13">
        <f t="shared" si="18"/>
        <v>11.368642098670882</v>
      </c>
      <c r="Z13">
        <f t="shared" si="19"/>
        <v>11.365238144969027</v>
      </c>
      <c r="AA13">
        <f t="shared" si="20"/>
        <v>0.78948897329732382</v>
      </c>
      <c r="AB13">
        <f t="shared" si="21"/>
        <v>1.15869008043775E-5</v>
      </c>
    </row>
    <row r="14" spans="1:30" x14ac:dyDescent="0.25">
      <c r="B14">
        <v>180</v>
      </c>
      <c r="C14">
        <f t="shared" si="0"/>
        <v>3.1415926535897931</v>
      </c>
      <c r="D14">
        <v>-259.46547206000002</v>
      </c>
      <c r="E14">
        <f t="shared" si="1"/>
        <v>-4.5844388887417153E-4</v>
      </c>
      <c r="F14">
        <f t="shared" si="2"/>
        <v>2.1017079924607373E-7</v>
      </c>
      <c r="G14">
        <f t="shared" si="3"/>
        <v>-0.22366244047462347</v>
      </c>
      <c r="H14">
        <f t="shared" si="4"/>
        <v>-0.3163064567126776</v>
      </c>
      <c r="I14">
        <f t="shared" si="5"/>
        <v>0.3163064567126776</v>
      </c>
      <c r="J14">
        <f t="shared" si="6"/>
        <v>-0.3163064567126776</v>
      </c>
      <c r="K14">
        <f t="shared" si="7"/>
        <v>0.3163064567126776</v>
      </c>
      <c r="L14">
        <f t="shared" si="8"/>
        <v>0</v>
      </c>
      <c r="M14">
        <f t="shared" si="9"/>
        <v>0</v>
      </c>
      <c r="N14">
        <f t="shared" si="10"/>
        <v>-2.0011568967815725E-16</v>
      </c>
      <c r="P14">
        <f t="shared" si="11"/>
        <v>4.2694949487218148</v>
      </c>
      <c r="Q14">
        <f t="shared" si="12"/>
        <v>0</v>
      </c>
      <c r="R14">
        <f t="shared" si="13"/>
        <v>3.6021800038734675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11.132229476552839</v>
      </c>
      <c r="Z14">
        <f t="shared" si="19"/>
        <v>11.050125634976609</v>
      </c>
      <c r="AA14">
        <f t="shared" si="20"/>
        <v>1.4487599144456975</v>
      </c>
      <c r="AB14">
        <f t="shared" si="21"/>
        <v>6.7410408015745405E-3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-259.46535204000003</v>
      </c>
      <c r="E15">
        <f t="shared" si="1"/>
        <v>-3.3842388887705965E-4</v>
      </c>
      <c r="F15">
        <f t="shared" si="2"/>
        <v>1.1453072856267242E-7</v>
      </c>
      <c r="G15">
        <f t="shared" si="3"/>
        <v>-0.16510791121469442</v>
      </c>
      <c r="H15">
        <f t="shared" si="4"/>
        <v>-0.21941620407242526</v>
      </c>
      <c r="I15">
        <f t="shared" si="5"/>
        <v>0.1788697284005123</v>
      </c>
      <c r="J15">
        <f t="shared" si="6"/>
        <v>-0.11674892364745668</v>
      </c>
      <c r="K15">
        <f t="shared" si="7"/>
        <v>4.0546475671912802E-2</v>
      </c>
      <c r="L15">
        <f t="shared" si="8"/>
        <v>1.1816746700781467E-2</v>
      </c>
      <c r="M15">
        <f t="shared" si="9"/>
        <v>-3.140716500494465E-2</v>
      </c>
      <c r="N15">
        <f t="shared" si="10"/>
        <v>0.3347540016436637</v>
      </c>
      <c r="P15">
        <f t="shared" si="11"/>
        <v>4.140753923259207</v>
      </c>
      <c r="Q15">
        <f t="shared" si="12"/>
        <v>1.0756107915429691</v>
      </c>
      <c r="R15">
        <f t="shared" si="13"/>
        <v>2.7016350029050988</v>
      </c>
      <c r="S15">
        <f t="shared" si="14"/>
        <v>0.12084420314576835</v>
      </c>
      <c r="T15">
        <f t="shared" si="15"/>
        <v>-7.9790563238950349E-18</v>
      </c>
      <c r="U15">
        <f t="shared" si="16"/>
        <v>0</v>
      </c>
      <c r="V15">
        <f t="shared" si="17"/>
        <v>0</v>
      </c>
      <c r="X15">
        <f t="shared" si="18"/>
        <v>11.368642098670882</v>
      </c>
      <c r="Z15">
        <f t="shared" si="19"/>
        <v>11.365238144969027</v>
      </c>
      <c r="AA15">
        <f t="shared" si="20"/>
        <v>0.78948897329732382</v>
      </c>
      <c r="AB15">
        <f t="shared" si="21"/>
        <v>1.15869008043775E-5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-259.46495319000002</v>
      </c>
      <c r="E16">
        <f t="shared" si="1"/>
        <v>6.0426111133438098E-5</v>
      </c>
      <c r="F16">
        <f t="shared" si="2"/>
        <v>3.6513149067106117E-9</v>
      </c>
      <c r="G16">
        <f t="shared" si="3"/>
        <v>2.9480274058588312E-2</v>
      </c>
      <c r="H16">
        <f t="shared" si="4"/>
        <v>3.1937467897438086E-2</v>
      </c>
      <c r="I16">
        <f t="shared" si="5"/>
        <v>-7.2396362241150588E-3</v>
      </c>
      <c r="J16">
        <f t="shared" si="6"/>
        <v>-2.0845701698065683E-2</v>
      </c>
      <c r="K16">
        <f t="shared" si="7"/>
        <v>3.9177104121553168E-2</v>
      </c>
      <c r="L16">
        <f t="shared" si="8"/>
        <v>-1.4005834686128336E-2</v>
      </c>
      <c r="M16">
        <f t="shared" si="9"/>
        <v>3.0346454363081882E-2</v>
      </c>
      <c r="N16">
        <f t="shared" si="10"/>
        <v>-5.2851447952596914E-2</v>
      </c>
      <c r="P16">
        <f t="shared" si="11"/>
        <v>3.7700589145573531</v>
      </c>
      <c r="Q16">
        <f t="shared" si="12"/>
        <v>3.7991529227265302</v>
      </c>
      <c r="R16">
        <f t="shared" si="13"/>
        <v>0.90054500096836587</v>
      </c>
      <c r="S16">
        <f t="shared" si="14"/>
        <v>0.28365715760728655</v>
      </c>
      <c r="T16">
        <f t="shared" si="15"/>
        <v>-5.2966218414290896E-17</v>
      </c>
      <c r="U16">
        <f t="shared" si="16"/>
        <v>0</v>
      </c>
      <c r="V16">
        <f t="shared" si="17"/>
        <v>0</v>
      </c>
      <c r="X16">
        <f t="shared" si="18"/>
        <v>12.379196790011022</v>
      </c>
      <c r="Z16">
        <f t="shared" si="19"/>
        <v>12.412418819996589</v>
      </c>
      <c r="AA16">
        <f t="shared" si="20"/>
        <v>2.5169427393511652E-2</v>
      </c>
      <c r="AB16">
        <f t="shared" si="21"/>
        <v>1.1037032763618689E-3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-259.46415488000002</v>
      </c>
      <c r="E17">
        <f t="shared" si="1"/>
        <v>8.5873611112674553E-4</v>
      </c>
      <c r="F17">
        <f t="shared" si="2"/>
        <v>7.3742770855308621E-7</v>
      </c>
      <c r="G17">
        <f t="shared" si="3"/>
        <v>0.41895424718162566</v>
      </c>
      <c r="H17">
        <f t="shared" si="4"/>
        <v>0.29624538918903243</v>
      </c>
      <c r="I17">
        <f t="shared" si="5"/>
        <v>0.29624538918903282</v>
      </c>
      <c r="J17">
        <f t="shared" si="6"/>
        <v>-0.59249077837806507</v>
      </c>
      <c r="K17">
        <f t="shared" si="7"/>
        <v>0.29624538918903209</v>
      </c>
      <c r="L17">
        <f t="shared" si="8"/>
        <v>-0.48678084664719062</v>
      </c>
      <c r="M17">
        <f t="shared" si="9"/>
        <v>0.68841207523191461</v>
      </c>
      <c r="N17">
        <f t="shared" si="10"/>
        <v>2.7174788848087361E-16</v>
      </c>
      <c r="P17">
        <f t="shared" si="11"/>
        <v>3.2021212115413604</v>
      </c>
      <c r="Q17">
        <f t="shared" si="12"/>
        <v>6.8962507615707329</v>
      </c>
      <c r="R17">
        <f t="shared" si="13"/>
        <v>0</v>
      </c>
      <c r="S17">
        <f t="shared" si="14"/>
        <v>0.21935730014714122</v>
      </c>
      <c r="T17">
        <f t="shared" si="15"/>
        <v>-1.2953537058328486E-16</v>
      </c>
      <c r="U17">
        <f t="shared" si="16"/>
        <v>0</v>
      </c>
      <c r="V17">
        <f t="shared" si="17"/>
        <v>0</v>
      </c>
      <c r="X17">
        <f t="shared" si="18"/>
        <v>14.59147267113711</v>
      </c>
      <c r="Z17">
        <f t="shared" si="19"/>
        <v>14.508381724979017</v>
      </c>
      <c r="AA17">
        <f t="shared" si="20"/>
        <v>5.0832737363404892</v>
      </c>
      <c r="AB17">
        <f t="shared" si="21"/>
        <v>6.9041053334470519E-3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-259.46303014</v>
      </c>
      <c r="E18">
        <f t="shared" si="1"/>
        <v>1.9834761111496846E-3</v>
      </c>
      <c r="F18">
        <f t="shared" si="2"/>
        <v>3.9341774835014758E-6</v>
      </c>
      <c r="G18">
        <f t="shared" si="3"/>
        <v>0.96768463580635988</v>
      </c>
      <c r="H18">
        <f t="shared" si="4"/>
        <v>0.23763974273035635</v>
      </c>
      <c r="I18">
        <f t="shared" si="5"/>
        <v>1.2859813195246943</v>
      </c>
      <c r="J18">
        <f t="shared" si="6"/>
        <v>-0.68425636802871181</v>
      </c>
      <c r="K18">
        <f t="shared" si="7"/>
        <v>-1.048341576794338</v>
      </c>
      <c r="L18">
        <f t="shared" si="8"/>
        <v>-1.6533439547006092</v>
      </c>
      <c r="M18">
        <f t="shared" si="9"/>
        <v>0.81204189361225876</v>
      </c>
      <c r="N18">
        <f t="shared" si="10"/>
        <v>0.9034496815196611</v>
      </c>
      <c r="P18">
        <f t="shared" si="11"/>
        <v>2.5054424830627609</v>
      </c>
      <c r="Q18">
        <f t="shared" si="12"/>
        <v>8.9177378088719657</v>
      </c>
      <c r="R18">
        <f t="shared" si="13"/>
        <v>0.90054500096836665</v>
      </c>
      <c r="S18">
        <f t="shared" si="14"/>
        <v>3.4213239541227944E-2</v>
      </c>
      <c r="T18">
        <f t="shared" si="15"/>
        <v>-1.9048064532147073E-16</v>
      </c>
      <c r="U18">
        <f t="shared" si="16"/>
        <v>0</v>
      </c>
      <c r="V18">
        <f t="shared" si="17"/>
        <v>0</v>
      </c>
      <c r="X18">
        <f t="shared" si="18"/>
        <v>17.476764275555823</v>
      </c>
      <c r="Z18">
        <f t="shared" si="19"/>
        <v>17.461386595039244</v>
      </c>
      <c r="AA18">
        <f t="shared" si="20"/>
        <v>27.119269921690918</v>
      </c>
      <c r="AB18">
        <f t="shared" si="21"/>
        <v>2.364730580699753E-4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-259.46244705999999</v>
      </c>
      <c r="E19">
        <f t="shared" si="1"/>
        <v>2.5665561111622992E-3</v>
      </c>
      <c r="F19">
        <f t="shared" si="2"/>
        <v>6.5872102717445444E-6</v>
      </c>
      <c r="G19">
        <f t="shared" si="3"/>
        <v>1.2521536819856605</v>
      </c>
      <c r="H19">
        <f t="shared" si="4"/>
        <v>-0.30749840168536585</v>
      </c>
      <c r="I19">
        <f t="shared" si="5"/>
        <v>1.6640196450632134</v>
      </c>
      <c r="J19">
        <f t="shared" si="6"/>
        <v>0.8854063596197651</v>
      </c>
      <c r="K19">
        <f t="shared" si="7"/>
        <v>-1.3565212433778475</v>
      </c>
      <c r="L19">
        <f t="shared" si="8"/>
        <v>-2.1393754161881406</v>
      </c>
      <c r="M19">
        <f t="shared" si="9"/>
        <v>-1.0507568368757971</v>
      </c>
      <c r="N19">
        <f t="shared" si="10"/>
        <v>0.30620761041276379</v>
      </c>
      <c r="P19">
        <f t="shared" si="11"/>
        <v>1.7640524656590535</v>
      </c>
      <c r="Q19">
        <f t="shared" si="12"/>
        <v>8.9177378088719657</v>
      </c>
      <c r="R19">
        <f t="shared" si="13"/>
        <v>2.7016350029051015</v>
      </c>
      <c r="S19">
        <f t="shared" si="14"/>
        <v>3.4213239541227992E-2</v>
      </c>
      <c r="T19">
        <f t="shared" si="15"/>
        <v>-1.904806453214707E-16</v>
      </c>
      <c r="U19">
        <f t="shared" si="16"/>
        <v>0</v>
      </c>
      <c r="V19">
        <f t="shared" si="17"/>
        <v>0</v>
      </c>
      <c r="X19">
        <f t="shared" si="18"/>
        <v>18.97540636572899</v>
      </c>
      <c r="Z19">
        <f t="shared" si="19"/>
        <v>18.992263135072363</v>
      </c>
      <c r="AA19">
        <f t="shared" si="20"/>
        <v>45.407288852505651</v>
      </c>
      <c r="AB19">
        <f t="shared" si="21"/>
        <v>2.8415067269570193E-4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-259.46335231</v>
      </c>
      <c r="E20">
        <f t="shared" si="1"/>
        <v>1.6613061111456773E-3</v>
      </c>
      <c r="F20">
        <f t="shared" si="2"/>
        <v>2.7599379949299736E-6</v>
      </c>
      <c r="G20">
        <f t="shared" si="3"/>
        <v>0.81050655971604202</v>
      </c>
      <c r="H20">
        <f t="shared" si="4"/>
        <v>-0.57311468457139292</v>
      </c>
      <c r="I20">
        <f t="shared" si="5"/>
        <v>0.57311468457139247</v>
      </c>
      <c r="J20">
        <f t="shared" si="6"/>
        <v>1.1462293691427856</v>
      </c>
      <c r="K20">
        <f t="shared" si="7"/>
        <v>0.57311468457139336</v>
      </c>
      <c r="L20">
        <f t="shared" si="8"/>
        <v>-0.94172352233162948</v>
      </c>
      <c r="M20">
        <f t="shared" si="9"/>
        <v>-1.3317981772871528</v>
      </c>
      <c r="N20">
        <f t="shared" si="10"/>
        <v>-0.51260935744199354</v>
      </c>
      <c r="P20">
        <f t="shared" si="11"/>
        <v>1.0673737371804535</v>
      </c>
      <c r="Q20">
        <f t="shared" si="12"/>
        <v>6.8962507615707294</v>
      </c>
      <c r="R20">
        <f t="shared" si="13"/>
        <v>3.6021800038734675</v>
      </c>
      <c r="S20">
        <f t="shared" si="14"/>
        <v>0.21935730014714142</v>
      </c>
      <c r="T20">
        <f t="shared" si="15"/>
        <v>-1.2953537058328484E-16</v>
      </c>
      <c r="U20">
        <f t="shared" si="16"/>
        <v>0</v>
      </c>
      <c r="V20">
        <f t="shared" si="17"/>
        <v>0</v>
      </c>
      <c r="X20">
        <f t="shared" si="18"/>
        <v>16.666735656241226</v>
      </c>
      <c r="Z20">
        <f t="shared" si="19"/>
        <v>16.615529260028723</v>
      </c>
      <c r="AA20">
        <f t="shared" si="20"/>
        <v>19.024943273535538</v>
      </c>
      <c r="AB20">
        <f t="shared" si="21"/>
        <v>2.6220950130718761E-3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-259.46576163999998</v>
      </c>
      <c r="E21">
        <f t="shared" si="1"/>
        <v>-7.4802388883199455E-4</v>
      </c>
      <c r="F21">
        <f t="shared" si="2"/>
        <v>5.5953973826334016E-7</v>
      </c>
      <c r="G21">
        <f t="shared" si="3"/>
        <v>-0.36494073226789658</v>
      </c>
      <c r="H21">
        <f t="shared" si="4"/>
        <v>0.39535870318268057</v>
      </c>
      <c r="I21">
        <f t="shared" si="5"/>
        <v>8.9620542188007815E-2</v>
      </c>
      <c r="J21">
        <f t="shared" si="6"/>
        <v>-0.25805206651781387</v>
      </c>
      <c r="K21">
        <f t="shared" si="7"/>
        <v>-0.48497924537068832</v>
      </c>
      <c r="L21">
        <f t="shared" si="8"/>
        <v>0.1733803273409438</v>
      </c>
      <c r="M21">
        <f t="shared" si="9"/>
        <v>0.37566330811538329</v>
      </c>
      <c r="N21">
        <f t="shared" si="10"/>
        <v>0.20948291522090504</v>
      </c>
      <c r="P21">
        <f t="shared" si="11"/>
        <v>0.49943603416446131</v>
      </c>
      <c r="Q21">
        <f t="shared" si="12"/>
        <v>3.7991529227265284</v>
      </c>
      <c r="R21">
        <f t="shared" si="13"/>
        <v>2.7016350029051002</v>
      </c>
      <c r="S21">
        <f t="shared" si="14"/>
        <v>0.28365715760728649</v>
      </c>
      <c r="T21">
        <f t="shared" si="15"/>
        <v>-5.2966218414290841E-17</v>
      </c>
      <c r="U21">
        <f t="shared" si="16"/>
        <v>0</v>
      </c>
      <c r="V21">
        <f t="shared" si="17"/>
        <v>0</v>
      </c>
      <c r="X21">
        <f t="shared" si="18"/>
        <v>10.300963462945148</v>
      </c>
      <c r="Z21">
        <f t="shared" si="19"/>
        <v>10.289833345087345</v>
      </c>
      <c r="AA21">
        <f t="shared" si="20"/>
        <v>3.8570474406687039</v>
      </c>
      <c r="AB21">
        <f t="shared" si="21"/>
        <v>1.2387952352858872E-4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-259.46849484000001</v>
      </c>
      <c r="E22">
        <f t="shared" si="1"/>
        <v>-3.4812238888548563E-3</v>
      </c>
      <c r="F22">
        <f t="shared" si="2"/>
        <v>1.211891976433373E-5</v>
      </c>
      <c r="G22">
        <f t="shared" si="3"/>
        <v>-1.6983954846294027</v>
      </c>
      <c r="H22">
        <f t="shared" si="4"/>
        <v>2.2570420006498439</v>
      </c>
      <c r="I22">
        <f t="shared" si="5"/>
        <v>1.839957496992916</v>
      </c>
      <c r="J22">
        <f t="shared" si="6"/>
        <v>1.2009469643180637</v>
      </c>
      <c r="K22">
        <f t="shared" si="7"/>
        <v>0.41708450365692767</v>
      </c>
      <c r="L22">
        <f t="shared" si="8"/>
        <v>0.12155389219066376</v>
      </c>
      <c r="M22">
        <f t="shared" si="9"/>
        <v>0.32307226732489319</v>
      </c>
      <c r="N22">
        <f t="shared" si="10"/>
        <v>0.20322431850969946</v>
      </c>
      <c r="P22">
        <f t="shared" si="11"/>
        <v>0.12874102546260746</v>
      </c>
      <c r="Q22">
        <f t="shared" si="12"/>
        <v>1.0756107915429682</v>
      </c>
      <c r="R22">
        <f t="shared" si="13"/>
        <v>0.90054500096836665</v>
      </c>
      <c r="S22">
        <f t="shared" si="14"/>
        <v>0.12084420314576826</v>
      </c>
      <c r="T22">
        <f t="shared" si="15"/>
        <v>-7.9790563238950396E-18</v>
      </c>
      <c r="U22">
        <f t="shared" si="16"/>
        <v>0</v>
      </c>
      <c r="V22">
        <f t="shared" si="17"/>
        <v>0</v>
      </c>
      <c r="X22">
        <f t="shared" si="18"/>
        <v>3.1476731383976357</v>
      </c>
      <c r="Z22">
        <f t="shared" si="19"/>
        <v>3.1138167450273215</v>
      </c>
      <c r="AA22">
        <f t="shared" si="20"/>
        <v>83.538746695223423</v>
      </c>
      <c r="AB22">
        <f t="shared" si="21"/>
        <v>1.146255372045456E-3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4.2694949487218148</v>
      </c>
      <c r="Q23">
        <f t="shared" ref="Q23:Z23" si="22">Q14</f>
        <v>0</v>
      </c>
      <c r="R23">
        <f t="shared" si="22"/>
        <v>3.6021800038734675</v>
      </c>
      <c r="S23">
        <f t="shared" si="22"/>
        <v>0</v>
      </c>
      <c r="T23">
        <f t="shared" si="22"/>
        <v>0</v>
      </c>
      <c r="U23">
        <f t="shared" si="22"/>
        <v>0</v>
      </c>
      <c r="V23">
        <f t="shared" si="22"/>
        <v>0</v>
      </c>
      <c r="X23">
        <f t="shared" si="22"/>
        <v>11.132229476552839</v>
      </c>
      <c r="Z23">
        <f t="shared" si="22"/>
        <v>11.050125634976609</v>
      </c>
    </row>
    <row r="24" spans="2:28" x14ac:dyDescent="0.25">
      <c r="B24" t="s">
        <v>4</v>
      </c>
      <c r="D24">
        <f>AVERAGE(D5:D22)</f>
        <v>-259.46501361611115</v>
      </c>
      <c r="F24">
        <f>SQRT(AVERAGE(F5:F22))</f>
        <v>2.0497133443654171E-3</v>
      </c>
      <c r="G24" t="s">
        <v>10</v>
      </c>
      <c r="H24" s="4">
        <f t="shared" ref="H24:N24" si="23">AVERAGE(H5:H22)</f>
        <v>0.39668096151762866</v>
      </c>
      <c r="I24" s="4">
        <f t="shared" si="23"/>
        <v>0.85431225186186888</v>
      </c>
      <c r="J24" s="4">
        <f t="shared" si="23"/>
        <v>0.33468038834988806</v>
      </c>
      <c r="K24" s="4">
        <f t="shared" si="23"/>
        <v>2.7174132079901478E-2</v>
      </c>
      <c r="L24" s="4">
        <f t="shared" si="23"/>
        <v>2.9297552038719409E-17</v>
      </c>
      <c r="M24" s="4">
        <f t="shared" si="23"/>
        <v>0</v>
      </c>
      <c r="N24" s="4">
        <f t="shared" si="23"/>
        <v>0</v>
      </c>
    </row>
    <row r="25" spans="2:28" x14ac:dyDescent="0.25">
      <c r="B25" t="s">
        <v>5</v>
      </c>
      <c r="D25">
        <f>MIN(D4:D22)</f>
        <v>-259.46968083000002</v>
      </c>
      <c r="F25" s="3">
        <f>F24*$A$1</f>
        <v>5.3815223856314027</v>
      </c>
      <c r="G25" s="4">
        <f>SUM(H25:N25)</f>
        <v>0.99995460471217545</v>
      </c>
      <c r="H25">
        <f t="shared" ref="H25:N25" si="24">H24^2</f>
        <v>0.15735578523055038</v>
      </c>
      <c r="I25">
        <f t="shared" si="24"/>
        <v>0.72984942368129724</v>
      </c>
      <c r="J25">
        <f t="shared" si="24"/>
        <v>0.11201096234603189</v>
      </c>
      <c r="K25">
        <f t="shared" si="24"/>
        <v>7.3843345429593066E-4</v>
      </c>
      <c r="L25">
        <f t="shared" si="24"/>
        <v>8.5834655546147183E-34</v>
      </c>
      <c r="M25">
        <f t="shared" si="24"/>
        <v>0</v>
      </c>
      <c r="N25">
        <f t="shared" si="24"/>
        <v>0</v>
      </c>
    </row>
    <row r="26" spans="2:28" x14ac:dyDescent="0.25">
      <c r="B26" t="s">
        <v>6</v>
      </c>
      <c r="D26">
        <f>MAX(D5:D22)</f>
        <v>-259.46244705999999</v>
      </c>
    </row>
    <row r="27" spans="2:28" x14ac:dyDescent="0.25">
      <c r="B27" t="s">
        <v>67</v>
      </c>
      <c r="D27" s="1">
        <f>D26-D25</f>
        <v>7.2337700000275618E-3</v>
      </c>
      <c r="G27" t="s">
        <v>63</v>
      </c>
      <c r="H27">
        <f>H24*$F$24</f>
        <v>8.1308226027838795E-4</v>
      </c>
      <c r="I27">
        <f t="shared" ref="I27:N27" si="25">I24*$F$24</f>
        <v>1.7510952228961419E-3</v>
      </c>
      <c r="J27">
        <f t="shared" si="25"/>
        <v>6.859988580981656E-4</v>
      </c>
      <c r="K27">
        <f t="shared" si="25"/>
        <v>5.5699181145722428E-5</v>
      </c>
      <c r="L27">
        <f t="shared" si="25"/>
        <v>6.00515833710034E-20</v>
      </c>
      <c r="M27">
        <f t="shared" si="25"/>
        <v>0</v>
      </c>
      <c r="N27">
        <f t="shared" si="25"/>
        <v>0</v>
      </c>
    </row>
    <row r="28" spans="2:28" x14ac:dyDescent="0.25">
      <c r="D28" s="3">
        <f>D27*$A$1</f>
        <v>18.992263135072363</v>
      </c>
      <c r="H28">
        <f>$A$1*H27</f>
        <v>2.1347474743609074</v>
      </c>
      <c r="I28">
        <f t="shared" ref="I28:N28" si="26">$A$1*I27</f>
        <v>4.5975005077138205</v>
      </c>
      <c r="J28">
        <f t="shared" si="26"/>
        <v>1.8010900019367337</v>
      </c>
      <c r="K28">
        <f t="shared" si="26"/>
        <v>0.14623820009809424</v>
      </c>
      <c r="L28">
        <f t="shared" si="26"/>
        <v>1.5766543214056942E-16</v>
      </c>
      <c r="M28">
        <f t="shared" si="26"/>
        <v>0</v>
      </c>
      <c r="N28">
        <f t="shared" si="26"/>
        <v>0</v>
      </c>
      <c r="O28" t="s">
        <v>61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opt_angle_no_relax</vt:lpstr>
      <vt:lpstr>opt_angle_relax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2025-01-20T22:12:17Z</dcterms:modified>
</cp:coreProperties>
</file>