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7287A5A3-D958-4825-9F37-B60F4532C0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predict_norms" sheetId="7" r:id="rId2"/>
    <sheet name="a165" sheetId="6" r:id="rId3"/>
    <sheet name="part_relax" sheetId="5" r:id="rId4"/>
    <sheet name="opt_angle_no_relax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5" l="1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AB5" i="5"/>
  <c r="AA5" i="5"/>
  <c r="AA3" i="5" s="1"/>
  <c r="AB3" i="5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A5" i="1"/>
  <c r="AB3" i="1"/>
  <c r="AD3" i="1" s="1"/>
  <c r="AA3" i="1"/>
  <c r="E9" i="7"/>
  <c r="G9" i="7" s="1"/>
  <c r="C9" i="7"/>
  <c r="F9" i="7" s="1"/>
  <c r="E8" i="7"/>
  <c r="G8" i="7" s="1"/>
  <c r="C8" i="7"/>
  <c r="F8" i="7" s="1"/>
  <c r="AD3" i="5" l="1"/>
  <c r="K9" i="7"/>
  <c r="S9" i="7" s="1"/>
  <c r="J9" i="7"/>
  <c r="R9" i="7" s="1"/>
  <c r="I9" i="7"/>
  <c r="Q9" i="7" s="1"/>
  <c r="H9" i="7"/>
  <c r="P9" i="7" s="1"/>
  <c r="K8" i="7"/>
  <c r="S8" i="7" s="1"/>
  <c r="I8" i="7"/>
  <c r="Q8" i="7" s="1"/>
  <c r="H8" i="7"/>
  <c r="P8" i="7" s="1"/>
  <c r="J8" i="7"/>
  <c r="R8" i="7" s="1"/>
  <c r="O8" i="7"/>
  <c r="W8" i="7" s="1"/>
  <c r="N8" i="7"/>
  <c r="V8" i="7" s="1"/>
  <c r="M8" i="7"/>
  <c r="U8" i="7" s="1"/>
  <c r="L8" i="7"/>
  <c r="T8" i="7" s="1"/>
  <c r="O9" i="7"/>
  <c r="W9" i="7" s="1"/>
  <c r="M9" i="7"/>
  <c r="U9" i="7" s="1"/>
  <c r="N9" i="7"/>
  <c r="V9" i="7" s="1"/>
  <c r="L9" i="7"/>
  <c r="T9" i="7" s="1"/>
  <c r="E4" i="7"/>
  <c r="C4" i="7"/>
  <c r="E3" i="7"/>
  <c r="C3" i="7"/>
  <c r="D4" i="6"/>
  <c r="D26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I3" i="7" l="1"/>
  <c r="F3" i="7"/>
  <c r="G3" i="7"/>
  <c r="H3" i="7"/>
  <c r="F4" i="7"/>
  <c r="G4" i="7"/>
  <c r="H4" i="7"/>
  <c r="I4" i="7"/>
  <c r="D25" i="6"/>
  <c r="Z14" i="6" s="1"/>
  <c r="D24" i="6"/>
  <c r="E16" i="6" s="1"/>
  <c r="E15" i="6" l="1"/>
  <c r="F15" i="6" s="1"/>
  <c r="E20" i="6"/>
  <c r="F20" i="6" s="1"/>
  <c r="E21" i="6"/>
  <c r="F21" i="6" s="1"/>
  <c r="Z18" i="6"/>
  <c r="Z19" i="6"/>
  <c r="F16" i="6"/>
  <c r="D27" i="6"/>
  <c r="D28" i="6" s="1"/>
  <c r="Z22" i="6"/>
  <c r="Z21" i="6"/>
  <c r="E11" i="6"/>
  <c r="E8" i="6"/>
  <c r="E5" i="6"/>
  <c r="E4" i="6"/>
  <c r="E9" i="6"/>
  <c r="E12" i="6"/>
  <c r="E6" i="6"/>
  <c r="E22" i="6"/>
  <c r="E14" i="6"/>
  <c r="E18" i="6"/>
  <c r="E13" i="6"/>
  <c r="E10" i="6"/>
  <c r="E7" i="6"/>
  <c r="E17" i="6"/>
  <c r="E19" i="6"/>
  <c r="Z5" i="6"/>
  <c r="Z23" i="6" s="1"/>
  <c r="Z12" i="6"/>
  <c r="Z6" i="6"/>
  <c r="Z13" i="6"/>
  <c r="Z10" i="6"/>
  <c r="Z7" i="6"/>
  <c r="Z9" i="6"/>
  <c r="Z8" i="6"/>
  <c r="Z11" i="6"/>
  <c r="Z20" i="6"/>
  <c r="Z16" i="6"/>
  <c r="Z15" i="6"/>
  <c r="Z17" i="6"/>
  <c r="F7" i="6" l="1"/>
  <c r="F18" i="6"/>
  <c r="F17" i="6"/>
  <c r="F6" i="6"/>
  <c r="F11" i="6"/>
  <c r="F12" i="6"/>
  <c r="F14" i="6"/>
  <c r="F22" i="6"/>
  <c r="F9" i="6"/>
  <c r="F13" i="6"/>
  <c r="F8" i="6"/>
  <c r="F10" i="6"/>
  <c r="F19" i="6"/>
  <c r="F5" i="6"/>
  <c r="F24" i="6" l="1"/>
  <c r="F25" i="6" l="1"/>
  <c r="G21" i="6"/>
  <c r="G20" i="6"/>
  <c r="G15" i="6"/>
  <c r="G16" i="6"/>
  <c r="G14" i="6"/>
  <c r="G5" i="6"/>
  <c r="G13" i="6"/>
  <c r="G22" i="6"/>
  <c r="G9" i="6"/>
  <c r="G8" i="6"/>
  <c r="G18" i="6"/>
  <c r="G12" i="6"/>
  <c r="G17" i="6"/>
  <c r="G11" i="6"/>
  <c r="G10" i="6"/>
  <c r="G7" i="6"/>
  <c r="G19" i="6"/>
  <c r="G6" i="6"/>
  <c r="N18" i="6" l="1"/>
  <c r="J18" i="6"/>
  <c r="H18" i="6"/>
  <c r="L18" i="6"/>
  <c r="K18" i="6"/>
  <c r="M18" i="6"/>
  <c r="I18" i="6"/>
  <c r="H8" i="6"/>
  <c r="N8" i="6"/>
  <c r="K8" i="6"/>
  <c r="M8" i="6"/>
  <c r="L8" i="6"/>
  <c r="I8" i="6"/>
  <c r="J8" i="6"/>
  <c r="H12" i="6"/>
  <c r="J12" i="6"/>
  <c r="K12" i="6"/>
  <c r="N12" i="6"/>
  <c r="L12" i="6"/>
  <c r="I12" i="6"/>
  <c r="M12" i="6"/>
  <c r="H9" i="6"/>
  <c r="J9" i="6"/>
  <c r="N9" i="6"/>
  <c r="L9" i="6"/>
  <c r="K9" i="6"/>
  <c r="I9" i="6"/>
  <c r="M9" i="6"/>
  <c r="N22" i="6"/>
  <c r="J22" i="6"/>
  <c r="I22" i="6"/>
  <c r="K22" i="6"/>
  <c r="M22" i="6"/>
  <c r="H22" i="6"/>
  <c r="L22" i="6"/>
  <c r="H5" i="6"/>
  <c r="N5" i="6"/>
  <c r="K5" i="6"/>
  <c r="M5" i="6"/>
  <c r="L5" i="6"/>
  <c r="I5" i="6"/>
  <c r="J5" i="6"/>
  <c r="H19" i="6"/>
  <c r="I19" i="6"/>
  <c r="N19" i="6"/>
  <c r="M19" i="6"/>
  <c r="J19" i="6"/>
  <c r="L19" i="6"/>
  <c r="K19" i="6"/>
  <c r="N14" i="6"/>
  <c r="J14" i="6"/>
  <c r="L14" i="6"/>
  <c r="H14" i="6"/>
  <c r="I14" i="6"/>
  <c r="M14" i="6"/>
  <c r="K14" i="6"/>
  <c r="N7" i="6"/>
  <c r="I7" i="6"/>
  <c r="L7" i="6"/>
  <c r="K7" i="6"/>
  <c r="H7" i="6"/>
  <c r="M7" i="6"/>
  <c r="J7" i="6"/>
  <c r="N10" i="6"/>
  <c r="I10" i="6"/>
  <c r="K10" i="6"/>
  <c r="L10" i="6"/>
  <c r="M10" i="6"/>
  <c r="H10" i="6"/>
  <c r="J10" i="6"/>
  <c r="I15" i="6"/>
  <c r="H15" i="6"/>
  <c r="N15" i="6"/>
  <c r="M15" i="6"/>
  <c r="J15" i="6"/>
  <c r="L15" i="6"/>
  <c r="K15" i="6"/>
  <c r="N13" i="6"/>
  <c r="M13" i="6"/>
  <c r="I13" i="6"/>
  <c r="L13" i="6"/>
  <c r="K13" i="6"/>
  <c r="J13" i="6"/>
  <c r="H13" i="6"/>
  <c r="H6" i="6"/>
  <c r="L6" i="6"/>
  <c r="K6" i="6"/>
  <c r="J6" i="6"/>
  <c r="N6" i="6"/>
  <c r="M6" i="6"/>
  <c r="I6" i="6"/>
  <c r="K11" i="6"/>
  <c r="N11" i="6"/>
  <c r="H11" i="6"/>
  <c r="M11" i="6"/>
  <c r="J11" i="6"/>
  <c r="L11" i="6"/>
  <c r="I11" i="6"/>
  <c r="K20" i="6"/>
  <c r="M20" i="6"/>
  <c r="N20" i="6"/>
  <c r="L20" i="6"/>
  <c r="J20" i="6"/>
  <c r="I20" i="6"/>
  <c r="H20" i="6"/>
  <c r="K16" i="6"/>
  <c r="I16" i="6"/>
  <c r="L16" i="6"/>
  <c r="N16" i="6"/>
  <c r="M16" i="6"/>
  <c r="J16" i="6"/>
  <c r="H16" i="6"/>
  <c r="N17" i="6"/>
  <c r="M17" i="6"/>
  <c r="I17" i="6"/>
  <c r="J17" i="6"/>
  <c r="L17" i="6"/>
  <c r="K17" i="6"/>
  <c r="H17" i="6"/>
  <c r="N21" i="6"/>
  <c r="M21" i="6"/>
  <c r="J21" i="6"/>
  <c r="L21" i="6"/>
  <c r="I21" i="6"/>
  <c r="H21" i="6"/>
  <c r="K21" i="6"/>
  <c r="K24" i="6" l="1"/>
  <c r="K27" i="6" s="1"/>
  <c r="K28" i="6" s="1"/>
  <c r="N24" i="6"/>
  <c r="H24" i="6"/>
  <c r="J24" i="6"/>
  <c r="I24" i="6"/>
  <c r="L24" i="6"/>
  <c r="M24" i="6"/>
  <c r="K25" i="6" l="1"/>
  <c r="M25" i="6"/>
  <c r="M27" i="6"/>
  <c r="M28" i="6" s="1"/>
  <c r="L25" i="6"/>
  <c r="L27" i="6"/>
  <c r="L28" i="6" s="1"/>
  <c r="S23" i="6"/>
  <c r="S15" i="6"/>
  <c r="S18" i="6"/>
  <c r="S8" i="6"/>
  <c r="S5" i="6"/>
  <c r="S19" i="6"/>
  <c r="S22" i="6"/>
  <c r="S12" i="6"/>
  <c r="S9" i="6"/>
  <c r="S6" i="6"/>
  <c r="S20" i="6"/>
  <c r="S16" i="6"/>
  <c r="S11" i="6"/>
  <c r="S21" i="6"/>
  <c r="S17" i="6"/>
  <c r="S13" i="6"/>
  <c r="S10" i="6"/>
  <c r="S7" i="6"/>
  <c r="S14" i="6"/>
  <c r="I25" i="6"/>
  <c r="I27" i="6"/>
  <c r="I28" i="6" s="1"/>
  <c r="J25" i="6"/>
  <c r="J27" i="6"/>
  <c r="J28" i="6" s="1"/>
  <c r="H25" i="6"/>
  <c r="H27" i="6"/>
  <c r="H28" i="6" s="1"/>
  <c r="N25" i="6"/>
  <c r="N27" i="6"/>
  <c r="N28" i="6" s="1"/>
  <c r="V12" i="6" l="1"/>
  <c r="V9" i="6"/>
  <c r="V6" i="6"/>
  <c r="V20" i="6"/>
  <c r="V16" i="6"/>
  <c r="V13" i="6"/>
  <c r="V21" i="6"/>
  <c r="V17" i="6"/>
  <c r="V10" i="6"/>
  <c r="V7" i="6"/>
  <c r="V22" i="6"/>
  <c r="V18" i="6"/>
  <c r="V14" i="6"/>
  <c r="V23" i="6"/>
  <c r="V19" i="6"/>
  <c r="V11" i="6"/>
  <c r="V8" i="6"/>
  <c r="V5" i="6"/>
  <c r="V15" i="6"/>
  <c r="P22" i="6"/>
  <c r="P18" i="6"/>
  <c r="P14" i="6"/>
  <c r="P17" i="6"/>
  <c r="P11" i="6"/>
  <c r="P8" i="6"/>
  <c r="P5" i="6"/>
  <c r="P6" i="6"/>
  <c r="P7" i="6"/>
  <c r="P23" i="6"/>
  <c r="P12" i="6"/>
  <c r="P19" i="6"/>
  <c r="P15" i="6"/>
  <c r="P9" i="6"/>
  <c r="P20" i="6"/>
  <c r="P16" i="6"/>
  <c r="P21" i="6"/>
  <c r="P13" i="6"/>
  <c r="P10" i="6"/>
  <c r="G25" i="6"/>
  <c r="T19" i="6"/>
  <c r="T15" i="6"/>
  <c r="T7" i="6"/>
  <c r="T23" i="6"/>
  <c r="T12" i="6"/>
  <c r="T9" i="6"/>
  <c r="T6" i="6"/>
  <c r="T20" i="6"/>
  <c r="T16" i="6"/>
  <c r="T21" i="6"/>
  <c r="T17" i="6"/>
  <c r="T13" i="6"/>
  <c r="T10" i="6"/>
  <c r="T18" i="6"/>
  <c r="T14" i="6"/>
  <c r="T11" i="6"/>
  <c r="T8" i="6"/>
  <c r="T22" i="6"/>
  <c r="T5" i="6"/>
  <c r="R11" i="6"/>
  <c r="R8" i="6"/>
  <c r="R5" i="6"/>
  <c r="R22" i="6"/>
  <c r="R23" i="6"/>
  <c r="R19" i="6"/>
  <c r="R15" i="6"/>
  <c r="R12" i="6"/>
  <c r="R6" i="6"/>
  <c r="R18" i="6"/>
  <c r="R9" i="6"/>
  <c r="R20" i="6"/>
  <c r="R16" i="6"/>
  <c r="R21" i="6"/>
  <c r="R17" i="6"/>
  <c r="R13" i="6"/>
  <c r="R10" i="6"/>
  <c r="R7" i="6"/>
  <c r="R14" i="6"/>
  <c r="Q22" i="6"/>
  <c r="Q18" i="6"/>
  <c r="Q14" i="6"/>
  <c r="Q5" i="6"/>
  <c r="Q16" i="6"/>
  <c r="Q10" i="6"/>
  <c r="Q11" i="6"/>
  <c r="Q8" i="6"/>
  <c r="Q7" i="6"/>
  <c r="Q23" i="6"/>
  <c r="Q19" i="6"/>
  <c r="Q15" i="6"/>
  <c r="Q12" i="6"/>
  <c r="Q9" i="6"/>
  <c r="Q6" i="6"/>
  <c r="Q20" i="6"/>
  <c r="Q17" i="6"/>
  <c r="Q13" i="6"/>
  <c r="Q21" i="6"/>
  <c r="U5" i="6"/>
  <c r="U19" i="6"/>
  <c r="U12" i="6"/>
  <c r="U9" i="6"/>
  <c r="U6" i="6"/>
  <c r="U20" i="6"/>
  <c r="U16" i="6"/>
  <c r="U11" i="6"/>
  <c r="U15" i="6"/>
  <c r="U21" i="6"/>
  <c r="U17" i="6"/>
  <c r="U13" i="6"/>
  <c r="U10" i="6"/>
  <c r="U7" i="6"/>
  <c r="U23" i="6"/>
  <c r="U8" i="6"/>
  <c r="U22" i="6"/>
  <c r="U18" i="6"/>
  <c r="U14" i="6"/>
  <c r="X17" i="6" l="1"/>
  <c r="X11" i="6"/>
  <c r="X9" i="6"/>
  <c r="X15" i="6"/>
  <c r="X22" i="6"/>
  <c r="X19" i="6"/>
  <c r="X12" i="6"/>
  <c r="X18" i="6"/>
  <c r="X23" i="6"/>
  <c r="X20" i="6"/>
  <c r="X14" i="6"/>
  <c r="X7" i="6"/>
  <c r="X10" i="6"/>
  <c r="X6" i="6"/>
  <c r="X13" i="6"/>
  <c r="X5" i="6"/>
  <c r="X21" i="6"/>
  <c r="X8" i="6"/>
  <c r="X16" i="6"/>
  <c r="C23" i="5" l="1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C13" i="5"/>
  <c r="C12" i="5"/>
  <c r="C11" i="5"/>
  <c r="C10" i="5"/>
  <c r="C9" i="5"/>
  <c r="C8" i="5"/>
  <c r="C7" i="5"/>
  <c r="C6" i="5"/>
  <c r="C5" i="5"/>
  <c r="C4" i="5"/>
  <c r="C23" i="1"/>
  <c r="D26" i="5" l="1"/>
  <c r="D25" i="5"/>
  <c r="Z22" i="5" s="1"/>
  <c r="D24" i="5"/>
  <c r="E16" i="5" s="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5" i="5" l="1"/>
  <c r="D27" i="5"/>
  <c r="D28" i="5" s="1"/>
  <c r="E18" i="5"/>
  <c r="F18" i="5" s="1"/>
  <c r="Z16" i="5"/>
  <c r="F16" i="5"/>
  <c r="E14" i="5"/>
  <c r="E15" i="5"/>
  <c r="Z21" i="5"/>
  <c r="Z17" i="5"/>
  <c r="Z13" i="5"/>
  <c r="Z10" i="5"/>
  <c r="Z7" i="5"/>
  <c r="Z12" i="5"/>
  <c r="Z11" i="5"/>
  <c r="Z8" i="5"/>
  <c r="Z5" i="5"/>
  <c r="Z23" i="5" s="1"/>
  <c r="Z9" i="5"/>
  <c r="Z6" i="5"/>
  <c r="E19" i="5"/>
  <c r="E11" i="5"/>
  <c r="E8" i="5"/>
  <c r="E5" i="5"/>
  <c r="E12" i="5"/>
  <c r="E9" i="5"/>
  <c r="E6" i="5"/>
  <c r="E21" i="5"/>
  <c r="E7" i="5"/>
  <c r="E17" i="5"/>
  <c r="E13" i="5"/>
  <c r="E10" i="5"/>
  <c r="E22" i="5"/>
  <c r="E4" i="5"/>
  <c r="E20" i="5"/>
  <c r="Z14" i="5"/>
  <c r="Z20" i="5"/>
  <c r="Z18" i="5"/>
  <c r="Z19" i="5"/>
  <c r="D26" i="1"/>
  <c r="D25" i="1"/>
  <c r="D24" i="1"/>
  <c r="E17" i="1" s="1"/>
  <c r="F17" i="1" s="1"/>
  <c r="Z11" i="1" l="1"/>
  <c r="Z13" i="1"/>
  <c r="Z10" i="1"/>
  <c r="Z7" i="1"/>
  <c r="Z5" i="1"/>
  <c r="Z23" i="1" s="1"/>
  <c r="Z8" i="1"/>
  <c r="Z12" i="1"/>
  <c r="Z9" i="1"/>
  <c r="Z6" i="1"/>
  <c r="Z21" i="1"/>
  <c r="Z19" i="1"/>
  <c r="Z20" i="1"/>
  <c r="Z18" i="1"/>
  <c r="Z15" i="1"/>
  <c r="Z22" i="1"/>
  <c r="Z16" i="1"/>
  <c r="Z14" i="1"/>
  <c r="Z17" i="1"/>
  <c r="F14" i="5"/>
  <c r="F7" i="5"/>
  <c r="F12" i="5"/>
  <c r="F5" i="5"/>
  <c r="F13" i="5"/>
  <c r="F17" i="5"/>
  <c r="F21" i="5"/>
  <c r="F6" i="5"/>
  <c r="F9" i="5"/>
  <c r="F20" i="5"/>
  <c r="F8" i="5"/>
  <c r="F10" i="5"/>
  <c r="F11" i="5"/>
  <c r="F22" i="5"/>
  <c r="F19" i="5"/>
  <c r="F15" i="5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4" i="5" l="1"/>
  <c r="F24" i="1"/>
  <c r="G10" i="1" l="1"/>
  <c r="F25" i="1"/>
  <c r="F25" i="5"/>
  <c r="F31" i="6" s="1"/>
  <c r="G18" i="5"/>
  <c r="G16" i="5"/>
  <c r="G15" i="5"/>
  <c r="G13" i="5"/>
  <c r="G8" i="5"/>
  <c r="G17" i="5"/>
  <c r="G10" i="5"/>
  <c r="G14" i="5"/>
  <c r="G6" i="5"/>
  <c r="G22" i="5"/>
  <c r="G9" i="5"/>
  <c r="G19" i="5"/>
  <c r="G5" i="5"/>
  <c r="G20" i="5"/>
  <c r="G21" i="5"/>
  <c r="G11" i="5"/>
  <c r="G7" i="5"/>
  <c r="G12" i="5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16" i="1" l="1"/>
  <c r="H16" i="1"/>
  <c r="K16" i="1"/>
  <c r="J16" i="1"/>
  <c r="J6" i="1"/>
  <c r="K6" i="1"/>
  <c r="H6" i="1"/>
  <c r="I6" i="1"/>
  <c r="N13" i="1"/>
  <c r="I13" i="1"/>
  <c r="K13" i="1"/>
  <c r="H13" i="1"/>
  <c r="J13" i="1"/>
  <c r="K12" i="1"/>
  <c r="I12" i="1"/>
  <c r="H12" i="1"/>
  <c r="J12" i="1"/>
  <c r="K18" i="1"/>
  <c r="H18" i="1"/>
  <c r="I18" i="1"/>
  <c r="J18" i="1"/>
  <c r="J15" i="1"/>
  <c r="H15" i="1"/>
  <c r="I15" i="1"/>
  <c r="K15" i="1"/>
  <c r="H22" i="1"/>
  <c r="K22" i="1"/>
  <c r="I22" i="1"/>
  <c r="J22" i="1"/>
  <c r="K17" i="1"/>
  <c r="H17" i="1"/>
  <c r="I17" i="1"/>
  <c r="J17" i="1"/>
  <c r="J14" i="1"/>
  <c r="K14" i="1"/>
  <c r="H14" i="1"/>
  <c r="I14" i="1"/>
  <c r="I8" i="1"/>
  <c r="J8" i="1"/>
  <c r="K8" i="1"/>
  <c r="H8" i="1"/>
  <c r="K7" i="1"/>
  <c r="H7" i="1"/>
  <c r="J7" i="1"/>
  <c r="I7" i="1"/>
  <c r="H11" i="1"/>
  <c r="I11" i="1"/>
  <c r="J11" i="1"/>
  <c r="K11" i="1"/>
  <c r="I9" i="1"/>
  <c r="K9" i="1"/>
  <c r="H9" i="1"/>
  <c r="J9" i="1"/>
  <c r="I20" i="1"/>
  <c r="J20" i="1"/>
  <c r="K20" i="1"/>
  <c r="H20" i="1"/>
  <c r="H5" i="1"/>
  <c r="K5" i="1"/>
  <c r="I5" i="1"/>
  <c r="J5" i="1"/>
  <c r="I19" i="1"/>
  <c r="K19" i="1"/>
  <c r="H19" i="1"/>
  <c r="J19" i="1"/>
  <c r="K21" i="1"/>
  <c r="H21" i="1"/>
  <c r="I21" i="1"/>
  <c r="J21" i="1"/>
  <c r="K10" i="1"/>
  <c r="J10" i="1"/>
  <c r="I10" i="1"/>
  <c r="H10" i="1"/>
  <c r="N7" i="5"/>
  <c r="H7" i="5"/>
  <c r="K7" i="5"/>
  <c r="M7" i="5"/>
  <c r="I7" i="5"/>
  <c r="L7" i="5"/>
  <c r="J7" i="5"/>
  <c r="N13" i="5"/>
  <c r="J13" i="5"/>
  <c r="L13" i="5"/>
  <c r="I13" i="5"/>
  <c r="H13" i="5"/>
  <c r="K13" i="5"/>
  <c r="M13" i="5"/>
  <c r="N16" i="5"/>
  <c r="I16" i="5"/>
  <c r="J16" i="5"/>
  <c r="K16" i="5"/>
  <c r="M16" i="5"/>
  <c r="L16" i="5"/>
  <c r="H16" i="5"/>
  <c r="N19" i="5"/>
  <c r="H19" i="5"/>
  <c r="L19" i="5"/>
  <c r="K19" i="5"/>
  <c r="J19" i="5"/>
  <c r="I19" i="5"/>
  <c r="M19" i="5"/>
  <c r="N8" i="5"/>
  <c r="H8" i="5"/>
  <c r="L8" i="5"/>
  <c r="K8" i="5"/>
  <c r="M8" i="5"/>
  <c r="J8" i="5"/>
  <c r="I8" i="5"/>
  <c r="N15" i="5"/>
  <c r="J15" i="5"/>
  <c r="I15" i="5"/>
  <c r="H15" i="5"/>
  <c r="L15" i="5"/>
  <c r="M15" i="5"/>
  <c r="K15" i="5"/>
  <c r="N18" i="5"/>
  <c r="L18" i="5"/>
  <c r="H18" i="5"/>
  <c r="M18" i="5"/>
  <c r="K18" i="5"/>
  <c r="J18" i="5"/>
  <c r="I18" i="5"/>
  <c r="N14" i="5"/>
  <c r="L14" i="5"/>
  <c r="I14" i="5"/>
  <c r="H14" i="5"/>
  <c r="K14" i="5"/>
  <c r="J14" i="5"/>
  <c r="M14" i="5"/>
  <c r="N11" i="5"/>
  <c r="H11" i="5"/>
  <c r="M11" i="5"/>
  <c r="I11" i="5"/>
  <c r="L11" i="5"/>
  <c r="K11" i="5"/>
  <c r="J11" i="5"/>
  <c r="N21" i="5"/>
  <c r="J21" i="5"/>
  <c r="H21" i="5"/>
  <c r="K21" i="5"/>
  <c r="L21" i="5"/>
  <c r="I21" i="5"/>
  <c r="M21" i="5"/>
  <c r="N20" i="5"/>
  <c r="I20" i="5"/>
  <c r="L20" i="5"/>
  <c r="K20" i="5"/>
  <c r="H20" i="5"/>
  <c r="M20" i="5"/>
  <c r="J20" i="5"/>
  <c r="N5" i="5"/>
  <c r="L5" i="5"/>
  <c r="K5" i="5"/>
  <c r="I5" i="5"/>
  <c r="J5" i="5"/>
  <c r="H5" i="5"/>
  <c r="M5" i="5"/>
  <c r="N9" i="5"/>
  <c r="K9" i="5"/>
  <c r="M9" i="5"/>
  <c r="I9" i="5"/>
  <c r="H9" i="5"/>
  <c r="J9" i="5"/>
  <c r="L9" i="5"/>
  <c r="N22" i="5"/>
  <c r="M22" i="5"/>
  <c r="I22" i="5"/>
  <c r="J22" i="5"/>
  <c r="H22" i="5"/>
  <c r="L22" i="5"/>
  <c r="K22" i="5"/>
  <c r="N6" i="5"/>
  <c r="I6" i="5"/>
  <c r="K6" i="5"/>
  <c r="M6" i="5"/>
  <c r="H6" i="5"/>
  <c r="J6" i="5"/>
  <c r="L6" i="5"/>
  <c r="N10" i="5"/>
  <c r="H10" i="5"/>
  <c r="M10" i="5"/>
  <c r="I10" i="5"/>
  <c r="K10" i="5"/>
  <c r="L10" i="5"/>
  <c r="J10" i="5"/>
  <c r="N12" i="5"/>
  <c r="H12" i="5"/>
  <c r="L12" i="5"/>
  <c r="K12" i="5"/>
  <c r="J12" i="5"/>
  <c r="I12" i="5"/>
  <c r="M12" i="5"/>
  <c r="N17" i="5"/>
  <c r="I17" i="5"/>
  <c r="M17" i="5"/>
  <c r="J17" i="5"/>
  <c r="H17" i="5"/>
  <c r="K17" i="5"/>
  <c r="L17" i="5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M24" i="5" l="1"/>
  <c r="I24" i="5"/>
  <c r="H24" i="5"/>
  <c r="J24" i="5"/>
  <c r="K24" i="5"/>
  <c r="L24" i="5"/>
  <c r="N24" i="5"/>
  <c r="M24" i="1"/>
  <c r="J24" i="1"/>
  <c r="I24" i="1"/>
  <c r="K24" i="1"/>
  <c r="N24" i="1"/>
  <c r="L24" i="1"/>
  <c r="H24" i="1"/>
  <c r="I25" i="1" l="1"/>
  <c r="I27" i="1"/>
  <c r="I28" i="1" s="1"/>
  <c r="N25" i="1"/>
  <c r="N27" i="1"/>
  <c r="N28" i="1" s="1"/>
  <c r="K25" i="1"/>
  <c r="K27" i="1"/>
  <c r="K28" i="1" s="1"/>
  <c r="J25" i="1"/>
  <c r="J27" i="1"/>
  <c r="J28" i="1" s="1"/>
  <c r="M25" i="1"/>
  <c r="M27" i="1"/>
  <c r="M28" i="1" s="1"/>
  <c r="H25" i="1"/>
  <c r="G25" i="1" s="1"/>
  <c r="H27" i="1"/>
  <c r="H28" i="1" s="1"/>
  <c r="L25" i="1"/>
  <c r="L27" i="1"/>
  <c r="L28" i="1" s="1"/>
  <c r="I25" i="5"/>
  <c r="I27" i="5"/>
  <c r="I28" i="5" s="1"/>
  <c r="E13" i="7" s="1"/>
  <c r="M13" i="7" s="1"/>
  <c r="M14" i="7" s="1"/>
  <c r="M25" i="5"/>
  <c r="M27" i="5"/>
  <c r="M28" i="5" s="1"/>
  <c r="I13" i="7" s="1"/>
  <c r="L25" i="5"/>
  <c r="L27" i="5"/>
  <c r="L28" i="5" s="1"/>
  <c r="H13" i="7" s="1"/>
  <c r="K25" i="5"/>
  <c r="K27" i="5"/>
  <c r="K28" i="5" s="1"/>
  <c r="G13" i="7" s="1"/>
  <c r="O13" i="7" s="1"/>
  <c r="O14" i="7" s="1"/>
  <c r="J25" i="5"/>
  <c r="J27" i="5"/>
  <c r="J28" i="5" s="1"/>
  <c r="F13" i="7" s="1"/>
  <c r="N13" i="7" s="1"/>
  <c r="N14" i="7" s="1"/>
  <c r="H25" i="5"/>
  <c r="H27" i="5"/>
  <c r="H28" i="5" s="1"/>
  <c r="D13" i="7" s="1"/>
  <c r="L13" i="7" s="1"/>
  <c r="N25" i="5"/>
  <c r="N27" i="5"/>
  <c r="N28" i="5" s="1"/>
  <c r="J13" i="7" s="1"/>
  <c r="R8" i="1" l="1"/>
  <c r="R21" i="1"/>
  <c r="R5" i="1"/>
  <c r="R18" i="1"/>
  <c r="R15" i="1"/>
  <c r="R12" i="1"/>
  <c r="R9" i="1"/>
  <c r="R22" i="1"/>
  <c r="R19" i="1"/>
  <c r="R6" i="1"/>
  <c r="R10" i="1"/>
  <c r="R16" i="1"/>
  <c r="R13" i="1"/>
  <c r="R7" i="1"/>
  <c r="R20" i="1"/>
  <c r="R14" i="1"/>
  <c r="R11" i="1"/>
  <c r="R17" i="1"/>
  <c r="R23" i="1"/>
  <c r="Q13" i="7"/>
  <c r="Q14" i="7" s="1"/>
  <c r="S13" i="7"/>
  <c r="S14" i="7" s="1"/>
  <c r="S21" i="1"/>
  <c r="S5" i="1"/>
  <c r="S18" i="1"/>
  <c r="S15" i="1"/>
  <c r="S12" i="1"/>
  <c r="S9" i="1"/>
  <c r="S13" i="1"/>
  <c r="S11" i="1"/>
  <c r="S22" i="1"/>
  <c r="S19" i="1"/>
  <c r="S6" i="1"/>
  <c r="S16" i="1"/>
  <c r="S10" i="1"/>
  <c r="S7" i="1"/>
  <c r="S20" i="1"/>
  <c r="S14" i="1"/>
  <c r="S23" i="1"/>
  <c r="S17" i="1"/>
  <c r="S8" i="1"/>
  <c r="R13" i="7"/>
  <c r="R14" i="7" s="1"/>
  <c r="P13" i="7"/>
  <c r="P14" i="7" s="1"/>
  <c r="U12" i="1"/>
  <c r="U9" i="1"/>
  <c r="U11" i="1"/>
  <c r="U22" i="1"/>
  <c r="U19" i="1"/>
  <c r="U6" i="1"/>
  <c r="U21" i="1"/>
  <c r="U16" i="1"/>
  <c r="U13" i="1"/>
  <c r="U10" i="1"/>
  <c r="U7" i="1"/>
  <c r="U20" i="1"/>
  <c r="U23" i="1"/>
  <c r="U17" i="1"/>
  <c r="U5" i="1"/>
  <c r="U8" i="1"/>
  <c r="U18" i="1"/>
  <c r="U15" i="1"/>
  <c r="U14" i="1"/>
  <c r="P17" i="1"/>
  <c r="P9" i="1"/>
  <c r="P14" i="1"/>
  <c r="P11" i="1"/>
  <c r="P7" i="1"/>
  <c r="P8" i="1"/>
  <c r="P16" i="1"/>
  <c r="P21" i="1"/>
  <c r="P5" i="1"/>
  <c r="P18" i="1"/>
  <c r="P15" i="1"/>
  <c r="X15" i="1" s="1"/>
  <c r="P23" i="1"/>
  <c r="P12" i="1"/>
  <c r="P10" i="1"/>
  <c r="P22" i="1"/>
  <c r="P19" i="1"/>
  <c r="P6" i="1"/>
  <c r="P13" i="1"/>
  <c r="P20" i="1"/>
  <c r="U13" i="7"/>
  <c r="V13" i="7" s="1"/>
  <c r="L14" i="7"/>
  <c r="U14" i="7" s="1"/>
  <c r="V14" i="7" s="1"/>
  <c r="Q14" i="1"/>
  <c r="Q11" i="1"/>
  <c r="Q8" i="1"/>
  <c r="Q20" i="1"/>
  <c r="Q21" i="1"/>
  <c r="Q5" i="1"/>
  <c r="Q18" i="1"/>
  <c r="Q15" i="1"/>
  <c r="Q13" i="1"/>
  <c r="Q12" i="1"/>
  <c r="Q9" i="1"/>
  <c r="Q19" i="1"/>
  <c r="Q22" i="1"/>
  <c r="Q6" i="1"/>
  <c r="Q16" i="1"/>
  <c r="Q10" i="1"/>
  <c r="Q7" i="1"/>
  <c r="Q17" i="1"/>
  <c r="Q23" i="1"/>
  <c r="V9" i="1"/>
  <c r="V22" i="1"/>
  <c r="V19" i="1"/>
  <c r="V6" i="1"/>
  <c r="V16" i="1"/>
  <c r="V13" i="1"/>
  <c r="V10" i="1"/>
  <c r="V7" i="1"/>
  <c r="V8" i="1"/>
  <c r="V20" i="1"/>
  <c r="V18" i="1"/>
  <c r="V17" i="1"/>
  <c r="V15" i="1"/>
  <c r="V14" i="1"/>
  <c r="V11" i="1"/>
  <c r="V21" i="1"/>
  <c r="V5" i="1"/>
  <c r="V12" i="1"/>
  <c r="V23" i="1"/>
  <c r="X23" i="1" s="1"/>
  <c r="T18" i="1"/>
  <c r="T15" i="1"/>
  <c r="T12" i="1"/>
  <c r="T9" i="1"/>
  <c r="T22" i="1"/>
  <c r="T19" i="1"/>
  <c r="T6" i="1"/>
  <c r="T17" i="1"/>
  <c r="T16" i="1"/>
  <c r="T7" i="1"/>
  <c r="T13" i="1"/>
  <c r="T23" i="1"/>
  <c r="T10" i="1"/>
  <c r="T8" i="1"/>
  <c r="T20" i="1"/>
  <c r="T14" i="1"/>
  <c r="T11" i="1"/>
  <c r="T21" i="1"/>
  <c r="T5" i="1"/>
  <c r="T19" i="5"/>
  <c r="T15" i="5"/>
  <c r="T12" i="5"/>
  <c r="T9" i="5"/>
  <c r="T6" i="5"/>
  <c r="T20" i="5"/>
  <c r="T16" i="5"/>
  <c r="T5" i="5"/>
  <c r="T21" i="5"/>
  <c r="T17" i="5"/>
  <c r="T13" i="5"/>
  <c r="T10" i="5"/>
  <c r="T7" i="5"/>
  <c r="T22" i="5"/>
  <c r="T18" i="5"/>
  <c r="T14" i="5"/>
  <c r="T11" i="5"/>
  <c r="T8" i="5"/>
  <c r="T23" i="5"/>
  <c r="V12" i="5"/>
  <c r="V9" i="5"/>
  <c r="V6" i="5"/>
  <c r="V20" i="5"/>
  <c r="V16" i="5"/>
  <c r="V21" i="5"/>
  <c r="V17" i="5"/>
  <c r="V13" i="5"/>
  <c r="V10" i="5"/>
  <c r="V7" i="5"/>
  <c r="V5" i="5"/>
  <c r="V22" i="5"/>
  <c r="V18" i="5"/>
  <c r="V14" i="5"/>
  <c r="V8" i="5"/>
  <c r="V11" i="5"/>
  <c r="V23" i="5"/>
  <c r="V19" i="5"/>
  <c r="V15" i="5"/>
  <c r="P18" i="5"/>
  <c r="P14" i="5"/>
  <c r="P11" i="5"/>
  <c r="P8" i="5"/>
  <c r="P5" i="5"/>
  <c r="P23" i="5"/>
  <c r="P19" i="5"/>
  <c r="P15" i="5"/>
  <c r="P10" i="5"/>
  <c r="P12" i="5"/>
  <c r="P9" i="5"/>
  <c r="P6" i="5"/>
  <c r="P20" i="5"/>
  <c r="P16" i="5"/>
  <c r="P21" i="5"/>
  <c r="P17" i="5"/>
  <c r="P13" i="5"/>
  <c r="P7" i="5"/>
  <c r="P22" i="5"/>
  <c r="U9" i="5"/>
  <c r="U6" i="5"/>
  <c r="U12" i="5"/>
  <c r="U20" i="5"/>
  <c r="U16" i="5"/>
  <c r="U21" i="5"/>
  <c r="U17" i="5"/>
  <c r="U13" i="5"/>
  <c r="U10" i="5"/>
  <c r="U7" i="5"/>
  <c r="U22" i="5"/>
  <c r="U18" i="5"/>
  <c r="U14" i="5"/>
  <c r="U11" i="5"/>
  <c r="U8" i="5"/>
  <c r="U5" i="5"/>
  <c r="U23" i="5"/>
  <c r="U19" i="5"/>
  <c r="U15" i="5"/>
  <c r="Q22" i="5"/>
  <c r="Q18" i="5"/>
  <c r="Q14" i="5"/>
  <c r="Q11" i="5"/>
  <c r="Q8" i="5"/>
  <c r="Q5" i="5"/>
  <c r="Q23" i="5"/>
  <c r="Q19" i="5"/>
  <c r="Q15" i="5"/>
  <c r="Q12" i="5"/>
  <c r="Q9" i="5"/>
  <c r="Q6" i="5"/>
  <c r="Q20" i="5"/>
  <c r="Q16" i="5"/>
  <c r="Q21" i="5"/>
  <c r="Q17" i="5"/>
  <c r="Q13" i="5"/>
  <c r="Q10" i="5"/>
  <c r="Q7" i="5"/>
  <c r="G25" i="5"/>
  <c r="R11" i="5"/>
  <c r="R8" i="5"/>
  <c r="R5" i="5"/>
  <c r="R23" i="5"/>
  <c r="R19" i="5"/>
  <c r="R15" i="5"/>
  <c r="R12" i="5"/>
  <c r="R9" i="5"/>
  <c r="R6" i="5"/>
  <c r="R20" i="5"/>
  <c r="R16" i="5"/>
  <c r="R10" i="5"/>
  <c r="R13" i="5"/>
  <c r="R21" i="5"/>
  <c r="R17" i="5"/>
  <c r="R7" i="5"/>
  <c r="R22" i="5"/>
  <c r="R18" i="5"/>
  <c r="R14" i="5"/>
  <c r="S23" i="5"/>
  <c r="S19" i="5"/>
  <c r="S15" i="5"/>
  <c r="S12" i="5"/>
  <c r="S9" i="5"/>
  <c r="S6" i="5"/>
  <c r="S20" i="5"/>
  <c r="S16" i="5"/>
  <c r="S21" i="5"/>
  <c r="S17" i="5"/>
  <c r="S13" i="5"/>
  <c r="S10" i="5"/>
  <c r="S7" i="5"/>
  <c r="S22" i="5"/>
  <c r="S18" i="5"/>
  <c r="S14" i="5"/>
  <c r="S11" i="5"/>
  <c r="S8" i="5"/>
  <c r="S5" i="5"/>
  <c r="X5" i="1" l="1"/>
  <c r="X21" i="1"/>
  <c r="X12" i="1"/>
  <c r="X13" i="1"/>
  <c r="X6" i="1"/>
  <c r="X7" i="1"/>
  <c r="X20" i="5"/>
  <c r="X19" i="1"/>
  <c r="X11" i="1"/>
  <c r="X22" i="1"/>
  <c r="X14" i="1"/>
  <c r="X18" i="1"/>
  <c r="X10" i="1"/>
  <c r="X9" i="1"/>
  <c r="X20" i="1"/>
  <c r="X17" i="1"/>
  <c r="X16" i="1"/>
  <c r="X8" i="1"/>
  <c r="X6" i="5"/>
  <c r="X10" i="5"/>
  <c r="X7" i="5"/>
  <c r="X13" i="5"/>
  <c r="X23" i="5"/>
  <c r="X19" i="5"/>
  <c r="X17" i="5"/>
  <c r="X5" i="5"/>
  <c r="X12" i="5"/>
  <c r="X22" i="5"/>
  <c r="X15" i="5"/>
  <c r="X21" i="5"/>
  <c r="X8" i="5"/>
  <c r="X16" i="5"/>
  <c r="X11" i="5"/>
  <c r="X14" i="5"/>
  <c r="X9" i="5"/>
  <c r="X18" i="5"/>
</calcChain>
</file>

<file path=xl/sharedStrings.xml><?xml version="1.0" encoding="utf-8"?>
<sst xmlns="http://schemas.openxmlformats.org/spreadsheetml/2006/main" count="134" uniqueCount="64">
  <si>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</si>
  <si>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</si>
  <si>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</si>
  <si>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</si>
  <si>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</si>
  <si>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</si>
  <si>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</si>
  <si>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</si>
  <si>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</si>
  <si>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</si>
  <si>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</si>
  <si>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</si>
  <si>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</si>
  <si>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</si>
  <si>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</si>
  <si>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</si>
  <si>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</si>
  <si>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</si>
  <si>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</si>
  <si>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</si>
  <si>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</si>
  <si>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</si>
  <si>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</si>
  <si>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</si>
  <si>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a165</t>
  </si>
  <si>
    <t>kJ/mol</t>
  </si>
  <si>
    <t>mode_1_ratio</t>
  </si>
  <si>
    <t>mode_2_ratio</t>
  </si>
  <si>
    <t>mode_3_ratio</t>
  </si>
  <si>
    <t>mode_4_ratio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</si>
  <si>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</si>
  <si>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</si>
  <si>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</si>
  <si>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</si>
  <si>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</si>
  <si>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</si>
  <si>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</si>
  <si>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</si>
  <si>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</si>
  <si>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</si>
  <si>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</si>
  <si>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</si>
  <si>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</si>
  <si>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</si>
  <si>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</si>
  <si>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</si>
  <si>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</si>
  <si>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</si>
  <si>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coefficients</t>
  </si>
  <si>
    <t>mode_1</t>
  </si>
  <si>
    <t>mode_2</t>
  </si>
  <si>
    <t>mode_3</t>
  </si>
  <si>
    <t>mode_4</t>
  </si>
  <si>
    <t>sin_1</t>
  </si>
  <si>
    <t>sin_2</t>
  </si>
  <si>
    <t>sin_3</t>
  </si>
  <si>
    <t>sin_4</t>
  </si>
  <si>
    <t>predicted_norm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</si>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</sst>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HNCS</a:t>
            </a:r>
          </a:p>
        </c:rich>
      </c:tx>
      <c:layout>
        <c:manualLayout>
          <c:xMode val="edge"/>
          <c:yMode val="edge"/>
          <c:x val="0.48748997206319844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opt_angle_no_relax!$X$5:$X$23</c:f>
              <c:numCache>
                <c:formatCode>General</c:formatCode>
                <c:ptCount val="19"/>
                <c:pt idx="0">
                  <c:v>8.1905160835355044</c:v>
                </c:pt>
                <c:pt idx="1">
                  <c:v>7.9390067053653439</c:v>
                </c:pt>
                <c:pt idx="2">
                  <c:v>7.2166892766205226</c:v>
                </c:pt>
                <c:pt idx="3">
                  <c:v>6.1151756385675116</c:v>
                </c:pt>
                <c:pt idx="4">
                  <c:v>4.7718311375757025</c:v>
                </c:pt>
                <c:pt idx="5">
                  <c:v>3.3508835474168421</c:v>
                </c:pt>
                <c:pt idx="6">
                  <c:v>2.0228581567445749</c:v>
                </c:pt>
                <c:pt idx="7">
                  <c:v>0.94487186427006142</c:v>
                </c:pt>
                <c:pt idx="8">
                  <c:v>0.24330114291120644</c:v>
                </c:pt>
                <c:pt idx="9">
                  <c:v>0</c:v>
                </c:pt>
                <c:pt idx="10">
                  <c:v>0.24330114291120652</c:v>
                </c:pt>
                <c:pt idx="11">
                  <c:v>0.94487186427006209</c:v>
                </c:pt>
                <c:pt idx="12">
                  <c:v>2.022858156744574</c:v>
                </c:pt>
                <c:pt idx="13">
                  <c:v>3.350883547416843</c:v>
                </c:pt>
                <c:pt idx="14">
                  <c:v>4.7718311375757017</c:v>
                </c:pt>
                <c:pt idx="15">
                  <c:v>6.1151756385675116</c:v>
                </c:pt>
                <c:pt idx="16">
                  <c:v>7.2166892766205226</c:v>
                </c:pt>
                <c:pt idx="17">
                  <c:v>7.9390067053653439</c:v>
                </c:pt>
                <c:pt idx="18">
                  <c:v>8.1905160835355044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A9-4010-B1EB-F796FC947EC6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8.1905097999760983</c:v>
                </c:pt>
                <c:pt idx="1">
                  <c:v>7.9389868999843145</c:v>
                </c:pt>
                <c:pt idx="2">
                  <c:v>7.2166855950856927</c:v>
                </c:pt>
                <c:pt idx="3">
                  <c:v>6.1151570700759521</c:v>
                </c:pt>
                <c:pt idx="4">
                  <c:v>4.7718199950200528</c:v>
                </c:pt>
                <c:pt idx="5">
                  <c:v>3.3508731400347358</c:v>
                </c:pt>
                <c:pt idx="6">
                  <c:v>2.0228427300327212</c:v>
                </c:pt>
                <c:pt idx="7">
                  <c:v>0.94486494005008126</c:v>
                </c:pt>
                <c:pt idx="8">
                  <c:v>0.24327883001856776</c:v>
                </c:pt>
                <c:pt idx="9">
                  <c:v>0</c:v>
                </c:pt>
                <c:pt idx="10">
                  <c:v>0.24327883001856776</c:v>
                </c:pt>
                <c:pt idx="11">
                  <c:v>0.94486494005008126</c:v>
                </c:pt>
                <c:pt idx="12">
                  <c:v>2.0228427300327212</c:v>
                </c:pt>
                <c:pt idx="13">
                  <c:v>3.3508731400347358</c:v>
                </c:pt>
                <c:pt idx="14">
                  <c:v>4.7718199950200528</c:v>
                </c:pt>
                <c:pt idx="15">
                  <c:v>6.1151570700759521</c:v>
                </c:pt>
                <c:pt idx="16">
                  <c:v>7.2166855950856927</c:v>
                </c:pt>
                <c:pt idx="17">
                  <c:v>7.9389868999843145</c:v>
                </c:pt>
                <c:pt idx="18">
                  <c:v>8.1905097999760983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A9-4010-B1EB-F796FC947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681176"/>
        <c:axId val="672387752"/>
      </c:scatterChart>
      <c:valAx>
        <c:axId val="598681176"/>
        <c:scaling>
          <c:orientation val="minMax"/>
          <c:max val="3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387752"/>
        <c:crosses val="autoZero"/>
        <c:crossBetween val="midCat"/>
        <c:majorUnit val="90"/>
      </c:valAx>
      <c:valAx>
        <c:axId val="6723877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6811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4A3EE1-F0B6-C393-9A7D-CE2713637E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4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3.85546875" customWidth="1"/>
    <col min="7" max="7" width="13.5703125" customWidth="1"/>
    <col min="8" max="8" width="14.140625" customWidth="1"/>
    <col min="9" max="9" width="13.8554687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6.140625" customWidth="1"/>
    <col min="22" max="22" width="16.85546875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</cols>
  <sheetData>
    <row r="1" spans="1:26" x14ac:dyDescent="0.25">
      <c r="A1" t="s">
        <v>16</v>
      </c>
      <c r="B1">
        <v>2.8158916161173799</v>
      </c>
    </row>
    <row r="2" spans="1:26" x14ac:dyDescent="0.25">
      <c r="B2" t="s">
        <v>18</v>
      </c>
      <c r="C2" t="s">
        <v>8</v>
      </c>
      <c r="D2" t="s">
        <v>19</v>
      </c>
      <c r="E2" t="s">
        <v>8</v>
      </c>
      <c r="F2" t="s">
        <v>26</v>
      </c>
      <c r="G2" t="s">
        <v>27</v>
      </c>
      <c r="H2" t="s">
        <v>28</v>
      </c>
      <c r="I2" t="s">
        <v>29</v>
      </c>
    </row>
    <row r="3" spans="1:26" x14ac:dyDescent="0.25">
      <c r="A3" t="s">
        <v>23</v>
      </c>
      <c r="B3">
        <v>174.28570999999999</v>
      </c>
      <c r="C3">
        <f>B3*PI()/180</f>
        <v>3.0418594786760065</v>
      </c>
      <c r="D3">
        <v>131.68457000000001</v>
      </c>
      <c r="E3">
        <f>D3*PI()/180</f>
        <v>2.2983293205729494</v>
      </c>
      <c r="F3">
        <f>P8*T8/(P$8*T$8)</f>
        <v>1</v>
      </c>
      <c r="G3">
        <f t="shared" ref="G3:I3" si="0">Q8*U8/(Q$8*U$8)</f>
        <v>1</v>
      </c>
      <c r="H3">
        <f t="shared" si="0"/>
        <v>1</v>
      </c>
      <c r="I3">
        <f t="shared" si="0"/>
        <v>1</v>
      </c>
      <c r="Y3" s="2"/>
      <c r="Z3" s="2"/>
    </row>
    <row r="4" spans="1:26" x14ac:dyDescent="0.25">
      <c r="A4" t="s">
        <v>24</v>
      </c>
      <c r="B4">
        <v>165</v>
      </c>
      <c r="C4">
        <f t="shared" ref="C4" si="1">B4*PI()/180</f>
        <v>2.8797932657906435</v>
      </c>
      <c r="D4">
        <v>130.53985</v>
      </c>
      <c r="E4">
        <f t="shared" ref="E4" si="2">D4*PI()/180</f>
        <v>2.27835018755952</v>
      </c>
      <c r="F4">
        <f>P9*T9/(P$8*T$8)</f>
        <v>2.8147835888285395</v>
      </c>
      <c r="G4">
        <f t="shared" ref="G4" si="3">Q9*U9/(Q$8*U$8)</f>
        <v>7.1835117284955228</v>
      </c>
      <c r="H4">
        <f t="shared" ref="H4" si="4">R9*V9/(R$8*V$8)</f>
        <v>18.913762471940437</v>
      </c>
      <c r="I4">
        <f t="shared" ref="I4" si="5">S9*W9/(S$8*W$8)</f>
        <v>50.232271069254381</v>
      </c>
      <c r="Y4" s="2"/>
      <c r="Z4" s="2"/>
    </row>
    <row r="6" spans="1:26" x14ac:dyDescent="0.25">
      <c r="F6" t="s">
        <v>30</v>
      </c>
      <c r="G6" t="s">
        <v>31</v>
      </c>
    </row>
    <row r="7" spans="1:26" x14ac:dyDescent="0.25">
      <c r="B7" t="s">
        <v>18</v>
      </c>
      <c r="C7" t="s">
        <v>8</v>
      </c>
      <c r="D7" t="s">
        <v>19</v>
      </c>
      <c r="E7" t="s">
        <v>8</v>
      </c>
      <c r="F7" t="s">
        <v>20</v>
      </c>
      <c r="G7" t="s">
        <v>21</v>
      </c>
      <c r="H7" t="s">
        <v>32</v>
      </c>
      <c r="I7" t="s">
        <v>33</v>
      </c>
      <c r="J7" t="s">
        <v>34</v>
      </c>
      <c r="K7" t="s">
        <v>35</v>
      </c>
      <c r="L7" t="s">
        <v>36</v>
      </c>
      <c r="M7" t="s">
        <v>37</v>
      </c>
      <c r="N7" t="s">
        <v>38</v>
      </c>
      <c r="O7" t="s">
        <v>39</v>
      </c>
      <c r="P7" t="s">
        <v>40</v>
      </c>
      <c r="Q7" t="s">
        <v>41</v>
      </c>
      <c r="R7" t="s">
        <v>42</v>
      </c>
      <c r="S7" t="s">
        <v>43</v>
      </c>
      <c r="T7" t="s">
        <v>44</v>
      </c>
      <c r="U7" t="s">
        <v>45</v>
      </c>
      <c r="V7" t="s">
        <v>46</v>
      </c>
      <c r="W7" t="s">
        <v>47</v>
      </c>
    </row>
    <row r="8" spans="1:26" x14ac:dyDescent="0.25">
      <c r="A8" t="s">
        <v>23</v>
      </c>
      <c r="B8">
        <v>174.28570999999999</v>
      </c>
      <c r="C8">
        <f>B8*PI()/180</f>
        <v>3.0418594786760065</v>
      </c>
      <c r="D8">
        <v>131.68457000000001</v>
      </c>
      <c r="E8">
        <f>D8*PI()/180</f>
        <v>2.2983293205729494</v>
      </c>
      <c r="F8">
        <f>COS(C8/2)</f>
        <v>4.9845923014118623E-2</v>
      </c>
      <c r="G8">
        <f>COS(E8/2)</f>
        <v>0.40924976624414156</v>
      </c>
      <c r="H8">
        <f>(F8+3*F8^3)/4</f>
        <v>1.2554366738458993E-2</v>
      </c>
      <c r="I8">
        <f>(3*F8^2+F8^4)/4</f>
        <v>1.8650053600650402E-3</v>
      </c>
      <c r="J8">
        <f>(6*F8^3-3*F8^5+F8^7)/4</f>
        <v>1.8554137498872787E-4</v>
      </c>
      <c r="K8">
        <f>(10*F8^4-9*F8^6+3*F8^8)/4</f>
        <v>1.5398809537190067E-5</v>
      </c>
      <c r="L8">
        <f>(G8+3*G8^3)/4</f>
        <v>0.1537199533117837</v>
      </c>
      <c r="M8">
        <f>(3*G8^2+G8^4)/4</f>
        <v>0.13262686576722563</v>
      </c>
      <c r="N8">
        <f>(6*G8^3-3*G8^5+G8^7)/4</f>
        <v>9.4685700675596701E-2</v>
      </c>
      <c r="O8">
        <f>(10*G8^4-9*G8^6+3*G8^8)/4</f>
        <v>6.01476034919542E-2</v>
      </c>
      <c r="P8">
        <f>TANH($B$1*H8)</f>
        <v>3.5337016514745551E-2</v>
      </c>
      <c r="Q8">
        <f t="shared" ref="Q8:W9" si="6">TANH($B$1*I8)</f>
        <v>5.2516046780047522E-3</v>
      </c>
      <c r="R8">
        <f t="shared" si="6"/>
        <v>5.2246435473478413E-4</v>
      </c>
      <c r="S8">
        <f t="shared" si="6"/>
        <v>4.3361378646785706E-5</v>
      </c>
      <c r="T8">
        <f t="shared" si="6"/>
        <v>0.40770761779666309</v>
      </c>
      <c r="U8">
        <f t="shared" si="6"/>
        <v>0.35701693748247204</v>
      </c>
      <c r="V8">
        <f t="shared" si="6"/>
        <v>0.26048129974344308</v>
      </c>
      <c r="W8">
        <f t="shared" si="6"/>
        <v>0.16776799970269848</v>
      </c>
    </row>
    <row r="9" spans="1:26" x14ac:dyDescent="0.25">
      <c r="A9" t="s">
        <v>24</v>
      </c>
      <c r="B9">
        <v>165</v>
      </c>
      <c r="C9">
        <f t="shared" ref="C9" si="7">B9*PI()/180</f>
        <v>2.8797932657906435</v>
      </c>
      <c r="D9">
        <v>130.53985</v>
      </c>
      <c r="E9">
        <f t="shared" ref="E9" si="8">D9*PI()/180</f>
        <v>2.27835018755952</v>
      </c>
      <c r="F9">
        <f>COS(C9/2)</f>
        <v>0.13052619222005171</v>
      </c>
      <c r="G9">
        <f t="shared" ref="G9" si="9">COS(E9/2)</f>
        <v>0.41834389921590137</v>
      </c>
      <c r="H9">
        <f t="shared" ref="H9" si="10">(F9+3*F9^3)/4</f>
        <v>3.4299387610337621E-2</v>
      </c>
      <c r="I9">
        <f t="shared" ref="I9" si="11">(3*F9^2+F9^4)/4</f>
        <v>1.285038072372959E-2</v>
      </c>
      <c r="J9">
        <f t="shared" ref="J9" si="12">(6*F9^3-3*F9^5+F9^7)/4</f>
        <v>3.3074253536153129E-3</v>
      </c>
      <c r="K9">
        <f t="shared" ref="K9" si="13">(10*F9^4-9*F9^6+3*F9^8)/4</f>
        <v>7.1459225533701749E-4</v>
      </c>
      <c r="L9">
        <f t="shared" ref="L9" si="14">(G9+3*G9^3)/4</f>
        <v>0.15949725681913107</v>
      </c>
      <c r="M9">
        <f t="shared" ref="M9" si="15">(3*G9^2+G9^4)/4</f>
        <v>0.13891598011809458</v>
      </c>
      <c r="N9">
        <f t="shared" ref="N9" si="16">(6*G9^3-3*G9^5+G9^7)/4</f>
        <v>0.10077307881946727</v>
      </c>
      <c r="O9">
        <f t="shared" ref="O9" si="17">(10*G9^4-9*G9^6+3*G9^8)/4</f>
        <v>6.5215275310210569E-2</v>
      </c>
      <c r="P9">
        <f t="shared" ref="P9" si="18">TANH($B$1*H9)</f>
        <v>9.6284153430735847E-2</v>
      </c>
      <c r="Q9">
        <f t="shared" si="6"/>
        <v>3.6169494251280271E-2</v>
      </c>
      <c r="R9">
        <f t="shared" si="6"/>
        <v>9.3130820581070924E-3</v>
      </c>
      <c r="S9">
        <f t="shared" si="6"/>
        <v>2.012211624927299E-3</v>
      </c>
      <c r="T9">
        <f t="shared" si="6"/>
        <v>0.42118112430575178</v>
      </c>
      <c r="U9">
        <f t="shared" si="6"/>
        <v>0.37237045528430673</v>
      </c>
      <c r="V9">
        <f t="shared" si="6"/>
        <v>0.27638706704746124</v>
      </c>
      <c r="W9">
        <f t="shared" si="6"/>
        <v>0.18160230992207899</v>
      </c>
    </row>
    <row r="11" spans="1:26" x14ac:dyDescent="0.25">
      <c r="L11" t="s">
        <v>17</v>
      </c>
    </row>
    <row r="12" spans="1:26" x14ac:dyDescent="0.25">
      <c r="B12" t="s">
        <v>48</v>
      </c>
      <c r="D12">
        <v>1</v>
      </c>
      <c r="E12">
        <v>2</v>
      </c>
      <c r="F12">
        <v>3</v>
      </c>
      <c r="G12">
        <v>4</v>
      </c>
      <c r="H12">
        <v>5</v>
      </c>
      <c r="I12">
        <v>6</v>
      </c>
      <c r="J12">
        <v>7</v>
      </c>
      <c r="L12" t="s">
        <v>49</v>
      </c>
      <c r="M12" t="s">
        <v>50</v>
      </c>
      <c r="N12" t="s">
        <v>51</v>
      </c>
      <c r="O12" t="s">
        <v>52</v>
      </c>
      <c r="P12" t="s">
        <v>53</v>
      </c>
      <c r="Q12" t="s">
        <v>54</v>
      </c>
      <c r="R12" t="s">
        <v>55</v>
      </c>
      <c r="S12" t="s">
        <v>56</v>
      </c>
      <c r="U12" t="s">
        <v>57</v>
      </c>
      <c r="V12" t="s">
        <v>22</v>
      </c>
    </row>
    <row r="13" spans="1:26" x14ac:dyDescent="0.25">
      <c r="A13" t="s">
        <v>23</v>
      </c>
      <c r="D13">
        <f>part_relax!H28</f>
        <v>2.8820915170074963</v>
      </c>
      <c r="E13">
        <f>part_relax!I28</f>
        <v>-8.6171053663579595E-3</v>
      </c>
      <c r="F13">
        <f>part_relax!J28</f>
        <v>5.9614562478561112E-4</v>
      </c>
      <c r="G13">
        <f>part_relax!K28</f>
        <v>-4.1470974437078344E-5</v>
      </c>
      <c r="H13">
        <f>part_relax!L28</f>
        <v>0</v>
      </c>
      <c r="I13">
        <f>part_relax!M28</f>
        <v>0</v>
      </c>
      <c r="J13">
        <f>part_relax!N28</f>
        <v>0</v>
      </c>
      <c r="K13" t="s">
        <v>25</v>
      </c>
      <c r="L13">
        <f>D13</f>
        <v>2.8820915170074963</v>
      </c>
      <c r="M13">
        <f t="shared" ref="M13:O13" si="19">E13</f>
        <v>-8.6171053663579595E-3</v>
      </c>
      <c r="N13">
        <f t="shared" si="19"/>
        <v>5.9614562478561112E-4</v>
      </c>
      <c r="O13">
        <f t="shared" si="19"/>
        <v>-4.1470974437078344E-5</v>
      </c>
      <c r="P13">
        <f>(3/SQRT(10))*H13+(1/SQRT(15))*J13</f>
        <v>0</v>
      </c>
      <c r="Q13">
        <f>(2/SQRT(5))*I13-(1/SQRT(15))*J13</f>
        <v>0</v>
      </c>
      <c r="R13">
        <f>(-1/SQRT(10))*H13+(3/SQRT(15))*J13</f>
        <v>0</v>
      </c>
      <c r="S13">
        <f>(-1/SQRT(5))*I13-(2/SQRT(15))*J13</f>
        <v>0</v>
      </c>
      <c r="T13" t="s">
        <v>25</v>
      </c>
      <c r="U13" s="2">
        <f>SQRT(SUM(L13^2+M13^2+N13^2+O13^2+P13^2+Q13^2+R13^2+S13^2))</f>
        <v>2.8821044609834865</v>
      </c>
      <c r="V13" s="2">
        <f>U13/$U$13</f>
        <v>1</v>
      </c>
    </row>
    <row r="14" spans="1:26" x14ac:dyDescent="0.25">
      <c r="A14" t="s">
        <v>24</v>
      </c>
      <c r="L14">
        <f>L$13*F4</f>
        <v>8.1124639035746497</v>
      </c>
      <c r="M14">
        <f t="shared" ref="M14:O14" si="20">M$13*G4</f>
        <v>-6.1901077464914113E-2</v>
      </c>
      <c r="N14">
        <f t="shared" si="20"/>
        <v>1.1275356745881577E-2</v>
      </c>
      <c r="O14">
        <f t="shared" si="20"/>
        <v>-2.0831812294294385E-3</v>
      </c>
      <c r="P14">
        <f>P$13*F4</f>
        <v>0</v>
      </c>
      <c r="Q14">
        <f t="shared" ref="Q14:S14" si="21">Q$13*G4</f>
        <v>0</v>
      </c>
      <c r="R14">
        <f t="shared" si="21"/>
        <v>0</v>
      </c>
      <c r="S14">
        <f t="shared" si="21"/>
        <v>0</v>
      </c>
      <c r="U14" s="2">
        <f t="shared" ref="U14" si="22">SQRT(SUM(L14^2+M14^2+N14^2+O14^2+P14^2+Q14^2+R14^2+S14^2))</f>
        <v>8.112708167036871</v>
      </c>
      <c r="V14" s="2">
        <f>U14/$U$13</f>
        <v>2.8148556989736933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58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25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-490.98794021999998</v>
      </c>
      <c r="E4">
        <f>D4-$D$24</f>
        <v>-4.0200799998615366E-3</v>
      </c>
    </row>
    <row r="5" spans="1:26" x14ac:dyDescent="0.25">
      <c r="B5">
        <v>0</v>
      </c>
      <c r="C5">
        <f t="shared" ref="C5:C23" si="0">B5*PI()/180</f>
        <v>0</v>
      </c>
      <c r="D5">
        <v>-490.97987302000001</v>
      </c>
      <c r="E5">
        <f t="shared" ref="E5:E22" si="1">D5-$D$24</f>
        <v>4.0471200001093166E-3</v>
      </c>
      <c r="F5">
        <f t="shared" ref="F5:F22" si="2">E5^2</f>
        <v>1.6379180295284836E-5</v>
      </c>
      <c r="G5">
        <f t="shared" ref="G5:G22" si="3">E5/$F$24</f>
        <v>1.4180403053550801</v>
      </c>
      <c r="H5">
        <f>-COS(C5-$C$4)*SQRT(2)*G5</f>
        <v>2.0054118318248393</v>
      </c>
      <c r="I5">
        <f>-SQRT(2)*COS(2*(C5-$C$4))*G5</f>
        <v>-2.0054118318248393</v>
      </c>
      <c r="J5">
        <f>-COS(3*(C5-$C$4))*SQRT(2)*G5</f>
        <v>2.0054118318248393</v>
      </c>
      <c r="K5">
        <f>-COS(4*(C5-$C$4))*SQRT(2)*G5</f>
        <v>-2.0054118318248393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-1.2687517541853572E-15</v>
      </c>
      <c r="P5">
        <f>H$28*(1-COS($C5-$C$4))</f>
        <v>14.986352331519939</v>
      </c>
      <c r="Q5">
        <f>I$28*(1-COS(2*($C5-$C$4)))</f>
        <v>0</v>
      </c>
      <c r="R5">
        <f>J$28*(1-COS(3*($C5-$C$4)))</f>
        <v>-6.3203812259300168E-3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1.0526471949866683E-30</v>
      </c>
      <c r="X5">
        <f>SUM(P5:V5)*SQRT(2)</f>
        <v>21.184964348888077</v>
      </c>
      <c r="Z5">
        <f>(D5-$D$25)*$A$1</f>
        <v>21.180433599923475</v>
      </c>
    </row>
    <row r="6" spans="1:26" x14ac:dyDescent="0.25">
      <c r="B6">
        <v>20</v>
      </c>
      <c r="C6">
        <f t="shared" si="0"/>
        <v>0.3490658503988659</v>
      </c>
      <c r="D6">
        <v>-490.98011574999998</v>
      </c>
      <c r="E6">
        <f t="shared" si="1"/>
        <v>3.8043900001412112E-3</v>
      </c>
      <c r="F6">
        <f t="shared" si="2"/>
        <v>1.4473383273174446E-5</v>
      </c>
      <c r="G6">
        <f t="shared" si="3"/>
        <v>1.3329919442330196</v>
      </c>
      <c r="H6">
        <f t="shared" ref="H6:H22" si="4">-COS(C6-$C$4)*SQRT(2)*G6</f>
        <v>1.7714477175016234</v>
      </c>
      <c r="I6">
        <f t="shared" ref="I6:I22" si="5">-SQRT(2)*COS(2*(C6-$C$4))*G6</f>
        <v>-1.4440974104202153</v>
      </c>
      <c r="J6">
        <f t="shared" ref="J6:J22" si="6">-COS(3*(C6-$C$4))*SQRT(2)*G6</f>
        <v>0.94256764303420693</v>
      </c>
      <c r="K6">
        <f t="shared" ref="K6:K22" si="7">-COS(4*(C6-$C$4))*SQRT(2)*G6</f>
        <v>-0.32735030708140683</v>
      </c>
      <c r="L6">
        <f t="shared" ref="L6:L22" si="8">SQRT(2)*(3*SIN(C6-$C$4)-SIN(3*(C6-$C$4)))*G6/SQRT(10)</f>
        <v>-9.540201946290465E-2</v>
      </c>
      <c r="M6">
        <f t="shared" ref="M6:M22" si="9">SQRT(2)*(2*SIN(2*(C6-$C$4))-SIN(4*(C6-$C$4)))*G6/SQRT(5)</f>
        <v>0.25356445754043577</v>
      </c>
      <c r="N6">
        <f t="shared" ref="N6:N22" si="10">SQRT(2)*G6*(SIN(C6-$C$4)-SIN(2*(C6-$C$4))+3*SIN(3*(C6-$C$4))-2*SIN(4*(C6-$C$4)))/SQRT(15)</f>
        <v>-2.7026226920800465</v>
      </c>
      <c r="P6">
        <f t="shared" ref="P6:P23" si="11">H$28*(1-COS($C6-$C$4))</f>
        <v>14.53445851497346</v>
      </c>
      <c r="Q6">
        <f t="shared" ref="Q6:Q23" si="12">I$28*(1-COS(2*($C6-$C$4)))</f>
        <v>-7.0121292521023769E-3</v>
      </c>
      <c r="R6">
        <f t="shared" ref="R6:R23" si="13">J$28*(1-COS(3*($C6-$C$4)))</f>
        <v>-4.7402859194475098E-3</v>
      </c>
      <c r="S6">
        <f t="shared" ref="S6:S23" si="14">K$28*(1-COS(4*($C6-$C$4)))</f>
        <v>3.3914451993761058E-3</v>
      </c>
      <c r="T6">
        <f t="shared" ref="T6:T23" si="15">L$28*(3*SIN($C6-$C$4)-SIN(3*($C6-$C$4)))/SQRT(10)</f>
        <v>-1.1987156323451339E-17</v>
      </c>
      <c r="U6">
        <f t="shared" ref="U6:U23" si="16">M$28*(2*SIN(2*(C6-$C$4))-SIN(4*(C6-$C$4)))/SQRT(5)</f>
        <v>4.6624519870245761E-17</v>
      </c>
      <c r="V6">
        <f t="shared" ref="V6:V23" si="17">$N$28*(SIN(C6-$C$4)-SIN(2*(C6-$C$4))+3*SIN(3*(C6-$C$4))-2*SIN(4*(C6-$C$4)))/SQRT(15)</f>
        <v>2.3853529624321657E-15</v>
      </c>
      <c r="X6">
        <f t="shared" ref="X6:X23" si="18">SUM(P6:V6)*SQRT(2)</f>
        <v>20.543004156495343</v>
      </c>
      <c r="Z6">
        <f t="shared" ref="Z6:Z22" si="19">(D6-$D$25)*$A$1</f>
        <v>20.543145985007214</v>
      </c>
    </row>
    <row r="7" spans="1:26" x14ac:dyDescent="0.25">
      <c r="B7">
        <v>40</v>
      </c>
      <c r="C7">
        <f t="shared" si="0"/>
        <v>0.69813170079773179</v>
      </c>
      <c r="D7">
        <v>-490.98082177999999</v>
      </c>
      <c r="E7">
        <f t="shared" si="1"/>
        <v>3.0983600001377454E-3</v>
      </c>
      <c r="F7">
        <f t="shared" si="2"/>
        <v>9.5998346904535694E-6</v>
      </c>
      <c r="G7">
        <f t="shared" si="3"/>
        <v>1.0856113385757327</v>
      </c>
      <c r="H7">
        <f t="shared" si="4"/>
        <v>1.1760975222262751</v>
      </c>
      <c r="I7">
        <f t="shared" si="5"/>
        <v>-0.26659966445506195</v>
      </c>
      <c r="J7">
        <f t="shared" si="6"/>
        <v>-0.76764313923990646</v>
      </c>
      <c r="K7">
        <f t="shared" si="7"/>
        <v>1.4426971866813381</v>
      </c>
      <c r="L7">
        <f t="shared" si="8"/>
        <v>-0.51576497936418131</v>
      </c>
      <c r="M7">
        <f t="shared" si="9"/>
        <v>1.1175084355274232</v>
      </c>
      <c r="N7">
        <f t="shared" si="10"/>
        <v>-1.9462550125367424</v>
      </c>
      <c r="P7">
        <f t="shared" si="11"/>
        <v>13.233282128851963</v>
      </c>
      <c r="Q7">
        <f t="shared" si="12"/>
        <v>-2.476746380021486E-2</v>
      </c>
      <c r="R7">
        <f t="shared" si="13"/>
        <v>-1.5800953064825025E-3</v>
      </c>
      <c r="S7">
        <f t="shared" si="14"/>
        <v>7.960726955810047E-3</v>
      </c>
      <c r="T7">
        <f t="shared" si="15"/>
        <v>-7.9572610371577599E-17</v>
      </c>
      <c r="U7">
        <f t="shared" si="16"/>
        <v>2.5230738299938739E-16</v>
      </c>
      <c r="V7">
        <f t="shared" si="17"/>
        <v>2.1092114990863247E-15</v>
      </c>
      <c r="X7">
        <f t="shared" si="18"/>
        <v>18.688684153935089</v>
      </c>
      <c r="Z7">
        <f t="shared" si="19"/>
        <v>18.689464219998115</v>
      </c>
    </row>
    <row r="8" spans="1:26" x14ac:dyDescent="0.25">
      <c r="B8">
        <v>60</v>
      </c>
      <c r="C8">
        <f t="shared" si="0"/>
        <v>1.0471975511965976</v>
      </c>
      <c r="D8">
        <v>-490.98190819000001</v>
      </c>
      <c r="E8">
        <f t="shared" si="1"/>
        <v>2.0119500001101187E-3</v>
      </c>
      <c r="F8">
        <f t="shared" si="2"/>
        <v>4.0479428029431067E-6</v>
      </c>
      <c r="G8">
        <f t="shared" si="3"/>
        <v>0.70495221106323591</v>
      </c>
      <c r="H8">
        <f t="shared" si="4"/>
        <v>0.49847648885526469</v>
      </c>
      <c r="I8">
        <f t="shared" si="5"/>
        <v>0.49847648885526408</v>
      </c>
      <c r="J8">
        <f t="shared" si="6"/>
        <v>-0.99695297771052893</v>
      </c>
      <c r="K8">
        <f t="shared" si="7"/>
        <v>0.49847648885526524</v>
      </c>
      <c r="L8">
        <f t="shared" si="8"/>
        <v>-0.81908045199600232</v>
      </c>
      <c r="M8">
        <f t="shared" si="9"/>
        <v>1.1583546838874319</v>
      </c>
      <c r="N8">
        <f t="shared" si="10"/>
        <v>-6.8588375505825149E-16</v>
      </c>
      <c r="P8">
        <f t="shared" si="11"/>
        <v>11.239764248639956</v>
      </c>
      <c r="Q8">
        <f t="shared" si="12"/>
        <v>-4.495808528071242E-2</v>
      </c>
      <c r="R8">
        <f t="shared" si="13"/>
        <v>0</v>
      </c>
      <c r="S8">
        <f t="shared" si="14"/>
        <v>6.1561766569369564E-3</v>
      </c>
      <c r="T8">
        <f t="shared" si="15"/>
        <v>-1.9460455893110473E-16</v>
      </c>
      <c r="U8">
        <f t="shared" si="16"/>
        <v>4.0274986322927219E-16</v>
      </c>
      <c r="V8">
        <f t="shared" si="17"/>
        <v>1.144683958583733E-30</v>
      </c>
      <c r="X8">
        <f t="shared" si="18"/>
        <v>15.840552852881164</v>
      </c>
      <c r="Z8">
        <f t="shared" si="19"/>
        <v>15.837094764925581</v>
      </c>
    </row>
    <row r="9" spans="1:26" x14ac:dyDescent="0.25">
      <c r="B9">
        <v>80</v>
      </c>
      <c r="C9">
        <f t="shared" si="0"/>
        <v>1.3962634015954636</v>
      </c>
      <c r="D9">
        <v>-490.98323525000001</v>
      </c>
      <c r="E9">
        <f t="shared" si="1"/>
        <v>6.8489000011595635E-4</v>
      </c>
      <c r="F9">
        <f t="shared" si="2"/>
        <v>4.6907431225883472E-7</v>
      </c>
      <c r="G9">
        <f t="shared" si="3"/>
        <v>0.23997351817411852</v>
      </c>
      <c r="H9">
        <f t="shared" si="4"/>
        <v>5.8931642614616801E-2</v>
      </c>
      <c r="I9">
        <f t="shared" si="5"/>
        <v>0.3189070593183308</v>
      </c>
      <c r="J9">
        <f t="shared" si="6"/>
        <v>-0.16968690200611244</v>
      </c>
      <c r="K9">
        <f t="shared" si="7"/>
        <v>-0.25997541670371399</v>
      </c>
      <c r="L9">
        <f t="shared" si="8"/>
        <v>-0.41000833420363375</v>
      </c>
      <c r="M9">
        <f t="shared" si="9"/>
        <v>0.2013760918633635</v>
      </c>
      <c r="N9">
        <f t="shared" si="10"/>
        <v>0.22404406409418687</v>
      </c>
      <c r="P9">
        <f t="shared" si="11"/>
        <v>8.7943525518814649</v>
      </c>
      <c r="Q9">
        <f t="shared" si="12"/>
        <v>-5.8136577509107647E-2</v>
      </c>
      <c r="R9">
        <f t="shared" si="13"/>
        <v>-1.5800953064825038E-3</v>
      </c>
      <c r="S9">
        <f t="shared" si="14"/>
        <v>9.6018115868775483E-4</v>
      </c>
      <c r="T9">
        <f t="shared" si="15"/>
        <v>-2.8616432562613365E-16</v>
      </c>
      <c r="U9">
        <f t="shared" si="16"/>
        <v>2.0568286312914152E-16</v>
      </c>
      <c r="V9">
        <f t="shared" si="17"/>
        <v>-1.0984110173614506E-15</v>
      </c>
      <c r="X9">
        <f t="shared" si="18"/>
        <v>12.353998423782548</v>
      </c>
      <c r="Z9">
        <f t="shared" si="19"/>
        <v>12.352898734940908</v>
      </c>
    </row>
    <row r="10" spans="1:26" x14ac:dyDescent="0.25">
      <c r="B10">
        <v>100</v>
      </c>
      <c r="C10">
        <f t="shared" si="0"/>
        <v>1.7453292519943295</v>
      </c>
      <c r="D10">
        <v>-490.98463838999999</v>
      </c>
      <c r="E10">
        <f t="shared" si="1"/>
        <v>-7.1824999986347393E-4</v>
      </c>
      <c r="F10">
        <f t="shared" si="2"/>
        <v>5.1588306230388035E-7</v>
      </c>
      <c r="G10">
        <f t="shared" si="3"/>
        <v>-0.25166228060946449</v>
      </c>
      <c r="H10">
        <f t="shared" si="4"/>
        <v>6.1802117555719155E-2</v>
      </c>
      <c r="I10">
        <f t="shared" si="5"/>
        <v>-0.33444056019663221</v>
      </c>
      <c r="J10">
        <f t="shared" si="6"/>
        <v>-0.17795210518782431</v>
      </c>
      <c r="K10">
        <f t="shared" si="7"/>
        <v>0.27263844264091303</v>
      </c>
      <c r="L10">
        <f t="shared" si="8"/>
        <v>0.42997924620876965</v>
      </c>
      <c r="M10">
        <f t="shared" si="9"/>
        <v>0.21118482957683657</v>
      </c>
      <c r="N10">
        <f t="shared" si="10"/>
        <v>-6.1542689755340302E-2</v>
      </c>
      <c r="P10">
        <f t="shared" si="11"/>
        <v>6.1919997796384738</v>
      </c>
      <c r="Q10">
        <f t="shared" si="12"/>
        <v>-5.8136577509107647E-2</v>
      </c>
      <c r="R10">
        <f t="shared" si="13"/>
        <v>-4.7402859194475141E-3</v>
      </c>
      <c r="S10">
        <f t="shared" si="14"/>
        <v>9.6018115868775624E-4</v>
      </c>
      <c r="T10">
        <f t="shared" si="15"/>
        <v>-2.8616432562613365E-16</v>
      </c>
      <c r="U10">
        <f t="shared" si="16"/>
        <v>-2.0568286312914164E-16</v>
      </c>
      <c r="V10">
        <f t="shared" si="17"/>
        <v>-2.8770877132970623E-16</v>
      </c>
      <c r="X10">
        <f t="shared" si="18"/>
        <v>8.6692466547727545</v>
      </c>
      <c r="Z10">
        <f t="shared" si="19"/>
        <v>8.6689546649949136</v>
      </c>
    </row>
    <row r="11" spans="1:26" x14ac:dyDescent="0.25">
      <c r="B11">
        <v>120</v>
      </c>
      <c r="C11">
        <f t="shared" si="0"/>
        <v>2.0943951023931953</v>
      </c>
      <c r="D11">
        <v>-490.98594674999998</v>
      </c>
      <c r="E11">
        <f t="shared" si="1"/>
        <v>-2.0266099998593745E-3</v>
      </c>
      <c r="F11">
        <f t="shared" si="2"/>
        <v>4.107148091530014E-6</v>
      </c>
      <c r="G11">
        <f t="shared" si="3"/>
        <v>-0.71008881944657476</v>
      </c>
      <c r="H11">
        <f t="shared" si="4"/>
        <v>0.50210861947542296</v>
      </c>
      <c r="I11">
        <f t="shared" si="5"/>
        <v>-0.50210861947542329</v>
      </c>
      <c r="J11">
        <f t="shared" si="6"/>
        <v>-1.0042172389508461</v>
      </c>
      <c r="K11">
        <f t="shared" si="7"/>
        <v>-0.50210861947542262</v>
      </c>
      <c r="L11">
        <f t="shared" si="8"/>
        <v>0.82504865161340102</v>
      </c>
      <c r="M11">
        <f t="shared" si="9"/>
        <v>1.1667949927293062</v>
      </c>
      <c r="N11">
        <f t="shared" si="10"/>
        <v>0.44909960209424821</v>
      </c>
      <c r="P11">
        <f t="shared" si="11"/>
        <v>3.7465880828799856</v>
      </c>
      <c r="Q11">
        <f t="shared" si="12"/>
        <v>-4.4958085280712441E-2</v>
      </c>
      <c r="R11">
        <f t="shared" si="13"/>
        <v>-6.3203812259300168E-3</v>
      </c>
      <c r="S11">
        <f t="shared" si="14"/>
        <v>6.1561766569369503E-3</v>
      </c>
      <c r="T11">
        <f t="shared" si="15"/>
        <v>-1.9460455893110483E-16</v>
      </c>
      <c r="U11">
        <f t="shared" si="16"/>
        <v>-4.0274986322927219E-16</v>
      </c>
      <c r="V11">
        <f t="shared" si="17"/>
        <v>7.440887742448166E-16</v>
      </c>
      <c r="X11">
        <f t="shared" si="18"/>
        <v>5.2346631251635065</v>
      </c>
      <c r="Z11">
        <f t="shared" si="19"/>
        <v>5.2338554850056767</v>
      </c>
    </row>
    <row r="12" spans="1:26" x14ac:dyDescent="0.25">
      <c r="B12">
        <v>140</v>
      </c>
      <c r="C12">
        <f t="shared" si="0"/>
        <v>2.4434609527920612</v>
      </c>
      <c r="D12">
        <v>-490.98700840999999</v>
      </c>
      <c r="E12">
        <f t="shared" si="1"/>
        <v>-3.0882699998642238E-3</v>
      </c>
      <c r="F12">
        <f t="shared" si="2"/>
        <v>9.5374115920613727E-6</v>
      </c>
      <c r="G12">
        <f t="shared" si="3"/>
        <v>-1.0820759783520399</v>
      </c>
      <c r="H12">
        <f t="shared" si="4"/>
        <v>1.1722674881694115</v>
      </c>
      <c r="I12">
        <f t="shared" si="5"/>
        <v>0.26573146621884941</v>
      </c>
      <c r="J12">
        <f t="shared" si="6"/>
        <v>-0.76514326205179561</v>
      </c>
      <c r="K12">
        <f t="shared" si="7"/>
        <v>-1.4379989543882612</v>
      </c>
      <c r="L12">
        <f t="shared" si="8"/>
        <v>0.5140853589254244</v>
      </c>
      <c r="M12">
        <f t="shared" si="9"/>
        <v>1.1138692004418831</v>
      </c>
      <c r="N12">
        <f t="shared" si="10"/>
        <v>0.62113217405750998</v>
      </c>
      <c r="P12">
        <f t="shared" si="11"/>
        <v>1.7530702026679748</v>
      </c>
      <c r="Q12">
        <f t="shared" si="12"/>
        <v>-2.4767463800214853E-2</v>
      </c>
      <c r="R12">
        <f t="shared" si="13"/>
        <v>-4.7402859194475132E-3</v>
      </c>
      <c r="S12">
        <f t="shared" si="14"/>
        <v>7.960726955810047E-3</v>
      </c>
      <c r="T12">
        <f t="shared" si="15"/>
        <v>-7.9572610371577586E-17</v>
      </c>
      <c r="U12">
        <f t="shared" si="16"/>
        <v>-2.5230738299938734E-16</v>
      </c>
      <c r="V12">
        <f t="shared" si="17"/>
        <v>6.7533775033980386E-16</v>
      </c>
      <c r="X12">
        <f t="shared" si="18"/>
        <v>2.4487435645837992</v>
      </c>
      <c r="Z12">
        <f t="shared" si="19"/>
        <v>2.4464671549929449</v>
      </c>
    </row>
    <row r="13" spans="1:26" x14ac:dyDescent="0.25">
      <c r="B13">
        <v>160</v>
      </c>
      <c r="C13">
        <f t="shared" si="0"/>
        <v>2.7925268031909272</v>
      </c>
      <c r="D13">
        <v>-490.98770012</v>
      </c>
      <c r="E13">
        <f t="shared" si="1"/>
        <v>-3.7799799998765593E-3</v>
      </c>
      <c r="F13">
        <f t="shared" si="2"/>
        <v>1.4288248799466793E-5</v>
      </c>
      <c r="G13">
        <f t="shared" si="3"/>
        <v>-1.3244391056149234</v>
      </c>
      <c r="H13">
        <f t="shared" si="4"/>
        <v>1.7600816274710467</v>
      </c>
      <c r="I13">
        <f t="shared" si="5"/>
        <v>1.4348316889328727</v>
      </c>
      <c r="J13">
        <f t="shared" si="6"/>
        <v>0.93651987284895821</v>
      </c>
      <c r="K13">
        <f t="shared" si="7"/>
        <v>0.32524993853817363</v>
      </c>
      <c r="L13">
        <f t="shared" si="8"/>
        <v>9.4789894175998882E-2</v>
      </c>
      <c r="M13">
        <f t="shared" si="9"/>
        <v>0.25193751906266665</v>
      </c>
      <c r="N13">
        <f t="shared" si="10"/>
        <v>0.1584779499722469</v>
      </c>
      <c r="P13">
        <f t="shared" si="11"/>
        <v>0.45189381654647998</v>
      </c>
      <c r="Q13">
        <f t="shared" si="12"/>
        <v>-7.01212925210237E-3</v>
      </c>
      <c r="R13">
        <f t="shared" si="13"/>
        <v>-1.5800953064825046E-3</v>
      </c>
      <c r="S13">
        <f t="shared" si="14"/>
        <v>3.391445199376104E-3</v>
      </c>
      <c r="T13">
        <f t="shared" si="15"/>
        <v>-1.1987156323451339E-17</v>
      </c>
      <c r="U13">
        <f t="shared" si="16"/>
        <v>-4.6624519870245699E-17</v>
      </c>
      <c r="V13">
        <f t="shared" si="17"/>
        <v>1.4077696765389976E-16</v>
      </c>
      <c r="X13">
        <f t="shared" si="18"/>
        <v>0.63171935140786839</v>
      </c>
      <c r="Z13">
        <f t="shared" si="19"/>
        <v>0.63038254996055798</v>
      </c>
    </row>
    <row r="14" spans="1:26" x14ac:dyDescent="0.25">
      <c r="B14">
        <v>180</v>
      </c>
      <c r="C14">
        <f t="shared" si="0"/>
        <v>3.1415926535897931</v>
      </c>
      <c r="D14">
        <v>-490.98794021999998</v>
      </c>
      <c r="E14">
        <f t="shared" si="1"/>
        <v>-4.0200799998615366E-3</v>
      </c>
      <c r="F14">
        <f t="shared" si="2"/>
        <v>1.6161043205286733E-5</v>
      </c>
      <c r="G14">
        <f t="shared" si="3"/>
        <v>-1.4085659605846934</v>
      </c>
      <c r="H14">
        <f t="shared" si="4"/>
        <v>1.9920130849559601</v>
      </c>
      <c r="I14">
        <f t="shared" si="5"/>
        <v>1.9920130849559601</v>
      </c>
      <c r="J14">
        <f t="shared" si="6"/>
        <v>1.9920130849559601</v>
      </c>
      <c r="K14">
        <f t="shared" si="7"/>
        <v>1.9920130849559601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-490.98770012</v>
      </c>
      <c r="E15">
        <f t="shared" si="1"/>
        <v>-3.7799799998765593E-3</v>
      </c>
      <c r="F15">
        <f t="shared" si="2"/>
        <v>1.4288248799466793E-5</v>
      </c>
      <c r="G15">
        <f t="shared" si="3"/>
        <v>-1.3244391056149234</v>
      </c>
      <c r="H15">
        <f t="shared" si="4"/>
        <v>1.7600816274710467</v>
      </c>
      <c r="I15">
        <f t="shared" si="5"/>
        <v>1.4348316889328727</v>
      </c>
      <c r="J15">
        <f t="shared" si="6"/>
        <v>0.93651987284895821</v>
      </c>
      <c r="K15">
        <f t="shared" si="7"/>
        <v>0.32524993853817363</v>
      </c>
      <c r="L15">
        <f t="shared" si="8"/>
        <v>-9.4789894175998882E-2</v>
      </c>
      <c r="M15">
        <f t="shared" si="9"/>
        <v>-0.25193751906266665</v>
      </c>
      <c r="N15">
        <f t="shared" si="10"/>
        <v>-0.1584779499722469</v>
      </c>
      <c r="P15">
        <f t="shared" si="11"/>
        <v>0.45189381654647998</v>
      </c>
      <c r="Q15">
        <f t="shared" si="12"/>
        <v>-7.01212925210237E-3</v>
      </c>
      <c r="R15">
        <f t="shared" si="13"/>
        <v>-1.5800953064825046E-3</v>
      </c>
      <c r="S15">
        <f t="shared" si="14"/>
        <v>3.391445199376104E-3</v>
      </c>
      <c r="T15">
        <f t="shared" si="15"/>
        <v>1.1987156323451339E-17</v>
      </c>
      <c r="U15">
        <f t="shared" si="16"/>
        <v>4.6624519870245699E-17</v>
      </c>
      <c r="V15">
        <f t="shared" si="17"/>
        <v>-1.4077696765389976E-16</v>
      </c>
      <c r="X15">
        <f t="shared" si="18"/>
        <v>0.63171935140786817</v>
      </c>
      <c r="Z15">
        <f t="shared" si="19"/>
        <v>0.63038254996055798</v>
      </c>
    </row>
    <row r="16" spans="1:26" x14ac:dyDescent="0.25">
      <c r="B16">
        <v>220</v>
      </c>
      <c r="C16">
        <f t="shared" si="0"/>
        <v>3.839724354387525</v>
      </c>
      <c r="D16">
        <f>D12</f>
        <v>-490.98700840999999</v>
      </c>
      <c r="E16">
        <f t="shared" si="1"/>
        <v>-3.0882699998642238E-3</v>
      </c>
      <c r="F16">
        <f t="shared" si="2"/>
        <v>9.5374115920613727E-6</v>
      </c>
      <c r="G16">
        <f t="shared" si="3"/>
        <v>-1.0820759783520399</v>
      </c>
      <c r="H16">
        <f t="shared" si="4"/>
        <v>1.1722674881694115</v>
      </c>
      <c r="I16">
        <f t="shared" si="5"/>
        <v>0.26573146621884941</v>
      </c>
      <c r="J16">
        <f t="shared" si="6"/>
        <v>-0.76514326205179561</v>
      </c>
      <c r="K16">
        <f t="shared" si="7"/>
        <v>-1.4379989543882612</v>
      </c>
      <c r="L16">
        <f t="shared" si="8"/>
        <v>-0.5140853589254244</v>
      </c>
      <c r="M16">
        <f t="shared" si="9"/>
        <v>-1.1138692004418831</v>
      </c>
      <c r="N16">
        <f t="shared" si="10"/>
        <v>-0.62113217405750998</v>
      </c>
      <c r="P16">
        <f t="shared" si="11"/>
        <v>1.7530702026679748</v>
      </c>
      <c r="Q16">
        <f t="shared" si="12"/>
        <v>-2.4767463800214853E-2</v>
      </c>
      <c r="R16">
        <f t="shared" si="13"/>
        <v>-4.7402859194475132E-3</v>
      </c>
      <c r="S16">
        <f t="shared" si="14"/>
        <v>7.960726955810047E-3</v>
      </c>
      <c r="T16">
        <f t="shared" si="15"/>
        <v>7.9572610371577586E-17</v>
      </c>
      <c r="U16">
        <f t="shared" si="16"/>
        <v>2.5230738299938734E-16</v>
      </c>
      <c r="V16">
        <f t="shared" si="17"/>
        <v>-6.7533775033980386E-16</v>
      </c>
      <c r="X16">
        <f t="shared" si="18"/>
        <v>2.4487435645837978</v>
      </c>
      <c r="Z16">
        <f t="shared" si="19"/>
        <v>2.4464671549929449</v>
      </c>
    </row>
    <row r="17" spans="2:26" x14ac:dyDescent="0.25">
      <c r="B17">
        <v>240</v>
      </c>
      <c r="C17">
        <f t="shared" si="0"/>
        <v>4.1887902047863905</v>
      </c>
      <c r="D17">
        <f>D11</f>
        <v>-490.98594674999998</v>
      </c>
      <c r="E17">
        <f t="shared" si="1"/>
        <v>-2.0266099998593745E-3</v>
      </c>
      <c r="F17">
        <f t="shared" si="2"/>
        <v>4.107148091530014E-6</v>
      </c>
      <c r="G17">
        <f t="shared" si="3"/>
        <v>-0.71008881944657476</v>
      </c>
      <c r="H17">
        <f t="shared" si="4"/>
        <v>0.50210861947542329</v>
      </c>
      <c r="I17">
        <f t="shared" si="5"/>
        <v>-0.5021086194754224</v>
      </c>
      <c r="J17">
        <f t="shared" si="6"/>
        <v>-1.0042172389508461</v>
      </c>
      <c r="K17">
        <f t="shared" si="7"/>
        <v>-0.50210861947542429</v>
      </c>
      <c r="L17">
        <f t="shared" si="8"/>
        <v>-0.82504865161340046</v>
      </c>
      <c r="M17">
        <f t="shared" si="9"/>
        <v>-1.1667949927293062</v>
      </c>
      <c r="N17">
        <f t="shared" si="10"/>
        <v>-0.4490996020942486</v>
      </c>
      <c r="P17">
        <f t="shared" si="11"/>
        <v>3.746588082879982</v>
      </c>
      <c r="Q17">
        <f t="shared" si="12"/>
        <v>-4.4958085280712413E-2</v>
      </c>
      <c r="R17">
        <f t="shared" si="13"/>
        <v>-6.3203812259300168E-3</v>
      </c>
      <c r="S17">
        <f t="shared" si="14"/>
        <v>6.1561766569369581E-3</v>
      </c>
      <c r="T17">
        <f t="shared" si="15"/>
        <v>1.946045589311047E-16</v>
      </c>
      <c r="U17">
        <f t="shared" si="16"/>
        <v>4.0274986322927219E-16</v>
      </c>
      <c r="V17">
        <f t="shared" si="17"/>
        <v>-7.4408877424481729E-16</v>
      </c>
      <c r="X17">
        <f t="shared" si="18"/>
        <v>5.2346631251635003</v>
      </c>
      <c r="Z17">
        <f t="shared" si="19"/>
        <v>5.2338554850056767</v>
      </c>
    </row>
    <row r="18" spans="2:26" x14ac:dyDescent="0.25">
      <c r="B18">
        <v>260</v>
      </c>
      <c r="C18">
        <f t="shared" si="0"/>
        <v>4.5378560551852569</v>
      </c>
      <c r="D18">
        <f>D10</f>
        <v>-490.98463838999999</v>
      </c>
      <c r="E18">
        <f t="shared" si="1"/>
        <v>-7.1824999986347393E-4</v>
      </c>
      <c r="F18">
        <f t="shared" si="2"/>
        <v>5.1588306230388035E-7</v>
      </c>
      <c r="G18">
        <f t="shared" si="3"/>
        <v>-0.25166228060946449</v>
      </c>
      <c r="H18">
        <f t="shared" si="4"/>
        <v>6.1802117555719085E-2</v>
      </c>
      <c r="I18">
        <f t="shared" si="5"/>
        <v>-0.33444056019663226</v>
      </c>
      <c r="J18">
        <f t="shared" si="6"/>
        <v>-0.17795210518782401</v>
      </c>
      <c r="K18">
        <f t="shared" si="7"/>
        <v>0.27263844264091325</v>
      </c>
      <c r="L18">
        <f t="shared" si="8"/>
        <v>-0.42997924620876971</v>
      </c>
      <c r="M18">
        <f t="shared" si="9"/>
        <v>-0.21118482957683632</v>
      </c>
      <c r="N18">
        <f t="shared" si="10"/>
        <v>6.1542689755340503E-2</v>
      </c>
      <c r="P18">
        <f t="shared" si="11"/>
        <v>6.1919997796384756</v>
      </c>
      <c r="Q18">
        <f t="shared" si="12"/>
        <v>-5.8136577509107647E-2</v>
      </c>
      <c r="R18">
        <f t="shared" si="13"/>
        <v>-4.7402859194475115E-3</v>
      </c>
      <c r="S18">
        <f t="shared" si="14"/>
        <v>9.6018115868775353E-4</v>
      </c>
      <c r="T18">
        <f t="shared" si="15"/>
        <v>2.861643256261337E-16</v>
      </c>
      <c r="U18">
        <f t="shared" si="16"/>
        <v>2.0568286312914142E-16</v>
      </c>
      <c r="V18">
        <f t="shared" si="17"/>
        <v>2.8770877132970722E-16</v>
      </c>
      <c r="X18">
        <f t="shared" si="18"/>
        <v>8.669246654772758</v>
      </c>
      <c r="Z18">
        <f t="shared" si="19"/>
        <v>8.6689546649949136</v>
      </c>
    </row>
    <row r="19" spans="2:26" x14ac:dyDescent="0.25">
      <c r="B19">
        <v>280</v>
      </c>
      <c r="C19">
        <f t="shared" si="0"/>
        <v>4.8869219055841224</v>
      </c>
      <c r="D19">
        <f>D9</f>
        <v>-490.98323525000001</v>
      </c>
      <c r="E19">
        <f t="shared" si="1"/>
        <v>6.8489000011595635E-4</v>
      </c>
      <c r="F19">
        <f t="shared" si="2"/>
        <v>4.6907431225883472E-7</v>
      </c>
      <c r="G19">
        <f t="shared" si="3"/>
        <v>0.23997351817411852</v>
      </c>
      <c r="H19">
        <f t="shared" si="4"/>
        <v>5.8931642614616732E-2</v>
      </c>
      <c r="I19">
        <f t="shared" si="5"/>
        <v>0.31890705931833085</v>
      </c>
      <c r="J19">
        <f t="shared" si="6"/>
        <v>-0.16968690200611222</v>
      </c>
      <c r="K19">
        <f t="shared" si="7"/>
        <v>-0.25997541670371421</v>
      </c>
      <c r="L19">
        <f t="shared" si="8"/>
        <v>0.41000833420363381</v>
      </c>
      <c r="M19">
        <f t="shared" si="9"/>
        <v>-0.20137609186336322</v>
      </c>
      <c r="N19">
        <f t="shared" si="10"/>
        <v>-0.22404406409418684</v>
      </c>
      <c r="P19">
        <f t="shared" si="11"/>
        <v>8.7943525518814631</v>
      </c>
      <c r="Q19">
        <f t="shared" si="12"/>
        <v>-5.8136577509107647E-2</v>
      </c>
      <c r="R19">
        <f t="shared" si="13"/>
        <v>-1.5800953064825064E-3</v>
      </c>
      <c r="S19">
        <f t="shared" si="14"/>
        <v>9.6018115868775256E-4</v>
      </c>
      <c r="T19">
        <f t="shared" si="15"/>
        <v>2.861643256261337E-16</v>
      </c>
      <c r="U19">
        <f t="shared" si="16"/>
        <v>-2.0568286312914125E-16</v>
      </c>
      <c r="V19">
        <f t="shared" si="17"/>
        <v>1.0984110173614504E-15</v>
      </c>
      <c r="X19">
        <f t="shared" si="18"/>
        <v>12.353998423782551</v>
      </c>
      <c r="Z19">
        <f t="shared" si="19"/>
        <v>12.352898734940908</v>
      </c>
    </row>
    <row r="20" spans="2:26" x14ac:dyDescent="0.25">
      <c r="B20">
        <v>300</v>
      </c>
      <c r="C20">
        <f t="shared" si="0"/>
        <v>5.2359877559829888</v>
      </c>
      <c r="D20">
        <f>D8</f>
        <v>-490.98190819000001</v>
      </c>
      <c r="E20">
        <f t="shared" si="1"/>
        <v>2.0119500001101187E-3</v>
      </c>
      <c r="F20">
        <f t="shared" si="2"/>
        <v>4.0479428029431067E-6</v>
      </c>
      <c r="G20">
        <f t="shared" si="3"/>
        <v>0.70495221106323591</v>
      </c>
      <c r="H20">
        <f t="shared" si="4"/>
        <v>0.49847648885526469</v>
      </c>
      <c r="I20">
        <f t="shared" si="5"/>
        <v>0.49847648885526408</v>
      </c>
      <c r="J20">
        <f t="shared" si="6"/>
        <v>-0.99695297771052893</v>
      </c>
      <c r="K20">
        <f t="shared" si="7"/>
        <v>0.49847648885526524</v>
      </c>
      <c r="L20">
        <f t="shared" si="8"/>
        <v>0.81908045199600232</v>
      </c>
      <c r="M20">
        <f t="shared" si="9"/>
        <v>-1.1583546838874319</v>
      </c>
      <c r="N20">
        <f t="shared" si="10"/>
        <v>6.8588375505825149E-16</v>
      </c>
      <c r="P20">
        <f t="shared" si="11"/>
        <v>11.239764248639956</v>
      </c>
      <c r="Q20">
        <f t="shared" si="12"/>
        <v>-4.495808528071242E-2</v>
      </c>
      <c r="R20">
        <f t="shared" si="13"/>
        <v>0</v>
      </c>
      <c r="S20">
        <f t="shared" si="14"/>
        <v>6.1561766569369564E-3</v>
      </c>
      <c r="T20">
        <f t="shared" si="15"/>
        <v>1.9460455893110473E-16</v>
      </c>
      <c r="U20">
        <f t="shared" si="16"/>
        <v>-4.0274986322927219E-16</v>
      </c>
      <c r="V20">
        <f t="shared" si="17"/>
        <v>-1.144683958583733E-30</v>
      </c>
      <c r="X20">
        <f t="shared" si="18"/>
        <v>15.840552852881164</v>
      </c>
      <c r="Z20">
        <f t="shared" si="19"/>
        <v>15.837094764925581</v>
      </c>
    </row>
    <row r="21" spans="2:26" x14ac:dyDescent="0.25">
      <c r="B21">
        <v>320</v>
      </c>
      <c r="C21">
        <f t="shared" si="0"/>
        <v>5.5850536063818543</v>
      </c>
      <c r="D21">
        <f>D7</f>
        <v>-490.98082177999999</v>
      </c>
      <c r="E21">
        <f t="shared" si="1"/>
        <v>3.0983600001377454E-3</v>
      </c>
      <c r="F21">
        <f t="shared" si="2"/>
        <v>9.5998346904535694E-6</v>
      </c>
      <c r="G21">
        <f t="shared" si="3"/>
        <v>1.0856113385757327</v>
      </c>
      <c r="H21">
        <f t="shared" si="4"/>
        <v>1.1760975222262751</v>
      </c>
      <c r="I21">
        <f t="shared" si="5"/>
        <v>-0.26659966445506195</v>
      </c>
      <c r="J21">
        <f t="shared" si="6"/>
        <v>-0.76764313923990646</v>
      </c>
      <c r="K21">
        <f t="shared" si="7"/>
        <v>1.4426971866813381</v>
      </c>
      <c r="L21">
        <f t="shared" si="8"/>
        <v>0.51576497936418131</v>
      </c>
      <c r="M21">
        <f t="shared" si="9"/>
        <v>-1.1175084355274232</v>
      </c>
      <c r="N21">
        <f t="shared" si="10"/>
        <v>1.9462550125367424</v>
      </c>
      <c r="P21">
        <f t="shared" si="11"/>
        <v>13.233282128851963</v>
      </c>
      <c r="Q21">
        <f t="shared" si="12"/>
        <v>-2.476746380021486E-2</v>
      </c>
      <c r="R21">
        <f t="shared" si="13"/>
        <v>-1.5800953064825025E-3</v>
      </c>
      <c r="S21">
        <f t="shared" si="14"/>
        <v>7.960726955810047E-3</v>
      </c>
      <c r="T21">
        <f t="shared" si="15"/>
        <v>7.9572610371577599E-17</v>
      </c>
      <c r="U21">
        <f t="shared" si="16"/>
        <v>-2.5230738299938739E-16</v>
      </c>
      <c r="V21">
        <f t="shared" si="17"/>
        <v>-2.1092114990863247E-15</v>
      </c>
      <c r="X21">
        <f t="shared" si="18"/>
        <v>18.688684153935085</v>
      </c>
      <c r="Z21">
        <f t="shared" si="19"/>
        <v>18.689464219998115</v>
      </c>
    </row>
    <row r="22" spans="2:26" x14ac:dyDescent="0.25">
      <c r="B22">
        <v>340</v>
      </c>
      <c r="C22">
        <f t="shared" si="0"/>
        <v>5.9341194567807207</v>
      </c>
      <c r="D22">
        <f>D6</f>
        <v>-490.98011574999998</v>
      </c>
      <c r="E22">
        <f t="shared" si="1"/>
        <v>3.8043900001412112E-3</v>
      </c>
      <c r="F22">
        <f t="shared" si="2"/>
        <v>1.4473383273174446E-5</v>
      </c>
      <c r="G22">
        <f t="shared" si="3"/>
        <v>1.3329919442330196</v>
      </c>
      <c r="H22">
        <f t="shared" si="4"/>
        <v>1.7714477175016239</v>
      </c>
      <c r="I22">
        <f t="shared" si="5"/>
        <v>-1.4440974104202164</v>
      </c>
      <c r="J22">
        <f t="shared" si="6"/>
        <v>0.94256764303420992</v>
      </c>
      <c r="K22">
        <f t="shared" si="7"/>
        <v>-0.32735030708141016</v>
      </c>
      <c r="L22">
        <f t="shared" si="8"/>
        <v>9.5402019462904511E-2</v>
      </c>
      <c r="M22">
        <f t="shared" si="9"/>
        <v>-0.25356445754043483</v>
      </c>
      <c r="N22">
        <f t="shared" si="10"/>
        <v>2.7026226920800442</v>
      </c>
      <c r="P22">
        <f t="shared" si="11"/>
        <v>14.53445851497346</v>
      </c>
      <c r="Q22">
        <f t="shared" si="12"/>
        <v>-7.012129252102357E-3</v>
      </c>
      <c r="R22">
        <f t="shared" si="13"/>
        <v>-4.740285919447515E-3</v>
      </c>
      <c r="S22">
        <f t="shared" si="14"/>
        <v>3.3914451993760993E-3</v>
      </c>
      <c r="T22">
        <f t="shared" si="15"/>
        <v>1.1987156323451322E-17</v>
      </c>
      <c r="U22">
        <f t="shared" si="16"/>
        <v>-4.6624519870245594E-17</v>
      </c>
      <c r="V22">
        <f t="shared" si="17"/>
        <v>-2.3853529624321637E-15</v>
      </c>
      <c r="X22">
        <f t="shared" si="18"/>
        <v>20.543004156495339</v>
      </c>
      <c r="Z22">
        <f t="shared" si="19"/>
        <v>20.543145985007214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14.986352331519939</v>
      </c>
      <c r="Q23">
        <f t="shared" si="12"/>
        <v>0</v>
      </c>
      <c r="R23">
        <f t="shared" si="13"/>
        <v>-6.3203812259300168E-3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-1.0526471949866683E-30</v>
      </c>
      <c r="X23">
        <f t="shared" si="18"/>
        <v>21.184964348888077</v>
      </c>
      <c r="Z23">
        <f>Z5</f>
        <v>21.180433599923475</v>
      </c>
    </row>
    <row r="24" spans="2:26" x14ac:dyDescent="0.25">
      <c r="B24" t="s">
        <v>4</v>
      </c>
      <c r="D24">
        <f>AVERAGE(D5:D22)</f>
        <v>-490.98392014000012</v>
      </c>
      <c r="F24">
        <f>SQRT(AVERAGE(F5:F22))</f>
        <v>2.854023249427956E-3</v>
      </c>
      <c r="G24" t="s">
        <v>10</v>
      </c>
      <c r="H24" s="3">
        <f t="shared" ref="H24:N24" si="20">AVERAGE(H5:H22)</f>
        <v>0.99999174247330891</v>
      </c>
      <c r="I24" s="3">
        <f t="shared" si="20"/>
        <v>-3.9998805173839186E-3</v>
      </c>
      <c r="J24" s="3">
        <f t="shared" si="20"/>
        <v>-4.2173898593857021E-4</v>
      </c>
      <c r="K24" s="3">
        <f t="shared" si="20"/>
        <v>5.4770951471591611E-4</v>
      </c>
      <c r="L24" s="3">
        <f t="shared" si="20"/>
        <v>3.161051667335515E-17</v>
      </c>
      <c r="M24" s="3">
        <f t="shared" si="20"/>
        <v>4.6259292692714858E-17</v>
      </c>
      <c r="N24" s="3">
        <f t="shared" si="20"/>
        <v>-2.2204460492503131E-16</v>
      </c>
    </row>
    <row r="25" spans="2:26" x14ac:dyDescent="0.25">
      <c r="B25" t="s">
        <v>5</v>
      </c>
      <c r="D25">
        <f>MIN(D4:D22)</f>
        <v>-490.98794021999998</v>
      </c>
      <c r="F25" s="2">
        <f>F24*$A$1</f>
        <v>7.4932380413730986</v>
      </c>
      <c r="G25" s="3">
        <f>SUM(H25:N25)</f>
        <v>0.99999996190844276</v>
      </c>
      <c r="H25">
        <f t="shared" ref="H25:N25" si="21">H24^2</f>
        <v>0.99998348501480461</v>
      </c>
      <c r="I25">
        <f t="shared" si="21"/>
        <v>1.5999044153347445E-5</v>
      </c>
      <c r="J25">
        <f t="shared" si="21"/>
        <v>1.7786377226049353E-7</v>
      </c>
      <c r="K25">
        <f t="shared" si="21"/>
        <v>2.9998571251034432E-7</v>
      </c>
      <c r="L25">
        <f t="shared" si="21"/>
        <v>9.9922476435646398E-34</v>
      </c>
      <c r="M25">
        <f t="shared" si="21"/>
        <v>2.1399221604302623E-33</v>
      </c>
      <c r="N25">
        <f t="shared" si="21"/>
        <v>4.9303806576313238E-32</v>
      </c>
    </row>
    <row r="26" spans="2:26" x14ac:dyDescent="0.25">
      <c r="B26" t="s">
        <v>6</v>
      </c>
      <c r="D26">
        <f>MAX(D5:D22)</f>
        <v>-490.97987302000001</v>
      </c>
    </row>
    <row r="27" spans="2:26" x14ac:dyDescent="0.25">
      <c r="B27" t="s">
        <v>63</v>
      </c>
      <c r="D27" s="1">
        <f>D26-D25</f>
        <v>8.0671999999708532E-3</v>
      </c>
      <c r="G27" t="s">
        <v>59</v>
      </c>
      <c r="H27">
        <f>H24*$F$24</f>
        <v>2.8539996822547968E-3</v>
      </c>
      <c r="I27">
        <f t="shared" ref="I27:N27" si="22">I24*$F$24</f>
        <v>-1.1415751991547625E-5</v>
      </c>
      <c r="J27">
        <f t="shared" si="22"/>
        <v>-1.2036528710588491E-6</v>
      </c>
      <c r="K27">
        <f t="shared" si="22"/>
        <v>1.5631756889321278E-6</v>
      </c>
      <c r="L27">
        <f t="shared" si="22"/>
        <v>9.0217149512185644E-20</v>
      </c>
      <c r="M27">
        <f t="shared" si="22"/>
        <v>1.3202509684710095E-19</v>
      </c>
      <c r="N27">
        <f t="shared" si="22"/>
        <v>-6.3372046486608457E-19</v>
      </c>
    </row>
    <row r="28" spans="2:26" x14ac:dyDescent="0.25">
      <c r="D28" s="2">
        <f>D27*$A$1</f>
        <v>21.180433599923475</v>
      </c>
      <c r="H28">
        <f>$A$1*H27</f>
        <v>7.4931761657599694</v>
      </c>
      <c r="I28">
        <f t="shared" ref="I28:N28" si="23">$A$1*I27</f>
        <v>-2.9972056853808288E-2</v>
      </c>
      <c r="J28">
        <f t="shared" si="23"/>
        <v>-3.1601906129650084E-3</v>
      </c>
      <c r="K28">
        <f t="shared" si="23"/>
        <v>4.1041177712913017E-3</v>
      </c>
      <c r="L28">
        <f t="shared" si="23"/>
        <v>2.3686512604424341E-16</v>
      </c>
      <c r="M28">
        <f t="shared" si="23"/>
        <v>3.4663189177206354E-16</v>
      </c>
      <c r="N28">
        <f t="shared" si="23"/>
        <v>-1.6638330805059051E-15</v>
      </c>
      <c r="O28" t="s">
        <v>25</v>
      </c>
    </row>
    <row r="31" spans="2:26" x14ac:dyDescent="0.25">
      <c r="F31" s="2">
        <f>F25/part_relax!F25</f>
        <v>2.5999189611379543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>
        <v>2625.5</v>
      </c>
      <c r="X1" t="s">
        <v>14</v>
      </c>
      <c r="Z1" t="s">
        <v>58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25</v>
      </c>
      <c r="AA2" s="1" t="s">
        <v>60</v>
      </c>
      <c r="AB2" s="1" t="s">
        <v>61</v>
      </c>
      <c r="AD2" s="1" t="s">
        <v>62</v>
      </c>
    </row>
    <row r="3" spans="1:30" x14ac:dyDescent="0.25">
      <c r="AA3">
        <f>SUM(AA5:AA22)</f>
        <v>149.51747044316076</v>
      </c>
      <c r="AB3">
        <f>SUM(AB5:AB22)</f>
        <v>2.1754670530829757E-7</v>
      </c>
      <c r="AD3" s="4">
        <f>1-AB3/AA3</f>
        <v>0.9999999985450081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-490.99000623000001</v>
      </c>
      <c r="E4">
        <f>D4-$D$24</f>
        <v>-1.5480900000852671E-3</v>
      </c>
    </row>
    <row r="5" spans="1:30" x14ac:dyDescent="0.25">
      <c r="B5">
        <v>0</v>
      </c>
      <c r="C5">
        <f t="shared" ref="C5:C23" si="0">B5*PI()/180</f>
        <v>0</v>
      </c>
      <c r="D5">
        <v>-490.98690073</v>
      </c>
      <c r="E5">
        <f t="shared" ref="E5:E22" si="1">D5-$D$24</f>
        <v>1.5574099999184909E-3</v>
      </c>
      <c r="F5">
        <f t="shared" ref="F5:F22" si="2">E5^2</f>
        <v>2.4255259078461139E-6</v>
      </c>
      <c r="G5">
        <f t="shared" ref="G5:G22" si="3">E5/$F$24</f>
        <v>1.418748004195667</v>
      </c>
      <c r="H5">
        <f>-COS(C5-$C$4)*SQRT(2)*G5</f>
        <v>2.0064126691232733</v>
      </c>
      <c r="I5">
        <f>-SQRT(2)*COS(2*(C5-$C$4))*G5</f>
        <v>-2.0064126691232733</v>
      </c>
      <c r="J5">
        <f>-COS(3*(C5-$C$4))*SQRT(2)*G5</f>
        <v>2.0064126691232733</v>
      </c>
      <c r="K5">
        <f>-COS(4*(C5-$C$4))*SQRT(2)*G5</f>
        <v>-2.0064126691232733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-1.2693849478555505E-15</v>
      </c>
      <c r="P5">
        <f>H$28*(1-COS($C5-$C$4))</f>
        <v>5.7641830340149927</v>
      </c>
      <c r="Q5">
        <f>I$28*(1-COS(2*($C5-$C$4)))</f>
        <v>0</v>
      </c>
      <c r="R5">
        <f>J$28*(1-COS(3*($C5-$C$4)))</f>
        <v>1.1922912495712222E-3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8.1534719771603417</v>
      </c>
      <c r="Z5">
        <f>(D5-$D$25)*$A$1</f>
        <v>8.1534902500098667</v>
      </c>
      <c r="AA5">
        <f>(E5*$A$1)^2</f>
        <v>16.719757070641702</v>
      </c>
      <c r="AB5">
        <f>(X5-Z5)^2</f>
        <v>3.3389702976502002E-10</v>
      </c>
    </row>
    <row r="6" spans="1:30" x14ac:dyDescent="0.25">
      <c r="B6">
        <v>20</v>
      </c>
      <c r="C6">
        <f t="shared" si="0"/>
        <v>0.3490658503988659</v>
      </c>
      <c r="D6">
        <v>-490.98699561000001</v>
      </c>
      <c r="E6">
        <f t="shared" si="1"/>
        <v>1.4625299999124763E-3</v>
      </c>
      <c r="F6">
        <f t="shared" si="2"/>
        <v>2.1389940006439882E-6</v>
      </c>
      <c r="G6">
        <f t="shared" si="3"/>
        <v>1.3323155229263397</v>
      </c>
      <c r="H6">
        <f t="shared" ref="H6:H22" si="4">-COS(C6-$C$4)*SQRT(2)*G6</f>
        <v>1.7705488036072285</v>
      </c>
      <c r="I6">
        <f t="shared" ref="I6:I22" si="5">-SQRT(2)*COS(2*(C6-$C$4))*G6</f>
        <v>-1.4433646090994305</v>
      </c>
      <c r="J6">
        <f t="shared" ref="J6:J22" si="6">-COS(3*(C6-$C$4))*SQRT(2)*G6</f>
        <v>0.94208934094131447</v>
      </c>
      <c r="K6">
        <f t="shared" ref="K6:K22" si="7">-COS(4*(C6-$C$4))*SQRT(2)*G6</f>
        <v>-0.32718419450779673</v>
      </c>
      <c r="L6">
        <f t="shared" ref="L6:L22" si="8">SQRT(2)*(3*SIN(C6-$C$4)-SIN(3*(C6-$C$4)))*G6/SQRT(10)</f>
        <v>-9.535360809857181E-2</v>
      </c>
      <c r="M6">
        <f t="shared" ref="M6:M22" si="9">SQRT(2)*(2*SIN(2*(C6-$C$4))-SIN(4*(C6-$C$4)))*G6/SQRT(5)</f>
        <v>0.25343578729419824</v>
      </c>
      <c r="N6">
        <f t="shared" ref="N6:N22" si="10">SQRT(2)*G6*(SIN(C6-$C$4)-SIN(2*(C6-$C$4))+3*SIN(3*(C6-$C$4))-2*SIN(4*(C6-$C$4)))/SQRT(15)</f>
        <v>-2.7012512572557412</v>
      </c>
      <c r="P6">
        <f t="shared" ref="P6:P23" si="11">H$28*(1-COS($C6-$C$4))</f>
        <v>5.5903716479691052</v>
      </c>
      <c r="Q6">
        <f t="shared" ref="Q6:Q23" si="12">I$28*(1-COS(2*($C6-$C$4)))</f>
        <v>-2.0160196846887215E-3</v>
      </c>
      <c r="R6">
        <f t="shared" ref="R6:R23" si="13">J$28*(1-COS(3*($C6-$C$4)))</f>
        <v>8.942184371784162E-4</v>
      </c>
      <c r="S6">
        <f t="shared" ref="S6:S23" si="14">K$28*(1-COS(4*($C6-$C$4)))</f>
        <v>-3.4269615300007864E-5</v>
      </c>
      <c r="T6">
        <f t="shared" ref="T6:T23" si="15">L$28*(3*SIN($C6-$C$4)-SIN(3*($C6-$C$4)))/SQRT(10)</f>
        <v>0</v>
      </c>
      <c r="U6">
        <f t="shared" ref="U6:U23" si="16">M$28*(2*SIN(2*(C6-$C$4))-SIN(4*(C6-$C$4)))/SQRT(5)</f>
        <v>0</v>
      </c>
      <c r="V6">
        <f t="shared" ref="V6:V23" si="17">$N$28*(SIN(C6-$C$4)-SIN(2*(C6-$C$4))+3*SIN(3*(C6-$C$4))-2*SIN(4*(C6-$C$4)))/SQRT(15)</f>
        <v>0</v>
      </c>
      <c r="X6">
        <f t="shared" ref="X6:X23" si="18">SUM(P6:V6)*SQRT(2)</f>
        <v>7.9043444721706875</v>
      </c>
      <c r="Z6">
        <f t="shared" ref="Z6:Z22" si="19">(D6-$D$25)*$A$1</f>
        <v>7.9043828099940754</v>
      </c>
      <c r="AA6">
        <f t="shared" ref="AA6:AA22" si="20">(E6*$A$1)^2</f>
        <v>14.74462092968767</v>
      </c>
      <c r="AB6">
        <f t="shared" ref="AB6:AB22" si="21">(X6-Z6)^2</f>
        <v>1.4697887021227942E-9</v>
      </c>
    </row>
    <row r="7" spans="1:30" x14ac:dyDescent="0.25">
      <c r="B7">
        <v>40</v>
      </c>
      <c r="C7">
        <f t="shared" si="0"/>
        <v>0.69813170079773179</v>
      </c>
      <c r="D7">
        <v>-490.98726828999997</v>
      </c>
      <c r="E7">
        <f t="shared" si="1"/>
        <v>1.189849999946091E-3</v>
      </c>
      <c r="F7">
        <f t="shared" si="2"/>
        <v>1.4157430223717126E-6</v>
      </c>
      <c r="G7">
        <f t="shared" si="3"/>
        <v>1.0839132359520485</v>
      </c>
      <c r="H7">
        <f t="shared" si="4"/>
        <v>1.1742578820003162</v>
      </c>
      <c r="I7">
        <f t="shared" si="5"/>
        <v>-0.26618265187090973</v>
      </c>
      <c r="J7">
        <f t="shared" si="6"/>
        <v>-0.76644239935954872</v>
      </c>
      <c r="K7">
        <f t="shared" si="7"/>
        <v>1.4404405338712269</v>
      </c>
      <c r="L7">
        <f t="shared" si="8"/>
        <v>-0.51495822483469034</v>
      </c>
      <c r="M7">
        <f t="shared" si="9"/>
        <v>1.1157604397770768</v>
      </c>
      <c r="N7">
        <f t="shared" si="10"/>
        <v>-1.9432106995071059</v>
      </c>
      <c r="P7">
        <f t="shared" si="11"/>
        <v>5.0899017081714337</v>
      </c>
      <c r="Q7">
        <f t="shared" si="12"/>
        <v>-7.1207607227259766E-3</v>
      </c>
      <c r="R7">
        <f t="shared" si="13"/>
        <v>2.9807281239280524E-4</v>
      </c>
      <c r="S7">
        <f t="shared" si="14"/>
        <v>-8.0440943092401911E-5</v>
      </c>
      <c r="T7">
        <f t="shared" si="15"/>
        <v>0</v>
      </c>
      <c r="U7">
        <f t="shared" si="16"/>
        <v>0</v>
      </c>
      <c r="V7">
        <f t="shared" si="17"/>
        <v>0</v>
      </c>
      <c r="X7">
        <f t="shared" si="18"/>
        <v>7.1884455283947011</v>
      </c>
      <c r="Z7">
        <f t="shared" si="19"/>
        <v>7.1884614700823306</v>
      </c>
      <c r="AA7">
        <f t="shared" si="20"/>
        <v>9.7590709428995641</v>
      </c>
      <c r="AB7">
        <f t="shared" si="21"/>
        <v>2.541374044774521E-10</v>
      </c>
    </row>
    <row r="8" spans="1:30" x14ac:dyDescent="0.25">
      <c r="B8">
        <v>60</v>
      </c>
      <c r="C8">
        <f t="shared" si="0"/>
        <v>1.0471975511965976</v>
      </c>
      <c r="D8">
        <v>-490.98768461999998</v>
      </c>
      <c r="E8">
        <f t="shared" si="1"/>
        <v>7.7351999993879872E-4</v>
      </c>
      <c r="F8">
        <f t="shared" si="2"/>
        <v>5.9833319030531913E-7</v>
      </c>
      <c r="G8">
        <f t="shared" si="3"/>
        <v>0.70465064188366489</v>
      </c>
      <c r="H8">
        <f t="shared" si="4"/>
        <v>0.49826324724339316</v>
      </c>
      <c r="I8">
        <f t="shared" si="5"/>
        <v>0.49826324724339255</v>
      </c>
      <c r="J8">
        <f t="shared" si="6"/>
        <v>-0.99652649448678587</v>
      </c>
      <c r="K8">
        <f t="shared" si="7"/>
        <v>0.49826324724339371</v>
      </c>
      <c r="L8">
        <f t="shared" si="8"/>
        <v>-0.81873006027293993</v>
      </c>
      <c r="M8">
        <f t="shared" si="9"/>
        <v>1.1578591551605337</v>
      </c>
      <c r="N8">
        <f t="shared" si="10"/>
        <v>-6.8559034311053653E-16</v>
      </c>
      <c r="P8">
        <f t="shared" si="11"/>
        <v>4.3231372755112449</v>
      </c>
      <c r="Q8">
        <f t="shared" si="12"/>
        <v>-1.2925658049536935E-2</v>
      </c>
      <c r="R8">
        <f t="shared" si="13"/>
        <v>0</v>
      </c>
      <c r="S8">
        <f t="shared" si="14"/>
        <v>-6.220646165561755E-5</v>
      </c>
      <c r="T8">
        <f t="shared" si="15"/>
        <v>0</v>
      </c>
      <c r="U8">
        <f t="shared" si="16"/>
        <v>0</v>
      </c>
      <c r="V8">
        <f t="shared" si="17"/>
        <v>0</v>
      </c>
      <c r="X8">
        <f t="shared" si="18"/>
        <v>6.0954717528906821</v>
      </c>
      <c r="Z8">
        <f t="shared" si="19"/>
        <v>6.0953870550631848</v>
      </c>
      <c r="AA8">
        <f t="shared" si="20"/>
        <v>4.1244604136554388</v>
      </c>
      <c r="AB8">
        <f t="shared" si="21"/>
        <v>7.1737219827649898E-9</v>
      </c>
    </row>
    <row r="9" spans="1:30" x14ac:dyDescent="0.25">
      <c r="B9">
        <v>80</v>
      </c>
      <c r="C9">
        <f t="shared" si="0"/>
        <v>1.3962634015954636</v>
      </c>
      <c r="D9">
        <v>-490.98819300000002</v>
      </c>
      <c r="E9">
        <f t="shared" si="1"/>
        <v>2.651399998967463E-4</v>
      </c>
      <c r="F9">
        <f t="shared" si="2"/>
        <v>7.0299219545246636E-8</v>
      </c>
      <c r="G9">
        <f t="shared" si="3"/>
        <v>0.24153360111058444</v>
      </c>
      <c r="H9">
        <f t="shared" si="4"/>
        <v>5.9314760930173037E-2</v>
      </c>
      <c r="I9">
        <f t="shared" si="5"/>
        <v>0.32098029417085344</v>
      </c>
      <c r="J9">
        <f t="shared" si="6"/>
        <v>-0.17079004722970093</v>
      </c>
      <c r="K9">
        <f t="shared" si="7"/>
        <v>-0.26166553324068037</v>
      </c>
      <c r="L9">
        <f t="shared" si="8"/>
        <v>-0.41267382417463877</v>
      </c>
      <c r="M9">
        <f t="shared" si="9"/>
        <v>0.20268525050352762</v>
      </c>
      <c r="N9">
        <f t="shared" si="10"/>
        <v>0.22550058864768455</v>
      </c>
      <c r="P9">
        <f t="shared" si="11"/>
        <v>3.3825614568051665</v>
      </c>
      <c r="Q9">
        <f t="shared" si="12"/>
        <v>-1.6714535691659187E-2</v>
      </c>
      <c r="R9">
        <f t="shared" si="13"/>
        <v>2.9807281239280551E-4</v>
      </c>
      <c r="S9">
        <f t="shared" si="14"/>
        <v>-9.7023649188252867E-6</v>
      </c>
      <c r="T9">
        <f t="shared" si="15"/>
        <v>0</v>
      </c>
      <c r="U9">
        <f t="shared" si="16"/>
        <v>0</v>
      </c>
      <c r="V9">
        <f t="shared" si="17"/>
        <v>0</v>
      </c>
      <c r="X9">
        <f t="shared" si="18"/>
        <v>4.7604341821082521</v>
      </c>
      <c r="Z9">
        <f t="shared" si="19"/>
        <v>4.7606353649527762</v>
      </c>
      <c r="AA9">
        <f t="shared" si="20"/>
        <v>0.48459011270507624</v>
      </c>
      <c r="AB9">
        <f t="shared" si="21"/>
        <v>4.0474536930801655E-8</v>
      </c>
    </row>
    <row r="10" spans="1:30" x14ac:dyDescent="0.25">
      <c r="B10">
        <v>100</v>
      </c>
      <c r="C10">
        <f t="shared" si="0"/>
        <v>1.7453292519943295</v>
      </c>
      <c r="D10">
        <v>-490.98873192999997</v>
      </c>
      <c r="E10">
        <f t="shared" si="1"/>
        <v>-2.7379000005112175E-4</v>
      </c>
      <c r="F10">
        <f t="shared" si="2"/>
        <v>7.496096412799325E-8</v>
      </c>
      <c r="G10">
        <f t="shared" si="3"/>
        <v>-0.24941345962950667</v>
      </c>
      <c r="H10">
        <f t="shared" si="4"/>
        <v>6.1249861976422404E-2</v>
      </c>
      <c r="I10">
        <f t="shared" si="5"/>
        <v>-0.33145204341732926</v>
      </c>
      <c r="J10">
        <f t="shared" si="6"/>
        <v>-0.17636194862322155</v>
      </c>
      <c r="K10">
        <f t="shared" si="7"/>
        <v>0.2702021814409068</v>
      </c>
      <c r="L10">
        <f t="shared" si="8"/>
        <v>0.42613700831964685</v>
      </c>
      <c r="M10">
        <f t="shared" si="9"/>
        <v>0.20929770976590953</v>
      </c>
      <c r="N10">
        <f t="shared" si="10"/>
        <v>-6.0992752388684963E-2</v>
      </c>
      <c r="P10">
        <f t="shared" si="11"/>
        <v>2.3816215772098257</v>
      </c>
      <c r="Q10">
        <f t="shared" si="12"/>
        <v>-1.6714535691659187E-2</v>
      </c>
      <c r="R10">
        <f t="shared" si="13"/>
        <v>8.9421843717841696E-4</v>
      </c>
      <c r="S10">
        <f t="shared" si="14"/>
        <v>-9.7023649188253003E-6</v>
      </c>
      <c r="T10">
        <f t="shared" si="15"/>
        <v>0</v>
      </c>
      <c r="U10">
        <f t="shared" si="16"/>
        <v>0</v>
      </c>
      <c r="V10">
        <f t="shared" si="17"/>
        <v>0</v>
      </c>
      <c r="X10">
        <f t="shared" si="18"/>
        <v>3.3457345064921493</v>
      </c>
      <c r="Z10">
        <f t="shared" si="19"/>
        <v>3.3456746500896486</v>
      </c>
      <c r="AA10">
        <f t="shared" si="20"/>
        <v>0.51672468471553046</v>
      </c>
      <c r="AB10">
        <f t="shared" si="21"/>
        <v>3.5827889203287041E-9</v>
      </c>
    </row>
    <row r="11" spans="1:30" x14ac:dyDescent="0.25">
      <c r="B11">
        <v>120</v>
      </c>
      <c r="C11">
        <f t="shared" si="0"/>
        <v>2.0943951023931953</v>
      </c>
      <c r="D11">
        <v>-490.98923640999999</v>
      </c>
      <c r="E11">
        <f t="shared" si="1"/>
        <v>-7.7827000006891467E-4</v>
      </c>
      <c r="F11">
        <f t="shared" si="2"/>
        <v>6.0570419300726844E-7</v>
      </c>
      <c r="G11">
        <f t="shared" si="3"/>
        <v>-0.70897773186310753</v>
      </c>
      <c r="H11">
        <f t="shared" si="4"/>
        <v>0.50132296191066106</v>
      </c>
      <c r="I11">
        <f t="shared" si="5"/>
        <v>-0.50132296191066139</v>
      </c>
      <c r="J11">
        <f t="shared" si="6"/>
        <v>-1.0026459238213223</v>
      </c>
      <c r="K11">
        <f t="shared" si="7"/>
        <v>-0.50132296191066072</v>
      </c>
      <c r="L11">
        <f t="shared" si="8"/>
        <v>0.82375768450131703</v>
      </c>
      <c r="M11">
        <f t="shared" si="9"/>
        <v>1.1649692895308197</v>
      </c>
      <c r="N11">
        <f t="shared" si="10"/>
        <v>0.44839688860551041</v>
      </c>
      <c r="P11">
        <f t="shared" si="11"/>
        <v>1.4410457585037484</v>
      </c>
      <c r="Q11">
        <f t="shared" si="12"/>
        <v>-1.2925658049536942E-2</v>
      </c>
      <c r="R11">
        <f t="shared" si="13"/>
        <v>1.1922912495712222E-3</v>
      </c>
      <c r="S11">
        <f t="shared" si="14"/>
        <v>-6.2206461655617496E-5</v>
      </c>
      <c r="T11">
        <f t="shared" si="15"/>
        <v>0</v>
      </c>
      <c r="U11">
        <f t="shared" si="16"/>
        <v>0</v>
      </c>
      <c r="V11">
        <f t="shared" si="17"/>
        <v>0</v>
      </c>
      <c r="X11">
        <f t="shared" si="18"/>
        <v>2.0212649959936746</v>
      </c>
      <c r="Z11">
        <f t="shared" si="19"/>
        <v>2.0211624100429333</v>
      </c>
      <c r="AA11">
        <f t="shared" si="20"/>
        <v>4.1752705798734011</v>
      </c>
      <c r="AB11">
        <f t="shared" si="21"/>
        <v>1.0523877289497946E-8</v>
      </c>
    </row>
    <row r="12" spans="1:30" x14ac:dyDescent="0.25">
      <c r="B12">
        <v>140</v>
      </c>
      <c r="C12">
        <f t="shared" si="0"/>
        <v>2.4434609527920612</v>
      </c>
      <c r="D12">
        <v>-490.98964634999999</v>
      </c>
      <c r="E12">
        <f t="shared" si="1"/>
        <v>-1.1882100000661922E-3</v>
      </c>
      <c r="F12">
        <f t="shared" si="2"/>
        <v>1.4118430042573004E-6</v>
      </c>
      <c r="G12">
        <f t="shared" si="3"/>
        <v>-1.082419251351584</v>
      </c>
      <c r="H12">
        <f t="shared" si="4"/>
        <v>1.1726393731247959</v>
      </c>
      <c r="I12">
        <f t="shared" si="5"/>
        <v>0.26581576569440113</v>
      </c>
      <c r="J12">
        <f t="shared" si="6"/>
        <v>-0.76538599271757146</v>
      </c>
      <c r="K12">
        <f t="shared" si="7"/>
        <v>-1.4384551388191973</v>
      </c>
      <c r="L12">
        <f t="shared" si="8"/>
        <v>0.51424844509193257</v>
      </c>
      <c r="M12">
        <f t="shared" si="9"/>
        <v>1.114222559382646</v>
      </c>
      <c r="N12">
        <f t="shared" si="10"/>
        <v>0.6213292192823997</v>
      </c>
      <c r="P12">
        <f t="shared" si="11"/>
        <v>0.67428132584355827</v>
      </c>
      <c r="Q12">
        <f t="shared" si="12"/>
        <v>-7.1207607227259748E-3</v>
      </c>
      <c r="R12">
        <f t="shared" si="13"/>
        <v>8.9421843717841685E-4</v>
      </c>
      <c r="S12">
        <f t="shared" si="14"/>
        <v>-8.0440943092401911E-5</v>
      </c>
      <c r="T12">
        <f t="shared" si="15"/>
        <v>0</v>
      </c>
      <c r="U12">
        <f t="shared" si="16"/>
        <v>0</v>
      </c>
      <c r="V12">
        <f t="shared" si="17"/>
        <v>0</v>
      </c>
      <c r="X12">
        <f t="shared" si="18"/>
        <v>0.94465837464326996</v>
      </c>
      <c r="Z12">
        <f t="shared" si="19"/>
        <v>0.94486494005008126</v>
      </c>
      <c r="AA12">
        <f t="shared" si="20"/>
        <v>9.732187142057386</v>
      </c>
      <c r="AB12">
        <f t="shared" si="21"/>
        <v>4.2669267291117348E-8</v>
      </c>
    </row>
    <row r="13" spans="1:30" x14ac:dyDescent="0.25">
      <c r="B13">
        <v>160</v>
      </c>
      <c r="C13">
        <f t="shared" si="0"/>
        <v>2.7925268031909272</v>
      </c>
      <c r="D13">
        <v>-490.98991357</v>
      </c>
      <c r="E13">
        <f t="shared" si="1"/>
        <v>-1.455430000078195E-3</v>
      </c>
      <c r="F13">
        <f t="shared" si="2"/>
        <v>2.1182764851276147E-6</v>
      </c>
      <c r="G13">
        <f t="shared" si="3"/>
        <v>-1.3258476624430993</v>
      </c>
      <c r="H13">
        <f t="shared" si="4"/>
        <v>1.7619534953311926</v>
      </c>
      <c r="I13">
        <f t="shared" si="5"/>
        <v>1.4363576495936246</v>
      </c>
      <c r="J13">
        <f t="shared" si="6"/>
        <v>0.93751587293384808</v>
      </c>
      <c r="K13">
        <f t="shared" si="7"/>
        <v>0.32559584573756811</v>
      </c>
      <c r="L13">
        <f t="shared" si="8"/>
        <v>9.4890704362075126E-2</v>
      </c>
      <c r="M13">
        <f t="shared" si="9"/>
        <v>0.25220545762718422</v>
      </c>
      <c r="N13">
        <f t="shared" si="10"/>
        <v>0.15864649316732651</v>
      </c>
      <c r="P13">
        <f t="shared" si="11"/>
        <v>0.17381138604588786</v>
      </c>
      <c r="Q13">
        <f t="shared" si="12"/>
        <v>-2.0160196846887193E-3</v>
      </c>
      <c r="R13">
        <f t="shared" si="13"/>
        <v>2.9807281239280562E-4</v>
      </c>
      <c r="S13">
        <f t="shared" si="14"/>
        <v>-3.4269615300007844E-5</v>
      </c>
      <c r="T13">
        <f t="shared" si="15"/>
        <v>0</v>
      </c>
      <c r="U13">
        <f t="shared" si="16"/>
        <v>0</v>
      </c>
      <c r="V13">
        <f t="shared" si="17"/>
        <v>0</v>
      </c>
      <c r="X13">
        <f t="shared" si="18"/>
        <v>0.24332841111998843</v>
      </c>
      <c r="Z13">
        <f t="shared" si="19"/>
        <v>0.24327883001856776</v>
      </c>
      <c r="AA13">
        <f t="shared" si="20"/>
        <v>14.601809910675051</v>
      </c>
      <c r="AB13">
        <f t="shared" si="21"/>
        <v>2.4582856180868046E-9</v>
      </c>
    </row>
    <row r="14" spans="1:30" x14ac:dyDescent="0.25">
      <c r="B14">
        <v>180</v>
      </c>
      <c r="C14">
        <f t="shared" si="0"/>
        <v>3.1415926535897931</v>
      </c>
      <c r="D14">
        <f>D4</f>
        <v>-490.99000623000001</v>
      </c>
      <c r="E14">
        <f t="shared" si="1"/>
        <v>-1.5480900000852671E-3</v>
      </c>
      <c r="F14">
        <f t="shared" si="2"/>
        <v>2.3965826483640025E-6</v>
      </c>
      <c r="G14">
        <f t="shared" si="3"/>
        <v>-1.4102577985573428</v>
      </c>
      <c r="H14">
        <f t="shared" si="4"/>
        <v>1.9944057051622186</v>
      </c>
      <c r="I14">
        <f t="shared" si="5"/>
        <v>1.9944057051622186</v>
      </c>
      <c r="J14">
        <f t="shared" si="6"/>
        <v>1.9944057051622186</v>
      </c>
      <c r="K14">
        <f t="shared" si="7"/>
        <v>1.9944057051622186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16.520243939980819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-490.98991357</v>
      </c>
      <c r="E15">
        <f t="shared" si="1"/>
        <v>-1.455430000078195E-3</v>
      </c>
      <c r="F15">
        <f t="shared" si="2"/>
        <v>2.1182764851276147E-6</v>
      </c>
      <c r="G15">
        <f t="shared" si="3"/>
        <v>-1.3258476624430993</v>
      </c>
      <c r="H15">
        <f t="shared" si="4"/>
        <v>1.7619534953311926</v>
      </c>
      <c r="I15">
        <f t="shared" si="5"/>
        <v>1.4363576495936246</v>
      </c>
      <c r="J15">
        <f t="shared" si="6"/>
        <v>0.93751587293384808</v>
      </c>
      <c r="K15">
        <f t="shared" si="7"/>
        <v>0.32559584573756811</v>
      </c>
      <c r="L15">
        <f t="shared" si="8"/>
        <v>-9.4890704362075126E-2</v>
      </c>
      <c r="M15">
        <f t="shared" si="9"/>
        <v>-0.25220545762718422</v>
      </c>
      <c r="N15">
        <f t="shared" si="10"/>
        <v>-0.15864649316732651</v>
      </c>
      <c r="P15">
        <f t="shared" si="11"/>
        <v>0.17381138604588786</v>
      </c>
      <c r="Q15">
        <f t="shared" si="12"/>
        <v>-2.0160196846887193E-3</v>
      </c>
      <c r="R15">
        <f t="shared" si="13"/>
        <v>2.9807281239280562E-4</v>
      </c>
      <c r="S15">
        <f t="shared" si="14"/>
        <v>-3.4269615300007844E-5</v>
      </c>
      <c r="T15">
        <f t="shared" si="15"/>
        <v>0</v>
      </c>
      <c r="U15">
        <f t="shared" si="16"/>
        <v>0</v>
      </c>
      <c r="V15">
        <f t="shared" si="17"/>
        <v>0</v>
      </c>
      <c r="X15">
        <f t="shared" si="18"/>
        <v>0.24332841111998843</v>
      </c>
      <c r="Z15">
        <f t="shared" si="19"/>
        <v>0.24327883001856776</v>
      </c>
      <c r="AA15">
        <f t="shared" si="20"/>
        <v>14.601809910675051</v>
      </c>
      <c r="AB15">
        <f t="shared" si="21"/>
        <v>2.4582856180868046E-9</v>
      </c>
    </row>
    <row r="16" spans="1:30" x14ac:dyDescent="0.25">
      <c r="B16">
        <v>220</v>
      </c>
      <c r="C16">
        <f t="shared" si="0"/>
        <v>3.839724354387525</v>
      </c>
      <c r="D16">
        <f>D12</f>
        <v>-490.98964634999999</v>
      </c>
      <c r="E16">
        <f t="shared" si="1"/>
        <v>-1.1882100000661922E-3</v>
      </c>
      <c r="F16">
        <f t="shared" si="2"/>
        <v>1.4118430042573004E-6</v>
      </c>
      <c r="G16">
        <f t="shared" si="3"/>
        <v>-1.082419251351584</v>
      </c>
      <c r="H16">
        <f t="shared" si="4"/>
        <v>1.1726393731247959</v>
      </c>
      <c r="I16">
        <f t="shared" si="5"/>
        <v>0.26581576569440113</v>
      </c>
      <c r="J16">
        <f t="shared" si="6"/>
        <v>-0.76538599271757146</v>
      </c>
      <c r="K16">
        <f t="shared" si="7"/>
        <v>-1.4384551388191973</v>
      </c>
      <c r="L16">
        <f t="shared" si="8"/>
        <v>-0.51424844509193257</v>
      </c>
      <c r="M16">
        <f t="shared" si="9"/>
        <v>-1.114222559382646</v>
      </c>
      <c r="N16">
        <f t="shared" si="10"/>
        <v>-0.6213292192823997</v>
      </c>
      <c r="P16">
        <f t="shared" si="11"/>
        <v>0.67428132584355827</v>
      </c>
      <c r="Q16">
        <f t="shared" si="12"/>
        <v>-7.1207607227259748E-3</v>
      </c>
      <c r="R16">
        <f t="shared" si="13"/>
        <v>8.9421843717841685E-4</v>
      </c>
      <c r="S16">
        <f t="shared" si="14"/>
        <v>-8.0440943092401911E-5</v>
      </c>
      <c r="T16">
        <f t="shared" si="15"/>
        <v>0</v>
      </c>
      <c r="U16">
        <f t="shared" si="16"/>
        <v>0</v>
      </c>
      <c r="V16">
        <f t="shared" si="17"/>
        <v>0</v>
      </c>
      <c r="X16">
        <f t="shared" si="18"/>
        <v>0.94465837464326996</v>
      </c>
      <c r="Z16">
        <f t="shared" si="19"/>
        <v>0.94486494005008126</v>
      </c>
      <c r="AA16">
        <f t="shared" si="20"/>
        <v>9.732187142057386</v>
      </c>
      <c r="AB16">
        <f t="shared" si="21"/>
        <v>4.2669267291117348E-8</v>
      </c>
    </row>
    <row r="17" spans="2:28" x14ac:dyDescent="0.25">
      <c r="B17">
        <v>240</v>
      </c>
      <c r="C17">
        <f t="shared" si="0"/>
        <v>4.1887902047863905</v>
      </c>
      <c r="D17">
        <f>D11</f>
        <v>-490.98923640999999</v>
      </c>
      <c r="E17">
        <f t="shared" si="1"/>
        <v>-7.7827000006891467E-4</v>
      </c>
      <c r="F17">
        <f t="shared" si="2"/>
        <v>6.0570419300726844E-7</v>
      </c>
      <c r="G17">
        <f t="shared" si="3"/>
        <v>-0.70897773186310753</v>
      </c>
      <c r="H17">
        <f t="shared" si="4"/>
        <v>0.5013229619106615</v>
      </c>
      <c r="I17">
        <f t="shared" si="5"/>
        <v>-0.5013229619106605</v>
      </c>
      <c r="J17">
        <f t="shared" si="6"/>
        <v>-1.0026459238213223</v>
      </c>
      <c r="K17">
        <f t="shared" si="7"/>
        <v>-0.50132296191066239</v>
      </c>
      <c r="L17">
        <f t="shared" si="8"/>
        <v>-0.82375768450131648</v>
      </c>
      <c r="M17">
        <f t="shared" si="9"/>
        <v>-1.1649692895308197</v>
      </c>
      <c r="N17">
        <f t="shared" si="10"/>
        <v>-0.4483968886055108</v>
      </c>
      <c r="P17">
        <f t="shared" si="11"/>
        <v>1.4410457585037473</v>
      </c>
      <c r="Q17">
        <f t="shared" si="12"/>
        <v>-1.2925658049536933E-2</v>
      </c>
      <c r="R17">
        <f t="shared" si="13"/>
        <v>1.1922912495712222E-3</v>
      </c>
      <c r="S17">
        <f t="shared" si="14"/>
        <v>-6.2206461655617577E-5</v>
      </c>
      <c r="T17">
        <f t="shared" si="15"/>
        <v>0</v>
      </c>
      <c r="U17">
        <f t="shared" si="16"/>
        <v>0</v>
      </c>
      <c r="V17">
        <f t="shared" si="17"/>
        <v>0</v>
      </c>
      <c r="X17">
        <f t="shared" si="18"/>
        <v>2.0212649959936733</v>
      </c>
      <c r="Z17">
        <f t="shared" si="19"/>
        <v>2.0211624100429333</v>
      </c>
      <c r="AA17">
        <f t="shared" si="20"/>
        <v>4.1752705798734011</v>
      </c>
      <c r="AB17">
        <f t="shared" si="21"/>
        <v>1.0523877289224602E-8</v>
      </c>
    </row>
    <row r="18" spans="2:28" x14ac:dyDescent="0.25">
      <c r="B18">
        <v>260</v>
      </c>
      <c r="C18">
        <f t="shared" si="0"/>
        <v>4.5378560551852569</v>
      </c>
      <c r="D18">
        <f>D10</f>
        <v>-490.98873192999997</v>
      </c>
      <c r="E18">
        <f t="shared" si="1"/>
        <v>-2.7379000005112175E-4</v>
      </c>
      <c r="F18">
        <f t="shared" si="2"/>
        <v>7.496096412799325E-8</v>
      </c>
      <c r="G18">
        <f t="shared" si="3"/>
        <v>-0.24941345962950667</v>
      </c>
      <c r="H18">
        <f t="shared" si="4"/>
        <v>6.1249861976422335E-2</v>
      </c>
      <c r="I18">
        <f t="shared" si="5"/>
        <v>-0.33145204341732931</v>
      </c>
      <c r="J18">
        <f t="shared" si="6"/>
        <v>-0.17636194862322124</v>
      </c>
      <c r="K18">
        <f t="shared" si="7"/>
        <v>0.27020218144090702</v>
      </c>
      <c r="L18">
        <f t="shared" si="8"/>
        <v>-0.4261370083196469</v>
      </c>
      <c r="M18">
        <f t="shared" si="9"/>
        <v>-0.20929770976590928</v>
      </c>
      <c r="N18">
        <f t="shared" si="10"/>
        <v>6.0992752388685165E-2</v>
      </c>
      <c r="P18">
        <f t="shared" si="11"/>
        <v>2.3816215772098261</v>
      </c>
      <c r="Q18">
        <f t="shared" si="12"/>
        <v>-1.6714535691659187E-2</v>
      </c>
      <c r="R18">
        <f t="shared" si="13"/>
        <v>8.9421843717841642E-4</v>
      </c>
      <c r="S18">
        <f t="shared" si="14"/>
        <v>-9.7023649188252732E-6</v>
      </c>
      <c r="T18">
        <f t="shared" si="15"/>
        <v>0</v>
      </c>
      <c r="U18">
        <f t="shared" si="16"/>
        <v>0</v>
      </c>
      <c r="V18">
        <f t="shared" si="17"/>
        <v>0</v>
      </c>
      <c r="X18">
        <f t="shared" si="18"/>
        <v>3.3457345064921498</v>
      </c>
      <c r="Z18">
        <f t="shared" si="19"/>
        <v>3.3456746500896486</v>
      </c>
      <c r="AA18">
        <f t="shared" si="20"/>
        <v>0.51672468471553046</v>
      </c>
      <c r="AB18">
        <f t="shared" si="21"/>
        <v>3.582788920381867E-9</v>
      </c>
    </row>
    <row r="19" spans="2:28" x14ac:dyDescent="0.25">
      <c r="B19">
        <v>280</v>
      </c>
      <c r="C19">
        <f t="shared" si="0"/>
        <v>4.8869219055841224</v>
      </c>
      <c r="D19">
        <f>D9</f>
        <v>-490.98819300000002</v>
      </c>
      <c r="E19">
        <f t="shared" si="1"/>
        <v>2.651399998967463E-4</v>
      </c>
      <c r="F19">
        <f t="shared" si="2"/>
        <v>7.0299219545246636E-8</v>
      </c>
      <c r="G19">
        <f t="shared" si="3"/>
        <v>0.24153360111058444</v>
      </c>
      <c r="H19">
        <f t="shared" si="4"/>
        <v>5.9314760930172961E-2</v>
      </c>
      <c r="I19">
        <f t="shared" si="5"/>
        <v>0.3209802941708535</v>
      </c>
      <c r="J19">
        <f t="shared" si="6"/>
        <v>-0.17079004722970068</v>
      </c>
      <c r="K19">
        <f t="shared" si="7"/>
        <v>-0.26166553324068059</v>
      </c>
      <c r="L19">
        <f t="shared" si="8"/>
        <v>0.41267382417463883</v>
      </c>
      <c r="M19">
        <f t="shared" si="9"/>
        <v>-0.20268525050352734</v>
      </c>
      <c r="N19">
        <f t="shared" si="10"/>
        <v>-0.22550058864768452</v>
      </c>
      <c r="P19">
        <f t="shared" si="11"/>
        <v>3.3825614568051661</v>
      </c>
      <c r="Q19">
        <f t="shared" si="12"/>
        <v>-1.6714535691659187E-2</v>
      </c>
      <c r="R19">
        <f t="shared" si="13"/>
        <v>2.9807281239280594E-4</v>
      </c>
      <c r="S19">
        <f t="shared" si="14"/>
        <v>-9.702364918825263E-6</v>
      </c>
      <c r="T19">
        <f t="shared" si="15"/>
        <v>0</v>
      </c>
      <c r="U19">
        <f t="shared" si="16"/>
        <v>0</v>
      </c>
      <c r="V19">
        <f t="shared" si="17"/>
        <v>0</v>
      </c>
      <c r="X19">
        <f t="shared" si="18"/>
        <v>4.7604341821082512</v>
      </c>
      <c r="Z19">
        <f t="shared" si="19"/>
        <v>4.7606353649527762</v>
      </c>
      <c r="AA19">
        <f t="shared" si="20"/>
        <v>0.48459011270507624</v>
      </c>
      <c r="AB19">
        <f t="shared" si="21"/>
        <v>4.047453693115903E-8</v>
      </c>
    </row>
    <row r="20" spans="2:28" x14ac:dyDescent="0.25">
      <c r="B20">
        <v>300</v>
      </c>
      <c r="C20">
        <f t="shared" si="0"/>
        <v>5.2359877559829888</v>
      </c>
      <c r="D20">
        <f>D8</f>
        <v>-490.98768461999998</v>
      </c>
      <c r="E20">
        <f t="shared" si="1"/>
        <v>7.7351999993879872E-4</v>
      </c>
      <c r="F20">
        <f t="shared" si="2"/>
        <v>5.9833319030531913E-7</v>
      </c>
      <c r="G20">
        <f t="shared" si="3"/>
        <v>0.70465064188366489</v>
      </c>
      <c r="H20">
        <f t="shared" si="4"/>
        <v>0.49826324724339316</v>
      </c>
      <c r="I20">
        <f t="shared" si="5"/>
        <v>0.49826324724339255</v>
      </c>
      <c r="J20">
        <f t="shared" si="6"/>
        <v>-0.99652649448678587</v>
      </c>
      <c r="K20">
        <f t="shared" si="7"/>
        <v>0.49826324724339371</v>
      </c>
      <c r="L20">
        <f t="shared" si="8"/>
        <v>0.81873006027293993</v>
      </c>
      <c r="M20">
        <f t="shared" si="9"/>
        <v>-1.1578591551605337</v>
      </c>
      <c r="N20">
        <f t="shared" si="10"/>
        <v>6.8559034311053653E-16</v>
      </c>
      <c r="P20">
        <f t="shared" si="11"/>
        <v>4.3231372755112449</v>
      </c>
      <c r="Q20">
        <f t="shared" si="12"/>
        <v>-1.2925658049536935E-2</v>
      </c>
      <c r="R20">
        <f t="shared" si="13"/>
        <v>0</v>
      </c>
      <c r="S20">
        <f t="shared" si="14"/>
        <v>-6.220646165561755E-5</v>
      </c>
      <c r="T20">
        <f t="shared" si="15"/>
        <v>0</v>
      </c>
      <c r="U20">
        <f t="shared" si="16"/>
        <v>0</v>
      </c>
      <c r="V20">
        <f t="shared" si="17"/>
        <v>0</v>
      </c>
      <c r="X20">
        <f t="shared" si="18"/>
        <v>6.0954717528906821</v>
      </c>
      <c r="Z20">
        <f t="shared" si="19"/>
        <v>6.0953870550631848</v>
      </c>
      <c r="AA20">
        <f t="shared" si="20"/>
        <v>4.1244604136554388</v>
      </c>
      <c r="AB20">
        <f t="shared" si="21"/>
        <v>7.1737219827649898E-9</v>
      </c>
    </row>
    <row r="21" spans="2:28" x14ac:dyDescent="0.25">
      <c r="B21">
        <v>320</v>
      </c>
      <c r="C21">
        <f t="shared" si="0"/>
        <v>5.5850536063818543</v>
      </c>
      <c r="D21">
        <f>D7</f>
        <v>-490.98726828999997</v>
      </c>
      <c r="E21">
        <f t="shared" si="1"/>
        <v>1.189849999946091E-3</v>
      </c>
      <c r="F21">
        <f t="shared" si="2"/>
        <v>1.4157430223717126E-6</v>
      </c>
      <c r="G21">
        <f t="shared" si="3"/>
        <v>1.0839132359520485</v>
      </c>
      <c r="H21">
        <f t="shared" si="4"/>
        <v>1.1742578820003162</v>
      </c>
      <c r="I21">
        <f t="shared" si="5"/>
        <v>-0.26618265187090973</v>
      </c>
      <c r="J21">
        <f t="shared" si="6"/>
        <v>-0.76644239935954872</v>
      </c>
      <c r="K21">
        <f t="shared" si="7"/>
        <v>1.4404405338712269</v>
      </c>
      <c r="L21">
        <f t="shared" si="8"/>
        <v>0.51495822483469034</v>
      </c>
      <c r="M21">
        <f t="shared" si="9"/>
        <v>-1.1157604397770768</v>
      </c>
      <c r="N21">
        <f t="shared" si="10"/>
        <v>1.9432106995071059</v>
      </c>
      <c r="P21">
        <f t="shared" si="11"/>
        <v>5.0899017081714337</v>
      </c>
      <c r="Q21">
        <f t="shared" si="12"/>
        <v>-7.1207607227259766E-3</v>
      </c>
      <c r="R21">
        <f t="shared" si="13"/>
        <v>2.9807281239280524E-4</v>
      </c>
      <c r="S21">
        <f t="shared" si="14"/>
        <v>-8.0440943092401911E-5</v>
      </c>
      <c r="T21">
        <f t="shared" si="15"/>
        <v>0</v>
      </c>
      <c r="U21">
        <f t="shared" si="16"/>
        <v>0</v>
      </c>
      <c r="V21">
        <f t="shared" si="17"/>
        <v>0</v>
      </c>
      <c r="X21">
        <f t="shared" si="18"/>
        <v>7.1884455283947011</v>
      </c>
      <c r="Z21">
        <f t="shared" si="19"/>
        <v>7.1884614700823306</v>
      </c>
      <c r="AA21">
        <f t="shared" si="20"/>
        <v>9.7590709428995641</v>
      </c>
      <c r="AB21">
        <f t="shared" si="21"/>
        <v>2.541374044774521E-10</v>
      </c>
    </row>
    <row r="22" spans="2:28" x14ac:dyDescent="0.25">
      <c r="B22">
        <v>340</v>
      </c>
      <c r="C22">
        <f t="shared" si="0"/>
        <v>5.9341194567807207</v>
      </c>
      <c r="D22">
        <f>D6</f>
        <v>-490.98699561000001</v>
      </c>
      <c r="E22">
        <f t="shared" si="1"/>
        <v>1.4625299999124763E-3</v>
      </c>
      <c r="F22">
        <f t="shared" si="2"/>
        <v>2.1389940006439882E-6</v>
      </c>
      <c r="G22">
        <f t="shared" si="3"/>
        <v>1.3323155229263397</v>
      </c>
      <c r="H22">
        <f t="shared" si="4"/>
        <v>1.7705488036072288</v>
      </c>
      <c r="I22">
        <f t="shared" si="5"/>
        <v>-1.4433646090994317</v>
      </c>
      <c r="J22">
        <f t="shared" si="6"/>
        <v>0.94208934094131747</v>
      </c>
      <c r="K22">
        <f t="shared" si="7"/>
        <v>-0.32718419450780006</v>
      </c>
      <c r="L22">
        <f t="shared" si="8"/>
        <v>9.5353608098571671E-2</v>
      </c>
      <c r="M22">
        <f t="shared" si="9"/>
        <v>-0.2534357872941973</v>
      </c>
      <c r="N22">
        <f t="shared" si="10"/>
        <v>2.7012512572557394</v>
      </c>
      <c r="P22">
        <f t="shared" si="11"/>
        <v>5.5903716479691052</v>
      </c>
      <c r="Q22">
        <f t="shared" si="12"/>
        <v>-2.0160196846887154E-3</v>
      </c>
      <c r="R22">
        <f t="shared" si="13"/>
        <v>8.9421843717841717E-4</v>
      </c>
      <c r="S22">
        <f t="shared" si="14"/>
        <v>-3.426961530000779E-5</v>
      </c>
      <c r="T22">
        <f t="shared" si="15"/>
        <v>0</v>
      </c>
      <c r="U22">
        <f t="shared" si="16"/>
        <v>0</v>
      </c>
      <c r="V22">
        <f t="shared" si="17"/>
        <v>0</v>
      </c>
      <c r="X22">
        <f t="shared" si="18"/>
        <v>7.9043444721706875</v>
      </c>
      <c r="Z22">
        <f t="shared" si="19"/>
        <v>7.9043828099940754</v>
      </c>
      <c r="AA22">
        <f t="shared" si="20"/>
        <v>14.74462092968767</v>
      </c>
      <c r="AB22">
        <f t="shared" si="21"/>
        <v>1.4697887021227942E-9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5.7641830340149927</v>
      </c>
      <c r="Q23">
        <f t="shared" si="12"/>
        <v>0</v>
      </c>
      <c r="R23">
        <f t="shared" si="13"/>
        <v>1.1922912495712222E-3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0</v>
      </c>
      <c r="X23">
        <f t="shared" si="18"/>
        <v>8.1534719771603417</v>
      </c>
      <c r="Z23">
        <f>Z5</f>
        <v>8.1534902500098667</v>
      </c>
    </row>
    <row r="24" spans="2:28" x14ac:dyDescent="0.25">
      <c r="B24" t="s">
        <v>4</v>
      </c>
      <c r="D24">
        <f>AVERAGE(D5:D22)</f>
        <v>-490.98845813999992</v>
      </c>
      <c r="F24">
        <f>SQRT(AVERAGE(F5:F22))</f>
        <v>1.09773546486956E-3</v>
      </c>
      <c r="G24" t="s">
        <v>10</v>
      </c>
      <c r="H24" s="3">
        <f t="shared" ref="H24:N24" si="22">AVERAGE(H5:H22)</f>
        <v>0.9999955081407701</v>
      </c>
      <c r="I24" s="3">
        <f t="shared" si="22"/>
        <v>-2.9898657307318504E-3</v>
      </c>
      <c r="J24" s="3">
        <f t="shared" si="22"/>
        <v>2.0684386441772852E-4</v>
      </c>
      <c r="K24" s="3">
        <f t="shared" si="22"/>
        <v>-1.438912952991811E-5</v>
      </c>
      <c r="L24" s="3">
        <f t="shared" si="22"/>
        <v>0</v>
      </c>
      <c r="M24" s="3">
        <f t="shared" si="22"/>
        <v>0</v>
      </c>
      <c r="N24" s="3">
        <f t="shared" si="22"/>
        <v>0</v>
      </c>
    </row>
    <row r="25" spans="2:28" x14ac:dyDescent="0.25">
      <c r="B25" t="s">
        <v>5</v>
      </c>
      <c r="D25">
        <f>MIN(D4:D22)</f>
        <v>-490.99000623000001</v>
      </c>
      <c r="F25" s="2">
        <f>F24*$A$1</f>
        <v>2.8821044630150299</v>
      </c>
      <c r="G25" s="3">
        <f>SUM(H25:N25)</f>
        <v>0.99999999859023603</v>
      </c>
      <c r="H25">
        <f t="shared" ref="H25:N25" si="23">H24^2</f>
        <v>0.99999101630171694</v>
      </c>
      <c r="I25">
        <f t="shared" si="23"/>
        <v>8.9392970878047019E-6</v>
      </c>
      <c r="J25">
        <f t="shared" si="23"/>
        <v>4.2784384247259655E-8</v>
      </c>
      <c r="K25">
        <f t="shared" si="23"/>
        <v>2.0704704862876136E-10</v>
      </c>
      <c r="L25">
        <f t="shared" si="23"/>
        <v>0</v>
      </c>
      <c r="M25">
        <f t="shared" si="23"/>
        <v>0</v>
      </c>
      <c r="N25">
        <f t="shared" si="23"/>
        <v>0</v>
      </c>
    </row>
    <row r="26" spans="2:28" x14ac:dyDescent="0.25">
      <c r="B26" t="s">
        <v>6</v>
      </c>
      <c r="D26">
        <f>MAX(D5:D22)</f>
        <v>-490.98690073</v>
      </c>
    </row>
    <row r="27" spans="2:28" x14ac:dyDescent="0.25">
      <c r="B27" t="s">
        <v>63</v>
      </c>
      <c r="D27" s="1">
        <f>D26-D25</f>
        <v>3.105500000003758E-3</v>
      </c>
      <c r="G27" t="s">
        <v>59</v>
      </c>
      <c r="H27">
        <f>H24*$F$24</f>
        <v>1.0977305339963802E-3</v>
      </c>
      <c r="I27">
        <f t="shared" ref="I27:N27" si="24">I24*$F$24</f>
        <v>-3.2820816478224947E-6</v>
      </c>
      <c r="J27">
        <f t="shared" si="24"/>
        <v>2.2705984566201145E-7</v>
      </c>
      <c r="K27">
        <f t="shared" si="24"/>
        <v>-1.579545779359297E-8</v>
      </c>
      <c r="L27">
        <f t="shared" si="24"/>
        <v>0</v>
      </c>
      <c r="M27">
        <f t="shared" si="24"/>
        <v>0</v>
      </c>
      <c r="N27">
        <f t="shared" si="24"/>
        <v>0</v>
      </c>
    </row>
    <row r="28" spans="2:28" x14ac:dyDescent="0.25">
      <c r="D28" s="2">
        <f>D27*$A$1</f>
        <v>8.1534902500098667</v>
      </c>
      <c r="H28">
        <f>$A$1*H27</f>
        <v>2.8820915170074963</v>
      </c>
      <c r="I28">
        <f t="shared" ref="I28:N28" si="25">$A$1*I27</f>
        <v>-8.6171053663579595E-3</v>
      </c>
      <c r="J28">
        <f t="shared" si="25"/>
        <v>5.9614562478561112E-4</v>
      </c>
      <c r="K28">
        <f t="shared" si="25"/>
        <v>-4.1470974437078344E-5</v>
      </c>
      <c r="L28">
        <f t="shared" si="25"/>
        <v>0</v>
      </c>
      <c r="M28">
        <f t="shared" si="25"/>
        <v>0</v>
      </c>
      <c r="N28">
        <f t="shared" si="25"/>
        <v>0</v>
      </c>
      <c r="O28" t="s">
        <v>25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>
        <v>2625.5</v>
      </c>
      <c r="X1" t="s">
        <v>14</v>
      </c>
      <c r="Z1" t="s">
        <v>58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25</v>
      </c>
      <c r="AA2" s="1" t="s">
        <v>60</v>
      </c>
      <c r="AB2" s="1" t="s">
        <v>61</v>
      </c>
      <c r="AD2" s="1" t="s">
        <v>62</v>
      </c>
    </row>
    <row r="3" spans="1:30" x14ac:dyDescent="0.25">
      <c r="AA3">
        <f>SUM(AA5:AA22)</f>
        <v>150.87075744490045</v>
      </c>
      <c r="AB3">
        <f>SUM(AB5:AB22)</f>
        <v>3.5732016843720235E-9</v>
      </c>
      <c r="AD3" s="4">
        <f>1-AB3/AA3</f>
        <v>0.99999999997631617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-490.99000623000001</v>
      </c>
      <c r="E4">
        <f>D4-$D$24</f>
        <v>-1.5531333332887698E-3</v>
      </c>
    </row>
    <row r="5" spans="1:30" x14ac:dyDescent="0.25">
      <c r="B5">
        <v>0</v>
      </c>
      <c r="C5">
        <f t="shared" ref="C5:C23" si="0">B5*PI()/180</f>
        <v>0</v>
      </c>
      <c r="D5">
        <v>-490.98688663000001</v>
      </c>
      <c r="E5">
        <f t="shared" ref="E5:E22" si="1">D5-$D$24</f>
        <v>1.5664666667021265E-3</v>
      </c>
      <c r="F5">
        <f t="shared" ref="F5:F22" si="2">E5^2</f>
        <v>2.4538178178888711E-6</v>
      </c>
      <c r="G5">
        <f t="shared" ref="G5:G22" si="3">E5/$F$24</f>
        <v>1.4205839304521262</v>
      </c>
      <c r="H5">
        <f>-COS(C5-$C$4)*SQRT(2)*G5</f>
        <v>2.0090090609346745</v>
      </c>
      <c r="I5">
        <f>-SQRT(2)*COS(2*(C5-$C$4))*G5</f>
        <v>-2.0090090609346745</v>
      </c>
      <c r="J5">
        <f>-COS(3*(C5-$C$4))*SQRT(2)*G5</f>
        <v>2.0090090609346745</v>
      </c>
      <c r="K5">
        <f>-COS(4*(C5-$C$4))*SQRT(2)*G5</f>
        <v>-2.0090090609346745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-1.2710275913330599E-15</v>
      </c>
      <c r="P5">
        <f>H$28*(1-COS($C5-$C$4))</f>
        <v>5.7901832708337944</v>
      </c>
      <c r="Q5">
        <f>I$28*(1-COS(2*($C5-$C$4)))</f>
        <v>0</v>
      </c>
      <c r="R5">
        <f>J$28*(1-COS(3*($C5-$C$4)))</f>
        <v>1.3861932516435541E-3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8.1905160835355044</v>
      </c>
      <c r="Z5">
        <f>(D5-$D$25)*$A$1</f>
        <v>8.1905097999760983</v>
      </c>
      <c r="AA5">
        <f>(E5*$A$1)^2</f>
        <v>16.914780286616917</v>
      </c>
      <c r="AB5">
        <f>(X5-Z5)^2</f>
        <v>3.9483118810344029E-11</v>
      </c>
    </row>
    <row r="6" spans="1:30" x14ac:dyDescent="0.25">
      <c r="B6">
        <v>20</v>
      </c>
      <c r="C6">
        <f t="shared" si="0"/>
        <v>0.3490658503988659</v>
      </c>
      <c r="D6">
        <v>-490.98698243000001</v>
      </c>
      <c r="E6">
        <f t="shared" si="1"/>
        <v>1.4706666667052559E-3</v>
      </c>
      <c r="F6">
        <f t="shared" si="2"/>
        <v>2.1628604445579484E-6</v>
      </c>
      <c r="G6">
        <f t="shared" si="3"/>
        <v>1.3337056435241434</v>
      </c>
      <c r="H6">
        <f t="shared" ref="H6:H22" si="4">-COS(C6-$C$4)*SQRT(2)*G6</f>
        <v>1.772396171080592</v>
      </c>
      <c r="I6">
        <f t="shared" ref="I6:I22" si="5">-SQRT(2)*COS(2*(C6-$C$4))*G6</f>
        <v>-1.4448705968618811</v>
      </c>
      <c r="J6">
        <f t="shared" ref="J6:J22" si="6">-COS(3*(C6-$C$4))*SQRT(2)*G6</f>
        <v>0.94307230464268865</v>
      </c>
      <c r="K6">
        <f t="shared" ref="K6:K22" si="7">-COS(4*(C6-$C$4))*SQRT(2)*G6</f>
        <v>-0.32752557421870948</v>
      </c>
      <c r="L6">
        <f t="shared" ref="L6:L22" si="8">SQRT(2)*(3*SIN(C6-$C$4)-SIN(3*(C6-$C$4)))*G6/SQRT(10)</f>
        <v>-9.545309880659987E-2</v>
      </c>
      <c r="M6">
        <f t="shared" ref="M6:M22" si="9">SQRT(2)*(2*SIN(2*(C6-$C$4))-SIN(4*(C6-$C$4)))*G6/SQRT(5)</f>
        <v>0.25370021888121785</v>
      </c>
      <c r="N6">
        <f t="shared" ref="N6:N22" si="10">SQRT(2)*G6*(SIN(C6-$C$4)-SIN(2*(C6-$C$4))+3*SIN(3*(C6-$C$4))-2*SIN(4*(C6-$C$4)))/SQRT(15)</f>
        <v>-2.7040697075011506</v>
      </c>
      <c r="P6">
        <f t="shared" ref="P6:P23" si="11">H$28*(1-COS($C6-$C$4))</f>
        <v>5.6155878817171629</v>
      </c>
      <c r="Q6">
        <f t="shared" ref="Q6:Q23" si="12">I$28*(1-COS(2*($C6-$C$4)))</f>
        <v>-2.8909265226730063E-3</v>
      </c>
      <c r="R6">
        <f t="shared" ref="R6:R23" si="13">J$28*(1-COS(3*($C6-$C$4)))</f>
        <v>1.0396449387326649E-3</v>
      </c>
      <c r="S6">
        <f t="shared" ref="S6:S23" si="14">K$28*(1-COS(4*($C6-$C$4)))</f>
        <v>-1.1122883918194938E-5</v>
      </c>
      <c r="T6">
        <f t="shared" ref="T6:T23" si="15">L$28*(3*SIN($C6-$C$4)-SIN(3*($C6-$C$4)))/SQRT(10)</f>
        <v>-3.0499507741697738E-18</v>
      </c>
      <c r="U6">
        <f t="shared" ref="U6:U23" si="16">M$28*(2*SIN(2*(C6-$C$4))-SIN(4*(C6-$C$4)))/SQRT(5)</f>
        <v>3.3626208259531897E-17</v>
      </c>
      <c r="V6">
        <f t="shared" ref="V6:V23" si="17">$N$28*(SIN(C6-$C$4)-SIN(2*(C6-$C$4))+3*SIN(3*(C6-$C$4))-2*SIN(4*(C6-$C$4)))/SQRT(15)</f>
        <v>0</v>
      </c>
      <c r="X6">
        <f t="shared" ref="X6:X23" si="18">SUM(P6:V6)*SQRT(2)</f>
        <v>7.9390067053653439</v>
      </c>
      <c r="Z6">
        <f t="shared" ref="Z6:Z22" si="19">(D6-$D$25)*$A$1</f>
        <v>7.9389868999843145</v>
      </c>
      <c r="AA6">
        <f t="shared" ref="AA6:AA22" si="20">(E6*$A$1)^2</f>
        <v>14.909138300164189</v>
      </c>
      <c r="AB6">
        <f t="shared" ref="AB6:AB22" si="21">(X6-Z6)^2</f>
        <v>3.9225311772027566E-10</v>
      </c>
    </row>
    <row r="7" spans="1:30" x14ac:dyDescent="0.25">
      <c r="B7">
        <v>40</v>
      </c>
      <c r="C7">
        <f t="shared" si="0"/>
        <v>0.69813170079773179</v>
      </c>
      <c r="D7">
        <v>-490.98725753999997</v>
      </c>
      <c r="E7">
        <f t="shared" si="1"/>
        <v>1.1955566667438688E-3</v>
      </c>
      <c r="F7">
        <f t="shared" si="2"/>
        <v>1.4293557433957102E-6</v>
      </c>
      <c r="G7">
        <f t="shared" si="3"/>
        <v>1.0842162331464453</v>
      </c>
      <c r="H7">
        <f t="shared" si="4"/>
        <v>1.1745861341444392</v>
      </c>
      <c r="I7">
        <f t="shared" si="5"/>
        <v>-0.26625706059112719</v>
      </c>
      <c r="J7">
        <f t="shared" si="6"/>
        <v>-0.76665665073038725</v>
      </c>
      <c r="K7">
        <f t="shared" si="7"/>
        <v>1.4408431947355673</v>
      </c>
      <c r="L7">
        <f t="shared" si="8"/>
        <v>-0.51510217629886768</v>
      </c>
      <c r="M7">
        <f t="shared" si="9"/>
        <v>1.1160723395414287</v>
      </c>
      <c r="N7">
        <f t="shared" si="10"/>
        <v>-1.9437539047845611</v>
      </c>
      <c r="P7">
        <f t="shared" si="11"/>
        <v>5.1128604950482455</v>
      </c>
      <c r="Q7">
        <f t="shared" si="12"/>
        <v>-1.021100944166386E-2</v>
      </c>
      <c r="R7">
        <f t="shared" si="13"/>
        <v>3.4654831291088814E-4</v>
      </c>
      <c r="S7">
        <f t="shared" si="14"/>
        <v>-2.6108704881980572E-5</v>
      </c>
      <c r="T7">
        <f t="shared" si="15"/>
        <v>-2.0246048191655424E-17</v>
      </c>
      <c r="U7">
        <f t="shared" si="16"/>
        <v>1.8196735601279999E-16</v>
      </c>
      <c r="V7">
        <f t="shared" si="17"/>
        <v>0</v>
      </c>
      <c r="X7">
        <f t="shared" si="18"/>
        <v>7.2166892766205226</v>
      </c>
      <c r="Z7">
        <f t="shared" si="19"/>
        <v>7.2166855950856927</v>
      </c>
      <c r="AA7">
        <f t="shared" si="20"/>
        <v>9.8529068355014164</v>
      </c>
      <c r="AB7">
        <f t="shared" si="21"/>
        <v>1.355369870362108E-11</v>
      </c>
    </row>
    <row r="8" spans="1:30" x14ac:dyDescent="0.25">
      <c r="B8">
        <v>60</v>
      </c>
      <c r="C8">
        <f t="shared" si="0"/>
        <v>1.0471975511965976</v>
      </c>
      <c r="D8">
        <v>-490.98767708999998</v>
      </c>
      <c r="E8">
        <f t="shared" si="1"/>
        <v>7.7600666674015883E-4</v>
      </c>
      <c r="F8">
        <f t="shared" si="2"/>
        <v>6.0218634682517193E-7</v>
      </c>
      <c r="G8">
        <f t="shared" si="3"/>
        <v>0.70373830744552512</v>
      </c>
      <c r="H8">
        <f t="shared" si="4"/>
        <v>0.4976181293754745</v>
      </c>
      <c r="I8">
        <f t="shared" si="5"/>
        <v>0.49761812937547389</v>
      </c>
      <c r="J8">
        <f t="shared" si="6"/>
        <v>-0.99523625875094857</v>
      </c>
      <c r="K8">
        <f t="shared" si="7"/>
        <v>0.49761812937547506</v>
      </c>
      <c r="L8">
        <f t="shared" si="8"/>
        <v>-0.81767002344741391</v>
      </c>
      <c r="M8">
        <f t="shared" si="9"/>
        <v>1.1563600367052598</v>
      </c>
      <c r="N8">
        <f t="shared" si="10"/>
        <v>-6.8470268667017096E-16</v>
      </c>
      <c r="P8">
        <f t="shared" si="11"/>
        <v>4.342637453125346</v>
      </c>
      <c r="Q8">
        <f t="shared" si="12"/>
        <v>-1.8535100605517028E-2</v>
      </c>
      <c r="R8">
        <f t="shared" si="13"/>
        <v>0</v>
      </c>
      <c r="S8">
        <f t="shared" si="14"/>
        <v>-2.019034196619417E-5</v>
      </c>
      <c r="T8">
        <f t="shared" si="15"/>
        <v>-4.9514189116539357E-17</v>
      </c>
      <c r="U8">
        <f t="shared" si="16"/>
        <v>2.9046842337754899E-16</v>
      </c>
      <c r="V8">
        <f t="shared" si="17"/>
        <v>0</v>
      </c>
      <c r="X8">
        <f t="shared" si="18"/>
        <v>6.1151756385675116</v>
      </c>
      <c r="Z8">
        <f t="shared" si="19"/>
        <v>6.1151570700759521</v>
      </c>
      <c r="AA8">
        <f t="shared" si="20"/>
        <v>4.1510211857992028</v>
      </c>
      <c r="AB8">
        <f t="shared" si="21"/>
        <v>3.4478887879360322E-10</v>
      </c>
    </row>
    <row r="9" spans="1:30" x14ac:dyDescent="0.25">
      <c r="B9">
        <v>80</v>
      </c>
      <c r="C9">
        <f t="shared" si="0"/>
        <v>1.3962634015954636</v>
      </c>
      <c r="D9">
        <v>-490.98818874</v>
      </c>
      <c r="E9">
        <f t="shared" si="1"/>
        <v>2.6435666671886793E-4</v>
      </c>
      <c r="F9">
        <f t="shared" si="2"/>
        <v>6.9884447238710613E-8</v>
      </c>
      <c r="G9">
        <f t="shared" si="3"/>
        <v>0.2397375192408889</v>
      </c>
      <c r="H9">
        <f t="shared" si="4"/>
        <v>5.8873687033116233E-2</v>
      </c>
      <c r="I9">
        <f t="shared" si="5"/>
        <v>0.3185934341884783</v>
      </c>
      <c r="J9">
        <f t="shared" si="6"/>
        <v>-0.16952002556007301</v>
      </c>
      <c r="K9">
        <f t="shared" si="7"/>
        <v>-0.25971974715536206</v>
      </c>
      <c r="L9">
        <f t="shared" si="8"/>
        <v>-0.40960511667270144</v>
      </c>
      <c r="M9">
        <f t="shared" si="9"/>
        <v>0.20117805108278364</v>
      </c>
      <c r="N9">
        <f t="shared" si="10"/>
        <v>0.22382373078189077</v>
      </c>
      <c r="P9">
        <f t="shared" si="11"/>
        <v>3.3978190220858142</v>
      </c>
      <c r="Q9">
        <f t="shared" si="12"/>
        <v>-2.3968265246697207E-2</v>
      </c>
      <c r="R9">
        <f t="shared" si="13"/>
        <v>3.4654831291088846E-4</v>
      </c>
      <c r="S9">
        <f t="shared" si="14"/>
        <v>-3.1490951322128134E-6</v>
      </c>
      <c r="T9">
        <f t="shared" si="15"/>
        <v>-7.2810188082364567E-17</v>
      </c>
      <c r="U9">
        <f t="shared" si="16"/>
        <v>1.4834114775326801E-16</v>
      </c>
      <c r="V9">
        <f t="shared" si="17"/>
        <v>0</v>
      </c>
      <c r="X9">
        <f t="shared" si="18"/>
        <v>4.7718311375757025</v>
      </c>
      <c r="Z9">
        <f t="shared" si="19"/>
        <v>4.7718199950200528</v>
      </c>
      <c r="AA9">
        <f t="shared" si="20"/>
        <v>0.48173098339935377</v>
      </c>
      <c r="AB9">
        <f t="shared" si="21"/>
        <v>1.2415654640693882E-10</v>
      </c>
    </row>
    <row r="10" spans="1:30" x14ac:dyDescent="0.25">
      <c r="B10">
        <v>100</v>
      </c>
      <c r="C10">
        <f t="shared" si="0"/>
        <v>1.7453292519943295</v>
      </c>
      <c r="D10">
        <v>-490.98872994999999</v>
      </c>
      <c r="E10">
        <f t="shared" si="1"/>
        <v>-2.7685333327553963E-4</v>
      </c>
      <c r="F10">
        <f t="shared" si="2"/>
        <v>7.6647768145777022E-8</v>
      </c>
      <c r="G10">
        <f t="shared" si="3"/>
        <v>-0.25107038962491102</v>
      </c>
      <c r="H10">
        <f t="shared" si="4"/>
        <v>6.1656763567354445E-2</v>
      </c>
      <c r="I10">
        <f t="shared" si="5"/>
        <v>-0.3336539808492226</v>
      </c>
      <c r="J10">
        <f t="shared" si="6"/>
        <v>-0.17753357505892337</v>
      </c>
      <c r="K10">
        <f t="shared" si="7"/>
        <v>0.27199721728186815</v>
      </c>
      <c r="L10">
        <f t="shared" si="8"/>
        <v>0.42896796697073791</v>
      </c>
      <c r="M10">
        <f t="shared" si="9"/>
        <v>0.21068813854948726</v>
      </c>
      <c r="N10">
        <f t="shared" si="10"/>
        <v>-6.139794592188564E-2</v>
      </c>
      <c r="P10">
        <f t="shared" si="11"/>
        <v>2.3923642487479797</v>
      </c>
      <c r="Q10">
        <f t="shared" si="12"/>
        <v>-2.3968265246697207E-2</v>
      </c>
      <c r="R10">
        <f t="shared" si="13"/>
        <v>1.0396449387326658E-3</v>
      </c>
      <c r="S10">
        <f t="shared" si="14"/>
        <v>-3.1490951322128176E-6</v>
      </c>
      <c r="T10">
        <f t="shared" si="15"/>
        <v>-7.2810188082364555E-17</v>
      </c>
      <c r="U10">
        <f t="shared" si="16"/>
        <v>-1.4834114775326811E-16</v>
      </c>
      <c r="V10">
        <f t="shared" si="17"/>
        <v>0</v>
      </c>
      <c r="X10">
        <f t="shared" si="18"/>
        <v>3.3508835474168421</v>
      </c>
      <c r="Z10">
        <f t="shared" si="19"/>
        <v>3.3508731400347358</v>
      </c>
      <c r="AA10">
        <f t="shared" si="20"/>
        <v>0.52835224693281946</v>
      </c>
      <c r="AB10">
        <f t="shared" si="21"/>
        <v>1.083136023072958E-10</v>
      </c>
    </row>
    <row r="11" spans="1:30" x14ac:dyDescent="0.25">
      <c r="B11">
        <v>120</v>
      </c>
      <c r="C11">
        <f t="shared" si="0"/>
        <v>2.0943951023931953</v>
      </c>
      <c r="D11">
        <v>-490.98923576999999</v>
      </c>
      <c r="E11">
        <f t="shared" si="1"/>
        <v>-7.8267333327630695E-4</v>
      </c>
      <c r="F11">
        <f t="shared" si="2"/>
        <v>6.1257754662184504E-7</v>
      </c>
      <c r="G11">
        <f t="shared" si="3"/>
        <v>-0.70978411713445599</v>
      </c>
      <c r="H11">
        <f t="shared" si="4"/>
        <v>0.5018931624042805</v>
      </c>
      <c r="I11">
        <f t="shared" si="5"/>
        <v>-0.50189316240428083</v>
      </c>
      <c r="J11">
        <f t="shared" si="6"/>
        <v>-1.0037863248085612</v>
      </c>
      <c r="K11">
        <f t="shared" si="7"/>
        <v>-0.50189316240428028</v>
      </c>
      <c r="L11">
        <f t="shared" si="8"/>
        <v>0.82469461951928491</v>
      </c>
      <c r="M11">
        <f t="shared" si="9"/>
        <v>1.1662943157402919</v>
      </c>
      <c r="N11">
        <f t="shared" si="10"/>
        <v>0.44890689143132523</v>
      </c>
      <c r="P11">
        <f t="shared" si="11"/>
        <v>1.4475458177084488</v>
      </c>
      <c r="Q11">
        <f t="shared" si="12"/>
        <v>-1.8535100605517035E-2</v>
      </c>
      <c r="R11">
        <f t="shared" si="13"/>
        <v>1.3861932516435541E-3</v>
      </c>
      <c r="S11">
        <f t="shared" si="14"/>
        <v>-2.019034196619415E-5</v>
      </c>
      <c r="T11">
        <f t="shared" si="15"/>
        <v>-4.9514189116539382E-17</v>
      </c>
      <c r="U11">
        <f t="shared" si="16"/>
        <v>-2.9046842337754899E-16</v>
      </c>
      <c r="V11">
        <f t="shared" si="17"/>
        <v>0</v>
      </c>
      <c r="X11">
        <f t="shared" si="18"/>
        <v>2.0228581567445749</v>
      </c>
      <c r="Z11">
        <f t="shared" si="19"/>
        <v>2.0228427300327212</v>
      </c>
      <c r="AA11">
        <f t="shared" si="20"/>
        <v>4.2226503263954198</v>
      </c>
      <c r="AB11">
        <f t="shared" si="21"/>
        <v>2.3798343861794214E-10</v>
      </c>
    </row>
    <row r="12" spans="1:30" x14ac:dyDescent="0.25">
      <c r="B12">
        <v>140</v>
      </c>
      <c r="C12">
        <f t="shared" si="0"/>
        <v>2.4434609527920612</v>
      </c>
      <c r="D12">
        <v>-490.98964634999999</v>
      </c>
      <c r="E12">
        <f t="shared" si="1"/>
        <v>-1.1932533332696948E-3</v>
      </c>
      <c r="F12">
        <f t="shared" si="2"/>
        <v>1.4238535173592373E-6</v>
      </c>
      <c r="G12">
        <f t="shared" si="3"/>
        <v>-1.0821274057303008</v>
      </c>
      <c r="H12">
        <f t="shared" si="4"/>
        <v>1.1723232020423215</v>
      </c>
      <c r="I12">
        <f t="shared" si="5"/>
        <v>0.26574409552853046</v>
      </c>
      <c r="J12">
        <f t="shared" si="6"/>
        <v>-0.76517962669970252</v>
      </c>
      <c r="K12">
        <f t="shared" si="7"/>
        <v>-1.4380672975708524</v>
      </c>
      <c r="L12">
        <f t="shared" si="8"/>
        <v>0.51410979164802495</v>
      </c>
      <c r="M12">
        <f t="shared" si="9"/>
        <v>1.1139221388434837</v>
      </c>
      <c r="N12">
        <f t="shared" si="10"/>
        <v>0.62116169434989643</v>
      </c>
      <c r="P12">
        <f t="shared" si="11"/>
        <v>0.67732277578554889</v>
      </c>
      <c r="Q12">
        <f t="shared" si="12"/>
        <v>-1.0211009441663857E-2</v>
      </c>
      <c r="R12">
        <f t="shared" si="13"/>
        <v>1.0396449387326658E-3</v>
      </c>
      <c r="S12">
        <f t="shared" si="14"/>
        <v>-2.6108704881980568E-5</v>
      </c>
      <c r="T12">
        <f t="shared" si="15"/>
        <v>-2.0246048191655421E-17</v>
      </c>
      <c r="U12">
        <f t="shared" si="16"/>
        <v>-1.8196735601279994E-16</v>
      </c>
      <c r="V12">
        <f t="shared" si="17"/>
        <v>0</v>
      </c>
      <c r="X12">
        <f t="shared" si="18"/>
        <v>0.94487186427006142</v>
      </c>
      <c r="Z12">
        <f t="shared" si="19"/>
        <v>0.94486494005008126</v>
      </c>
      <c r="AA12">
        <f t="shared" si="20"/>
        <v>9.8149786144999425</v>
      </c>
      <c r="AB12">
        <f t="shared" si="21"/>
        <v>4.7944822333708702E-11</v>
      </c>
    </row>
    <row r="13" spans="1:30" x14ac:dyDescent="0.25">
      <c r="B13">
        <v>160</v>
      </c>
      <c r="C13">
        <f t="shared" si="0"/>
        <v>2.7925268031909272</v>
      </c>
      <c r="D13">
        <v>-490.98991357</v>
      </c>
      <c r="E13">
        <f t="shared" si="1"/>
        <v>-1.4604733332816977E-3</v>
      </c>
      <c r="F13">
        <f t="shared" si="2"/>
        <v>2.1329823572269527E-6</v>
      </c>
      <c r="G13">
        <f t="shared" si="3"/>
        <v>-1.3244616002469678</v>
      </c>
      <c r="H13">
        <f t="shared" si="4"/>
        <v>1.7601115211735281</v>
      </c>
      <c r="I13">
        <f t="shared" si="5"/>
        <v>1.4348560585024146</v>
      </c>
      <c r="J13">
        <f t="shared" si="6"/>
        <v>0.93653577895581719</v>
      </c>
      <c r="K13">
        <f t="shared" si="7"/>
        <v>0.32525546267111333</v>
      </c>
      <c r="L13">
        <f t="shared" si="8"/>
        <v>9.4791504113203237E-2</v>
      </c>
      <c r="M13">
        <f t="shared" si="9"/>
        <v>0.25194179803764216</v>
      </c>
      <c r="N13">
        <f t="shared" si="10"/>
        <v>0.15848064160461917</v>
      </c>
      <c r="P13">
        <f t="shared" si="11"/>
        <v>0.17459538911663169</v>
      </c>
      <c r="Q13">
        <f t="shared" si="12"/>
        <v>-2.8909265226730032E-3</v>
      </c>
      <c r="R13">
        <f t="shared" si="13"/>
        <v>3.4654831291088857E-4</v>
      </c>
      <c r="S13">
        <f t="shared" si="14"/>
        <v>-1.1122883918194931E-5</v>
      </c>
      <c r="T13">
        <f t="shared" si="15"/>
        <v>-3.0499507741697738E-18</v>
      </c>
      <c r="U13">
        <f t="shared" si="16"/>
        <v>-3.3626208259531848E-17</v>
      </c>
      <c r="V13">
        <f t="shared" si="17"/>
        <v>0</v>
      </c>
      <c r="X13">
        <f t="shared" si="18"/>
        <v>0.24330114291120644</v>
      </c>
      <c r="Z13">
        <f t="shared" si="19"/>
        <v>0.24327883001856776</v>
      </c>
      <c r="AA13">
        <f t="shared" si="20"/>
        <v>14.703181167200283</v>
      </c>
      <c r="AB13">
        <f t="shared" si="21"/>
        <v>4.9786517790533807E-10</v>
      </c>
    </row>
    <row r="14" spans="1:30" x14ac:dyDescent="0.25">
      <c r="B14">
        <v>180</v>
      </c>
      <c r="C14">
        <f t="shared" si="0"/>
        <v>3.1415926535897931</v>
      </c>
      <c r="D14">
        <f>D4</f>
        <v>-490.99000623000001</v>
      </c>
      <c r="E14">
        <f t="shared" si="1"/>
        <v>-1.5531333332887698E-3</v>
      </c>
      <c r="F14">
        <f t="shared" si="2"/>
        <v>2.4122231509726851E-6</v>
      </c>
      <c r="G14">
        <f t="shared" si="3"/>
        <v>-1.4084923107649663</v>
      </c>
      <c r="H14">
        <f t="shared" si="4"/>
        <v>1.9919089283820355</v>
      </c>
      <c r="I14">
        <f t="shared" si="5"/>
        <v>1.9919089283820355</v>
      </c>
      <c r="J14">
        <f t="shared" si="6"/>
        <v>1.9919089283820355</v>
      </c>
      <c r="K14">
        <f t="shared" si="7"/>
        <v>1.9919089283820355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16.628057838498247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-490.98991357</v>
      </c>
      <c r="E15">
        <f t="shared" si="1"/>
        <v>-1.4604733332816977E-3</v>
      </c>
      <c r="F15">
        <f t="shared" si="2"/>
        <v>2.1329823572269527E-6</v>
      </c>
      <c r="G15">
        <f t="shared" si="3"/>
        <v>-1.3244616002469678</v>
      </c>
      <c r="H15">
        <f t="shared" si="4"/>
        <v>1.7601115211735281</v>
      </c>
      <c r="I15">
        <f t="shared" si="5"/>
        <v>1.4348560585024146</v>
      </c>
      <c r="J15">
        <f t="shared" si="6"/>
        <v>0.93653577895581719</v>
      </c>
      <c r="K15">
        <f t="shared" si="7"/>
        <v>0.32525546267111333</v>
      </c>
      <c r="L15">
        <f t="shared" si="8"/>
        <v>-9.4791504113203237E-2</v>
      </c>
      <c r="M15">
        <f t="shared" si="9"/>
        <v>-0.25194179803764216</v>
      </c>
      <c r="N15">
        <f t="shared" si="10"/>
        <v>-0.15848064160461917</v>
      </c>
      <c r="P15">
        <f t="shared" si="11"/>
        <v>0.17459538911663169</v>
      </c>
      <c r="Q15">
        <f t="shared" si="12"/>
        <v>-2.8909265226730032E-3</v>
      </c>
      <c r="R15">
        <f t="shared" si="13"/>
        <v>3.4654831291088857E-4</v>
      </c>
      <c r="S15">
        <f t="shared" si="14"/>
        <v>-1.1122883918194931E-5</v>
      </c>
      <c r="T15">
        <f t="shared" si="15"/>
        <v>3.0499507741697738E-18</v>
      </c>
      <c r="U15">
        <f t="shared" si="16"/>
        <v>3.3626208259531848E-17</v>
      </c>
      <c r="V15">
        <f t="shared" si="17"/>
        <v>0</v>
      </c>
      <c r="X15">
        <f t="shared" si="18"/>
        <v>0.24330114291120652</v>
      </c>
      <c r="Z15">
        <f t="shared" si="19"/>
        <v>0.24327883001856776</v>
      </c>
      <c r="AA15">
        <f t="shared" si="20"/>
        <v>14.703181167200283</v>
      </c>
      <c r="AB15">
        <f t="shared" si="21"/>
        <v>4.9786517790905398E-10</v>
      </c>
    </row>
    <row r="16" spans="1:30" x14ac:dyDescent="0.25">
      <c r="B16">
        <v>220</v>
      </c>
      <c r="C16">
        <f t="shared" si="0"/>
        <v>3.839724354387525</v>
      </c>
      <c r="D16">
        <f>D12</f>
        <v>-490.98964634999999</v>
      </c>
      <c r="E16">
        <f t="shared" si="1"/>
        <v>-1.1932533332696948E-3</v>
      </c>
      <c r="F16">
        <f t="shared" si="2"/>
        <v>1.4238535173592373E-6</v>
      </c>
      <c r="G16">
        <f t="shared" si="3"/>
        <v>-1.0821274057303008</v>
      </c>
      <c r="H16">
        <f t="shared" si="4"/>
        <v>1.1723232020423215</v>
      </c>
      <c r="I16">
        <f t="shared" si="5"/>
        <v>0.26574409552853046</v>
      </c>
      <c r="J16">
        <f t="shared" si="6"/>
        <v>-0.76517962669970252</v>
      </c>
      <c r="K16">
        <f t="shared" si="7"/>
        <v>-1.4380672975708524</v>
      </c>
      <c r="L16">
        <f t="shared" si="8"/>
        <v>-0.51410979164802495</v>
      </c>
      <c r="M16">
        <f t="shared" si="9"/>
        <v>-1.1139221388434837</v>
      </c>
      <c r="N16">
        <f t="shared" si="10"/>
        <v>-0.62116169434989643</v>
      </c>
      <c r="P16">
        <f t="shared" si="11"/>
        <v>0.67732277578554889</v>
      </c>
      <c r="Q16">
        <f t="shared" si="12"/>
        <v>-1.0211009441663857E-2</v>
      </c>
      <c r="R16">
        <f t="shared" si="13"/>
        <v>1.0396449387326658E-3</v>
      </c>
      <c r="S16">
        <f t="shared" si="14"/>
        <v>-2.6108704881980568E-5</v>
      </c>
      <c r="T16">
        <f t="shared" si="15"/>
        <v>2.0246048191655421E-17</v>
      </c>
      <c r="U16">
        <f t="shared" si="16"/>
        <v>1.8196735601279994E-16</v>
      </c>
      <c r="V16">
        <f t="shared" si="17"/>
        <v>0</v>
      </c>
      <c r="X16">
        <f t="shared" si="18"/>
        <v>0.94487186427006209</v>
      </c>
      <c r="Z16">
        <f t="shared" si="19"/>
        <v>0.94486494005008126</v>
      </c>
      <c r="AA16">
        <f t="shared" si="20"/>
        <v>9.8149786144999425</v>
      </c>
      <c r="AB16">
        <f t="shared" si="21"/>
        <v>4.7944822342933614E-11</v>
      </c>
    </row>
    <row r="17" spans="2:28" x14ac:dyDescent="0.25">
      <c r="B17">
        <v>240</v>
      </c>
      <c r="C17">
        <f t="shared" si="0"/>
        <v>4.1887902047863905</v>
      </c>
      <c r="D17">
        <f>D11</f>
        <v>-490.98923576999999</v>
      </c>
      <c r="E17">
        <f t="shared" si="1"/>
        <v>-7.8267333327630695E-4</v>
      </c>
      <c r="F17">
        <f t="shared" si="2"/>
        <v>6.1257754662184504E-7</v>
      </c>
      <c r="G17">
        <f t="shared" si="3"/>
        <v>-0.70978411713445599</v>
      </c>
      <c r="H17">
        <f t="shared" si="4"/>
        <v>0.50189316240428095</v>
      </c>
      <c r="I17">
        <f t="shared" si="5"/>
        <v>-0.50189316240427995</v>
      </c>
      <c r="J17">
        <f t="shared" si="6"/>
        <v>-1.0037863248085612</v>
      </c>
      <c r="K17">
        <f t="shared" si="7"/>
        <v>-0.50189316240428183</v>
      </c>
      <c r="L17">
        <f t="shared" si="8"/>
        <v>-0.82469461951928436</v>
      </c>
      <c r="M17">
        <f t="shared" si="9"/>
        <v>-1.1662943157402919</v>
      </c>
      <c r="N17">
        <f t="shared" si="10"/>
        <v>-0.44890689143132562</v>
      </c>
      <c r="P17">
        <f t="shared" si="11"/>
        <v>1.4475458177084477</v>
      </c>
      <c r="Q17">
        <f t="shared" si="12"/>
        <v>-1.8535100605517024E-2</v>
      </c>
      <c r="R17">
        <f t="shared" si="13"/>
        <v>1.3861932516435541E-3</v>
      </c>
      <c r="S17">
        <f t="shared" si="14"/>
        <v>-2.0190341966194173E-5</v>
      </c>
      <c r="T17">
        <f t="shared" si="15"/>
        <v>4.9514189116539351E-17</v>
      </c>
      <c r="U17">
        <f t="shared" si="16"/>
        <v>2.9046842337754899E-16</v>
      </c>
      <c r="V17">
        <f t="shared" si="17"/>
        <v>0</v>
      </c>
      <c r="X17">
        <f t="shared" si="18"/>
        <v>2.022858156744574</v>
      </c>
      <c r="Z17">
        <f t="shared" si="19"/>
        <v>2.0228427300327212</v>
      </c>
      <c r="AA17">
        <f t="shared" si="20"/>
        <v>4.2226503263954198</v>
      </c>
      <c r="AB17">
        <f t="shared" si="21"/>
        <v>2.3798343859053879E-10</v>
      </c>
    </row>
    <row r="18" spans="2:28" x14ac:dyDescent="0.25">
      <c r="B18">
        <v>260</v>
      </c>
      <c r="C18">
        <f t="shared" si="0"/>
        <v>4.5378560551852569</v>
      </c>
      <c r="D18">
        <f>D10</f>
        <v>-490.98872994999999</v>
      </c>
      <c r="E18">
        <f t="shared" si="1"/>
        <v>-2.7685333327553963E-4</v>
      </c>
      <c r="F18">
        <f t="shared" si="2"/>
        <v>7.6647768145777022E-8</v>
      </c>
      <c r="G18">
        <f t="shared" si="3"/>
        <v>-0.25107038962491102</v>
      </c>
      <c r="H18">
        <f t="shared" si="4"/>
        <v>6.1656763567354375E-2</v>
      </c>
      <c r="I18">
        <f t="shared" si="5"/>
        <v>-0.33365398084922265</v>
      </c>
      <c r="J18">
        <f t="shared" si="6"/>
        <v>-0.17753357505892306</v>
      </c>
      <c r="K18">
        <f t="shared" si="7"/>
        <v>0.27199721728186838</v>
      </c>
      <c r="L18">
        <f t="shared" si="8"/>
        <v>-0.42896796697073797</v>
      </c>
      <c r="M18">
        <f t="shared" si="9"/>
        <v>-0.21068813854948701</v>
      </c>
      <c r="N18">
        <f t="shared" si="10"/>
        <v>6.1397945921885841E-2</v>
      </c>
      <c r="P18">
        <f t="shared" si="11"/>
        <v>2.3923642487479801</v>
      </c>
      <c r="Q18">
        <f t="shared" si="12"/>
        <v>-2.3968265246697207E-2</v>
      </c>
      <c r="R18">
        <f t="shared" si="13"/>
        <v>1.0396449387326653E-3</v>
      </c>
      <c r="S18">
        <f t="shared" si="14"/>
        <v>-3.1490951322128087E-6</v>
      </c>
      <c r="T18">
        <f t="shared" si="15"/>
        <v>7.2810188082364567E-17</v>
      </c>
      <c r="U18">
        <f t="shared" si="16"/>
        <v>1.4834114775326794E-16</v>
      </c>
      <c r="V18">
        <f t="shared" si="17"/>
        <v>0</v>
      </c>
      <c r="X18">
        <f t="shared" si="18"/>
        <v>3.350883547416843</v>
      </c>
      <c r="Z18">
        <f t="shared" si="19"/>
        <v>3.3508731400347358</v>
      </c>
      <c r="AA18">
        <f t="shared" si="20"/>
        <v>0.52835224693281946</v>
      </c>
      <c r="AB18">
        <f t="shared" si="21"/>
        <v>1.0831360232578303E-10</v>
      </c>
    </row>
    <row r="19" spans="2:28" x14ac:dyDescent="0.25">
      <c r="B19">
        <v>280</v>
      </c>
      <c r="C19">
        <f t="shared" si="0"/>
        <v>4.8869219055841224</v>
      </c>
      <c r="D19">
        <f>D9</f>
        <v>-490.98818874</v>
      </c>
      <c r="E19">
        <f t="shared" si="1"/>
        <v>2.6435666671886793E-4</v>
      </c>
      <c r="F19">
        <f t="shared" si="2"/>
        <v>6.9884447238710613E-8</v>
      </c>
      <c r="G19">
        <f t="shared" si="3"/>
        <v>0.2397375192408889</v>
      </c>
      <c r="H19">
        <f t="shared" si="4"/>
        <v>5.8873687033116157E-2</v>
      </c>
      <c r="I19">
        <f t="shared" si="5"/>
        <v>0.31859343418847835</v>
      </c>
      <c r="J19">
        <f t="shared" si="6"/>
        <v>-0.16952002556007276</v>
      </c>
      <c r="K19">
        <f t="shared" si="7"/>
        <v>-0.25971974715536228</v>
      </c>
      <c r="L19">
        <f t="shared" si="8"/>
        <v>0.4096051166727015</v>
      </c>
      <c r="M19">
        <f t="shared" si="9"/>
        <v>-0.20117805108278333</v>
      </c>
      <c r="N19">
        <f t="shared" si="10"/>
        <v>-0.22382373078189072</v>
      </c>
      <c r="P19">
        <f t="shared" si="11"/>
        <v>3.3978190220858138</v>
      </c>
      <c r="Q19">
        <f t="shared" si="12"/>
        <v>-2.3968265246697207E-2</v>
      </c>
      <c r="R19">
        <f t="shared" si="13"/>
        <v>3.46548312910889E-4</v>
      </c>
      <c r="S19">
        <f t="shared" si="14"/>
        <v>-3.1490951322128058E-6</v>
      </c>
      <c r="T19">
        <f t="shared" si="15"/>
        <v>7.281018808236458E-17</v>
      </c>
      <c r="U19">
        <f t="shared" si="16"/>
        <v>-1.4834114775326781E-16</v>
      </c>
      <c r="V19">
        <f t="shared" si="17"/>
        <v>0</v>
      </c>
      <c r="X19">
        <f t="shared" si="18"/>
        <v>4.7718311375757017</v>
      </c>
      <c r="Z19">
        <f t="shared" si="19"/>
        <v>4.7718199950200528</v>
      </c>
      <c r="AA19">
        <f t="shared" si="20"/>
        <v>0.48173098339935377</v>
      </c>
      <c r="AB19">
        <f t="shared" si="21"/>
        <v>1.2415654638714565E-10</v>
      </c>
    </row>
    <row r="20" spans="2:28" x14ac:dyDescent="0.25">
      <c r="B20">
        <v>300</v>
      </c>
      <c r="C20">
        <f t="shared" si="0"/>
        <v>5.2359877559829888</v>
      </c>
      <c r="D20">
        <f>D8</f>
        <v>-490.98767708999998</v>
      </c>
      <c r="E20">
        <f t="shared" si="1"/>
        <v>7.7600666674015883E-4</v>
      </c>
      <c r="F20">
        <f t="shared" si="2"/>
        <v>6.0218634682517193E-7</v>
      </c>
      <c r="G20">
        <f t="shared" si="3"/>
        <v>0.70373830744552512</v>
      </c>
      <c r="H20">
        <f t="shared" si="4"/>
        <v>0.4976181293754745</v>
      </c>
      <c r="I20">
        <f t="shared" si="5"/>
        <v>0.49761812937547389</v>
      </c>
      <c r="J20">
        <f t="shared" si="6"/>
        <v>-0.99523625875094857</v>
      </c>
      <c r="K20">
        <f t="shared" si="7"/>
        <v>0.49761812937547506</v>
      </c>
      <c r="L20">
        <f t="shared" si="8"/>
        <v>0.81767002344741391</v>
      </c>
      <c r="M20">
        <f t="shared" si="9"/>
        <v>-1.1563600367052598</v>
      </c>
      <c r="N20">
        <f t="shared" si="10"/>
        <v>6.8470268667017096E-16</v>
      </c>
      <c r="P20">
        <f t="shared" si="11"/>
        <v>4.342637453125346</v>
      </c>
      <c r="Q20">
        <f t="shared" si="12"/>
        <v>-1.8535100605517028E-2</v>
      </c>
      <c r="R20">
        <f t="shared" si="13"/>
        <v>0</v>
      </c>
      <c r="S20">
        <f t="shared" si="14"/>
        <v>-2.019034196619417E-5</v>
      </c>
      <c r="T20">
        <f t="shared" si="15"/>
        <v>4.9514189116539357E-17</v>
      </c>
      <c r="U20">
        <f t="shared" si="16"/>
        <v>-2.9046842337754899E-16</v>
      </c>
      <c r="V20">
        <f t="shared" si="17"/>
        <v>0</v>
      </c>
      <c r="X20">
        <f t="shared" si="18"/>
        <v>6.1151756385675116</v>
      </c>
      <c r="Z20">
        <f t="shared" si="19"/>
        <v>6.1151570700759521</v>
      </c>
      <c r="AA20">
        <f t="shared" si="20"/>
        <v>4.1510211857992028</v>
      </c>
      <c r="AB20">
        <f t="shared" si="21"/>
        <v>3.4478887879360322E-10</v>
      </c>
    </row>
    <row r="21" spans="2:28" x14ac:dyDescent="0.25">
      <c r="B21">
        <v>320</v>
      </c>
      <c r="C21">
        <f t="shared" si="0"/>
        <v>5.5850536063818543</v>
      </c>
      <c r="D21">
        <f>D7</f>
        <v>-490.98725753999997</v>
      </c>
      <c r="E21">
        <f t="shared" si="1"/>
        <v>1.1955566667438688E-3</v>
      </c>
      <c r="F21">
        <f t="shared" si="2"/>
        <v>1.4293557433957102E-6</v>
      </c>
      <c r="G21">
        <f t="shared" si="3"/>
        <v>1.0842162331464453</v>
      </c>
      <c r="H21">
        <f t="shared" si="4"/>
        <v>1.1745861341444392</v>
      </c>
      <c r="I21">
        <f t="shared" si="5"/>
        <v>-0.26625706059112719</v>
      </c>
      <c r="J21">
        <f t="shared" si="6"/>
        <v>-0.76665665073038725</v>
      </c>
      <c r="K21">
        <f t="shared" si="7"/>
        <v>1.4408431947355673</v>
      </c>
      <c r="L21">
        <f t="shared" si="8"/>
        <v>0.51510217629886768</v>
      </c>
      <c r="M21">
        <f t="shared" si="9"/>
        <v>-1.1160723395414287</v>
      </c>
      <c r="N21">
        <f t="shared" si="10"/>
        <v>1.9437539047845611</v>
      </c>
      <c r="P21">
        <f t="shared" si="11"/>
        <v>5.1128604950482455</v>
      </c>
      <c r="Q21">
        <f t="shared" si="12"/>
        <v>-1.021100944166386E-2</v>
      </c>
      <c r="R21">
        <f t="shared" si="13"/>
        <v>3.4654831291088814E-4</v>
      </c>
      <c r="S21">
        <f t="shared" si="14"/>
        <v>-2.6108704881980572E-5</v>
      </c>
      <c r="T21">
        <f t="shared" si="15"/>
        <v>2.0246048191655424E-17</v>
      </c>
      <c r="U21">
        <f t="shared" si="16"/>
        <v>-1.8196735601279999E-16</v>
      </c>
      <c r="V21">
        <f t="shared" si="17"/>
        <v>0</v>
      </c>
      <c r="X21">
        <f t="shared" si="18"/>
        <v>7.2166892766205226</v>
      </c>
      <c r="Z21">
        <f t="shared" si="19"/>
        <v>7.2166855950856927</v>
      </c>
      <c r="AA21">
        <f t="shared" si="20"/>
        <v>9.8529068355014164</v>
      </c>
      <c r="AB21">
        <f t="shared" si="21"/>
        <v>1.355369870362108E-11</v>
      </c>
    </row>
    <row r="22" spans="2:28" x14ac:dyDescent="0.25">
      <c r="B22">
        <v>340</v>
      </c>
      <c r="C22">
        <f t="shared" si="0"/>
        <v>5.9341194567807207</v>
      </c>
      <c r="D22">
        <f>D6</f>
        <v>-490.98698243000001</v>
      </c>
      <c r="E22">
        <f t="shared" si="1"/>
        <v>1.4706666667052559E-3</v>
      </c>
      <c r="F22">
        <f t="shared" si="2"/>
        <v>2.1628604445579484E-6</v>
      </c>
      <c r="G22">
        <f t="shared" si="3"/>
        <v>1.3337056435241434</v>
      </c>
      <c r="H22">
        <f t="shared" si="4"/>
        <v>1.7723961710805922</v>
      </c>
      <c r="I22">
        <f t="shared" si="5"/>
        <v>-1.4448705968618822</v>
      </c>
      <c r="J22">
        <f t="shared" si="6"/>
        <v>0.94307230464269165</v>
      </c>
      <c r="K22">
        <f t="shared" si="7"/>
        <v>-0.32752557421871276</v>
      </c>
      <c r="L22">
        <f t="shared" si="8"/>
        <v>9.5453098806599732E-2</v>
      </c>
      <c r="M22">
        <f t="shared" si="9"/>
        <v>-0.25370021888121697</v>
      </c>
      <c r="N22">
        <f t="shared" si="10"/>
        <v>2.7040697075011484</v>
      </c>
      <c r="P22">
        <f t="shared" si="11"/>
        <v>5.6155878817171629</v>
      </c>
      <c r="Q22">
        <f t="shared" si="12"/>
        <v>-2.890926522672998E-3</v>
      </c>
      <c r="R22">
        <f t="shared" si="13"/>
        <v>1.0396449387326662E-3</v>
      </c>
      <c r="S22">
        <f t="shared" si="14"/>
        <v>-1.1122883918194914E-5</v>
      </c>
      <c r="T22">
        <f t="shared" si="15"/>
        <v>3.0499507741697699E-18</v>
      </c>
      <c r="U22">
        <f t="shared" si="16"/>
        <v>-3.3626208259531774E-17</v>
      </c>
      <c r="V22">
        <f t="shared" si="17"/>
        <v>0</v>
      </c>
      <c r="X22">
        <f t="shared" si="18"/>
        <v>7.9390067053653439</v>
      </c>
      <c r="Z22">
        <f t="shared" si="19"/>
        <v>7.9389868999843145</v>
      </c>
      <c r="AA22">
        <f t="shared" si="20"/>
        <v>14.909138300164189</v>
      </c>
      <c r="AB22">
        <f t="shared" si="21"/>
        <v>3.9225311772027566E-10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5.7901832708337944</v>
      </c>
      <c r="Q23">
        <f t="shared" si="12"/>
        <v>0</v>
      </c>
      <c r="R23">
        <f t="shared" si="13"/>
        <v>1.3861932516435541E-3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0</v>
      </c>
      <c r="X23">
        <f t="shared" si="18"/>
        <v>8.1905160835355044</v>
      </c>
      <c r="Z23">
        <f>Z5</f>
        <v>8.1905097999760983</v>
      </c>
    </row>
    <row r="24" spans="2:28" x14ac:dyDescent="0.25">
      <c r="B24" t="s">
        <v>4</v>
      </c>
      <c r="D24">
        <f>AVERAGE(D5:D22)</f>
        <v>-490.98845309666672</v>
      </c>
      <c r="F24">
        <f>SQRT(AVERAGE(F5:F22))</f>
        <v>1.1026920924014469E-3</v>
      </c>
      <c r="G24" t="s">
        <v>10</v>
      </c>
      <c r="H24" s="3">
        <f t="shared" ref="H24:N24" si="22">AVERAGE(H5:H22)</f>
        <v>0.99999086283105143</v>
      </c>
      <c r="I24" s="3">
        <f t="shared" si="22"/>
        <v>-4.2681277097704629E-3</v>
      </c>
      <c r="J24" s="3">
        <f t="shared" si="22"/>
        <v>2.3940184980742526E-4</v>
      </c>
      <c r="K24" s="3">
        <f t="shared" si="22"/>
        <v>-4.6492846113823895E-6</v>
      </c>
      <c r="L24" s="3">
        <f t="shared" si="22"/>
        <v>2.0816681711721685E-17</v>
      </c>
      <c r="M24" s="3">
        <f t="shared" si="22"/>
        <v>8.6350679693067732E-17</v>
      </c>
      <c r="N24" s="3">
        <f t="shared" si="22"/>
        <v>0</v>
      </c>
    </row>
    <row r="25" spans="2:28" x14ac:dyDescent="0.25">
      <c r="B25" t="s">
        <v>5</v>
      </c>
      <c r="D25">
        <f>MIN(D4:D22)</f>
        <v>-490.99000623000001</v>
      </c>
      <c r="F25" s="2">
        <f>F24*$A$1</f>
        <v>2.895118088599999</v>
      </c>
      <c r="G25" s="3">
        <f>SUM(H25:N25)</f>
        <v>0.99999999999459921</v>
      </c>
      <c r="H25">
        <f t="shared" ref="H25:N25" si="23">H24^2</f>
        <v>0.99998172574559074</v>
      </c>
      <c r="I25">
        <f t="shared" si="23"/>
        <v>1.8216914146910458E-5</v>
      </c>
      <c r="J25">
        <f t="shared" si="23"/>
        <v>5.7313245691217002E-8</v>
      </c>
      <c r="K25">
        <f t="shared" si="23"/>
        <v>2.1615847397637096E-11</v>
      </c>
      <c r="L25">
        <f t="shared" si="23"/>
        <v>4.3333423748712807E-34</v>
      </c>
      <c r="M25">
        <f t="shared" si="23"/>
        <v>7.4564398834547801E-33</v>
      </c>
      <c r="N25">
        <f t="shared" si="23"/>
        <v>0</v>
      </c>
    </row>
    <row r="26" spans="2:28" x14ac:dyDescent="0.25">
      <c r="B26" t="s">
        <v>6</v>
      </c>
      <c r="D26">
        <f>MAX(D5:D22)</f>
        <v>-490.98688663000001</v>
      </c>
    </row>
    <row r="27" spans="2:28" x14ac:dyDescent="0.25">
      <c r="B27" t="s">
        <v>63</v>
      </c>
      <c r="D27" s="1">
        <f>D26-D25</f>
        <v>3.1195999999908963E-3</v>
      </c>
      <c r="G27" t="s">
        <v>59</v>
      </c>
      <c r="H27">
        <f>H24*$F$24</f>
        <v>1.1026820169175004E-3</v>
      </c>
      <c r="I27">
        <f t="shared" ref="I27:N27" si="24">I24*$F$24</f>
        <v>-4.7064306749233875E-6</v>
      </c>
      <c r="J27">
        <f t="shared" si="24"/>
        <v>2.639865266889267E-7</v>
      </c>
      <c r="K27">
        <f t="shared" si="24"/>
        <v>-5.1267293762950947E-9</v>
      </c>
      <c r="L27">
        <f t="shared" si="24"/>
        <v>2.2954390313553318E-20</v>
      </c>
      <c r="M27">
        <f t="shared" si="24"/>
        <v>9.5218211671035991E-20</v>
      </c>
      <c r="N27">
        <f t="shared" si="24"/>
        <v>0</v>
      </c>
    </row>
    <row r="28" spans="2:28" x14ac:dyDescent="0.25">
      <c r="D28" s="2">
        <f>D27*$A$1</f>
        <v>8.1905097999760983</v>
      </c>
      <c r="H28">
        <f>$A$1*H27</f>
        <v>2.8950916354168972</v>
      </c>
      <c r="I28">
        <f t="shared" ref="I28:N28" si="25">$A$1*I27</f>
        <v>-1.2356733737011355E-2</v>
      </c>
      <c r="J28">
        <f t="shared" si="25"/>
        <v>6.9309662582177703E-4</v>
      </c>
      <c r="K28">
        <f t="shared" si="25"/>
        <v>-1.3460227977462771E-5</v>
      </c>
      <c r="L28">
        <f t="shared" si="25"/>
        <v>6.0266751768234243E-17</v>
      </c>
      <c r="M28">
        <f t="shared" si="25"/>
        <v>2.4999541474230498E-16</v>
      </c>
      <c r="N28">
        <f t="shared" si="25"/>
        <v>0</v>
      </c>
      <c r="O28" t="s">
        <v>25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predict_norms</vt:lpstr>
      <vt:lpstr>a165</vt:lpstr>
      <vt:lpstr>part_relax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2025-01-20T22:05:14Z</dcterms:modified>
</cp:coreProperties>
</file>