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"/>
    </mc:Choice>
  </mc:AlternateContent>
  <xr:revisionPtr revIDLastSave="0" documentId="13_ncr:1_{FA7F143E-75A6-498F-A41D-0D5520C365C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" sheetId="4" r:id="rId1"/>
    <sheet name="opt_angle_relax" sheetId="5" r:id="rId2"/>
    <sheet name="opt_angle_no_relax" sheetId="1" r:id="rId3"/>
  </sheets>
  <definedNames>
    <definedName name="solver_adj" localSheetId="2" hidden="1">opt_angle_no_relax!$M$3</definedName>
    <definedName name="solver_adj" localSheetId="1" hidden="1">opt_angle_relax!$M$3</definedName>
    <definedName name="solver_cvg" localSheetId="2" hidden="1">0.0001</definedName>
    <definedName name="solver_cvg" localSheetId="1" hidden="1">0.0001</definedName>
    <definedName name="solver_drv" localSheetId="2" hidden="1">1</definedName>
    <definedName name="solver_drv" localSheetId="1" hidden="1">1</definedName>
    <definedName name="solver_eng" localSheetId="2" hidden="1">1</definedName>
    <definedName name="solver_eng" localSheetId="1" hidden="1">1</definedName>
    <definedName name="solver_est" localSheetId="2" hidden="1">1</definedName>
    <definedName name="solver_est" localSheetId="1" hidden="1">1</definedName>
    <definedName name="solver_itr" localSheetId="2" hidden="1">2147483647</definedName>
    <definedName name="solver_itr" localSheetId="1" hidden="1">2147483647</definedName>
    <definedName name="solver_mip" localSheetId="2" hidden="1">2147483647</definedName>
    <definedName name="solver_mip" localSheetId="1" hidden="1">2147483647</definedName>
    <definedName name="solver_mni" localSheetId="2" hidden="1">30</definedName>
    <definedName name="solver_mni" localSheetId="1" hidden="1">30</definedName>
    <definedName name="solver_mrt" localSheetId="2" hidden="1">0.075</definedName>
    <definedName name="solver_mrt" localSheetId="1" hidden="1">0.075</definedName>
    <definedName name="solver_msl" localSheetId="2" hidden="1">2</definedName>
    <definedName name="solver_msl" localSheetId="1" hidden="1">2</definedName>
    <definedName name="solver_neg" localSheetId="2" hidden="1">1</definedName>
    <definedName name="solver_neg" localSheetId="1" hidden="1">1</definedName>
    <definedName name="solver_nod" localSheetId="2" hidden="1">2147483647</definedName>
    <definedName name="solver_nod" localSheetId="1" hidden="1">2147483647</definedName>
    <definedName name="solver_num" localSheetId="2" hidden="1">0</definedName>
    <definedName name="solver_num" localSheetId="1" hidden="1">0</definedName>
    <definedName name="solver_nwt" localSheetId="2" hidden="1">1</definedName>
    <definedName name="solver_nwt" localSheetId="1" hidden="1">1</definedName>
    <definedName name="solver_opt" localSheetId="2" hidden="1">opt_angle_no_relax!$Y$3</definedName>
    <definedName name="solver_opt" localSheetId="1" hidden="1">opt_angle_relax!$Y$3</definedName>
    <definedName name="solver_pre" localSheetId="2" hidden="1">0.000001</definedName>
    <definedName name="solver_pre" localSheetId="1" hidden="1">0.000001</definedName>
    <definedName name="solver_rbv" localSheetId="2" hidden="1">1</definedName>
    <definedName name="solver_rbv" localSheetId="1" hidden="1">1</definedName>
    <definedName name="solver_rlx" localSheetId="2" hidden="1">2</definedName>
    <definedName name="solver_rlx" localSheetId="1" hidden="1">2</definedName>
    <definedName name="solver_rsd" localSheetId="2" hidden="1">0</definedName>
    <definedName name="solver_rsd" localSheetId="1" hidden="1">0</definedName>
    <definedName name="solver_scl" localSheetId="2" hidden="1">1</definedName>
    <definedName name="solver_scl" localSheetId="1" hidden="1">1</definedName>
    <definedName name="solver_sho" localSheetId="2" hidden="1">2</definedName>
    <definedName name="solver_sho" localSheetId="1" hidden="1">2</definedName>
    <definedName name="solver_ssz" localSheetId="2" hidden="1">100</definedName>
    <definedName name="solver_ssz" localSheetId="1" hidden="1">100</definedName>
    <definedName name="solver_tim" localSheetId="2" hidden="1">2147483647</definedName>
    <definedName name="solver_tim" localSheetId="1" hidden="1">2147483647</definedName>
    <definedName name="solver_tol" localSheetId="2" hidden="1">0.01</definedName>
    <definedName name="solver_tol" localSheetId="1" hidden="1">0.01</definedName>
    <definedName name="solver_typ" localSheetId="2" hidden="1">1</definedName>
    <definedName name="solver_typ" localSheetId="1" hidden="1">1</definedName>
    <definedName name="solver_val" localSheetId="2" hidden="1">0</definedName>
    <definedName name="solver_val" localSheetId="1" hidden="1">0</definedName>
    <definedName name="solver_ver" localSheetId="2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" i="5" l="1"/>
  <c r="V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5" i="5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5" i="1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5" i="5"/>
  <c r="AA22" i="5"/>
  <c r="AA21" i="5"/>
  <c r="AA20" i="5"/>
  <c r="AA19" i="5"/>
  <c r="AA18" i="5"/>
  <c r="AA17" i="5"/>
  <c r="AA16" i="5"/>
  <c r="AA15" i="5"/>
  <c r="AA14" i="5"/>
  <c r="AA13" i="5"/>
  <c r="AA12" i="5"/>
  <c r="AA11" i="5"/>
  <c r="AA10" i="5"/>
  <c r="AA9" i="5"/>
  <c r="AA8" i="5"/>
  <c r="AA7" i="5"/>
  <c r="AA6" i="5"/>
  <c r="AA5" i="5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 l="1"/>
  <c r="AA4" i="5"/>
  <c r="B23" i="1" l="1"/>
  <c r="B22" i="1"/>
  <c r="B21" i="1"/>
  <c r="B20" i="1"/>
  <c r="B19" i="1"/>
  <c r="B18" i="1"/>
  <c r="B17" i="1"/>
  <c r="B16" i="1"/>
  <c r="B15" i="1"/>
  <c r="B23" i="5"/>
  <c r="C23" i="5" s="1"/>
  <c r="B22" i="5"/>
  <c r="C22" i="5" s="1"/>
  <c r="B21" i="5"/>
  <c r="C21" i="5" s="1"/>
  <c r="B20" i="5"/>
  <c r="C20" i="5" s="1"/>
  <c r="B19" i="5"/>
  <c r="C19" i="5" s="1"/>
  <c r="B18" i="5"/>
  <c r="C18" i="5" s="1"/>
  <c r="B17" i="5"/>
  <c r="C17" i="5" s="1"/>
  <c r="B16" i="5"/>
  <c r="C16" i="5" s="1"/>
  <c r="B15" i="5"/>
  <c r="C15" i="5" s="1"/>
  <c r="C14" i="5"/>
  <c r="C13" i="5"/>
  <c r="C12" i="5"/>
  <c r="C11" i="5"/>
  <c r="C10" i="5"/>
  <c r="C9" i="5"/>
  <c r="C8" i="5"/>
  <c r="C7" i="5"/>
  <c r="C6" i="5"/>
  <c r="C5" i="5"/>
  <c r="C4" i="5"/>
  <c r="D26" i="5" l="1"/>
  <c r="D25" i="5"/>
  <c r="D24" i="5"/>
  <c r="E20" i="5" s="1"/>
  <c r="U22" i="5" l="1"/>
  <c r="U20" i="5"/>
  <c r="U18" i="5"/>
  <c r="U16" i="5"/>
  <c r="U14" i="5"/>
  <c r="U23" i="5" s="1"/>
  <c r="U12" i="5"/>
  <c r="U10" i="5"/>
  <c r="U8" i="5"/>
  <c r="U6" i="5"/>
  <c r="U21" i="5"/>
  <c r="U19" i="5"/>
  <c r="U17" i="5"/>
  <c r="U15" i="5"/>
  <c r="U13" i="5"/>
  <c r="U11" i="5"/>
  <c r="U9" i="5"/>
  <c r="U7" i="5"/>
  <c r="U5" i="5"/>
  <c r="D27" i="5"/>
  <c r="D28" i="5" s="1"/>
  <c r="E11" i="5"/>
  <c r="E8" i="5"/>
  <c r="E5" i="5"/>
  <c r="E10" i="5"/>
  <c r="E17" i="5"/>
  <c r="E7" i="5"/>
  <c r="E19" i="5"/>
  <c r="E15" i="5"/>
  <c r="E4" i="5"/>
  <c r="E6" i="5"/>
  <c r="E12" i="5"/>
  <c r="E9" i="5"/>
  <c r="E21" i="5"/>
  <c r="E13" i="5"/>
  <c r="E22" i="5"/>
  <c r="E16" i="5"/>
  <c r="E18" i="5"/>
  <c r="F20" i="5"/>
  <c r="E14" i="5"/>
  <c r="F5" i="5" l="1"/>
  <c r="F14" i="5"/>
  <c r="F12" i="5"/>
  <c r="F6" i="5"/>
  <c r="F11" i="5"/>
  <c r="F22" i="5"/>
  <c r="F8" i="5"/>
  <c r="F9" i="5"/>
  <c r="F19" i="5"/>
  <c r="F13" i="5"/>
  <c r="F21" i="5"/>
  <c r="F15" i="5"/>
  <c r="F18" i="5"/>
  <c r="F7" i="5"/>
  <c r="F17" i="5"/>
  <c r="F16" i="5"/>
  <c r="F10" i="5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D26" i="1"/>
  <c r="C23" i="1" l="1"/>
  <c r="F3" i="5"/>
  <c r="AB4" i="5" s="1"/>
  <c r="F24" i="5"/>
  <c r="D25" i="1"/>
  <c r="D24" i="1"/>
  <c r="E17" i="1" s="1"/>
  <c r="F17" i="1" s="1"/>
  <c r="U21" i="1" l="1"/>
  <c r="U22" i="1"/>
  <c r="U20" i="1"/>
  <c r="U18" i="1"/>
  <c r="U16" i="1"/>
  <c r="U14" i="1"/>
  <c r="U23" i="1" s="1"/>
  <c r="U12" i="1"/>
  <c r="U10" i="1"/>
  <c r="U8" i="1"/>
  <c r="U6" i="1"/>
  <c r="U19" i="1"/>
  <c r="U17" i="1"/>
  <c r="U15" i="1"/>
  <c r="U13" i="1"/>
  <c r="U11" i="1"/>
  <c r="U9" i="1"/>
  <c r="U7" i="1"/>
  <c r="U5" i="1"/>
  <c r="D27" i="1"/>
  <c r="D28" i="1" s="1"/>
  <c r="F25" i="5"/>
  <c r="G20" i="5"/>
  <c r="G6" i="5"/>
  <c r="G13" i="5"/>
  <c r="G16" i="5"/>
  <c r="G5" i="5"/>
  <c r="G22" i="5"/>
  <c r="G7" i="5"/>
  <c r="G17" i="5"/>
  <c r="G11" i="5"/>
  <c r="G21" i="5"/>
  <c r="G10" i="5"/>
  <c r="G15" i="5"/>
  <c r="G8" i="5"/>
  <c r="G9" i="5"/>
  <c r="G19" i="5"/>
  <c r="G18" i="5"/>
  <c r="G14" i="5"/>
  <c r="G12" i="5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F3" i="1" l="1"/>
  <c r="AB4" i="1" s="1"/>
  <c r="K21" i="5"/>
  <c r="J21" i="5"/>
  <c r="I21" i="5"/>
  <c r="H21" i="5"/>
  <c r="K11" i="5"/>
  <c r="J11" i="5"/>
  <c r="I11" i="5"/>
  <c r="H11" i="5"/>
  <c r="J17" i="5"/>
  <c r="K17" i="5"/>
  <c r="I17" i="5"/>
  <c r="H17" i="5"/>
  <c r="I7" i="5"/>
  <c r="J7" i="5"/>
  <c r="H7" i="5"/>
  <c r="K7" i="5"/>
  <c r="K12" i="5"/>
  <c r="I12" i="5"/>
  <c r="H12" i="5"/>
  <c r="J12" i="5"/>
  <c r="K22" i="5"/>
  <c r="I22" i="5"/>
  <c r="H22" i="5"/>
  <c r="J22" i="5"/>
  <c r="I14" i="5"/>
  <c r="J14" i="5"/>
  <c r="H14" i="5"/>
  <c r="K14" i="5"/>
  <c r="J5" i="5"/>
  <c r="I5" i="5"/>
  <c r="H5" i="5"/>
  <c r="K5" i="5"/>
  <c r="K18" i="5"/>
  <c r="H18" i="5"/>
  <c r="J18" i="5"/>
  <c r="I18" i="5"/>
  <c r="J16" i="5"/>
  <c r="K16" i="5"/>
  <c r="H16" i="5"/>
  <c r="I16" i="5"/>
  <c r="I19" i="5"/>
  <c r="K19" i="5"/>
  <c r="J19" i="5"/>
  <c r="H19" i="5"/>
  <c r="K13" i="5"/>
  <c r="I13" i="5"/>
  <c r="J13" i="5"/>
  <c r="H13" i="5"/>
  <c r="I9" i="5"/>
  <c r="K9" i="5"/>
  <c r="H9" i="5"/>
  <c r="J9" i="5"/>
  <c r="K6" i="5"/>
  <c r="H6" i="5"/>
  <c r="I6" i="5"/>
  <c r="J6" i="5"/>
  <c r="I8" i="5"/>
  <c r="K8" i="5"/>
  <c r="H8" i="5"/>
  <c r="J8" i="5"/>
  <c r="H20" i="5"/>
  <c r="K20" i="5"/>
  <c r="J20" i="5"/>
  <c r="I20" i="5"/>
  <c r="K15" i="5"/>
  <c r="J15" i="5"/>
  <c r="I15" i="5"/>
  <c r="H15" i="5"/>
  <c r="K10" i="5"/>
  <c r="J10" i="5"/>
  <c r="H10" i="5"/>
  <c r="I10" i="5"/>
  <c r="F24" i="1"/>
  <c r="I24" i="5" l="1"/>
  <c r="I25" i="5" s="1"/>
  <c r="K24" i="5"/>
  <c r="H24" i="5"/>
  <c r="J24" i="5"/>
  <c r="G10" i="1"/>
  <c r="F25" i="1"/>
  <c r="G13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I27" i="5" l="1"/>
  <c r="I28" i="5" s="1"/>
  <c r="K11" i="1"/>
  <c r="I11" i="1"/>
  <c r="J11" i="1"/>
  <c r="H11" i="1"/>
  <c r="I7" i="1"/>
  <c r="H7" i="1"/>
  <c r="J7" i="1"/>
  <c r="K7" i="1"/>
  <c r="K17" i="1"/>
  <c r="J17" i="1"/>
  <c r="I17" i="1"/>
  <c r="H17" i="1"/>
  <c r="K14" i="1"/>
  <c r="H14" i="1"/>
  <c r="J14" i="1"/>
  <c r="I14" i="1"/>
  <c r="H15" i="1"/>
  <c r="K15" i="1"/>
  <c r="J15" i="1"/>
  <c r="I15" i="1"/>
  <c r="I5" i="1"/>
  <c r="H5" i="1"/>
  <c r="J5" i="1"/>
  <c r="K5" i="1"/>
  <c r="J22" i="1"/>
  <c r="K22" i="1"/>
  <c r="I22" i="1"/>
  <c r="H22" i="1"/>
  <c r="J19" i="1"/>
  <c r="I19" i="1"/>
  <c r="H19" i="1"/>
  <c r="K19" i="1"/>
  <c r="H9" i="1"/>
  <c r="K9" i="1"/>
  <c r="J9" i="1"/>
  <c r="I9" i="1"/>
  <c r="J21" i="1"/>
  <c r="I21" i="1"/>
  <c r="H21" i="1"/>
  <c r="K21" i="1"/>
  <c r="I13" i="1"/>
  <c r="J13" i="1"/>
  <c r="H13" i="1"/>
  <c r="K13" i="1"/>
  <c r="I16" i="1"/>
  <c r="H16" i="1"/>
  <c r="J16" i="1"/>
  <c r="K16" i="1"/>
  <c r="K10" i="1"/>
  <c r="I10" i="1"/>
  <c r="J10" i="1"/>
  <c r="H10" i="1"/>
  <c r="K6" i="1"/>
  <c r="J6" i="1"/>
  <c r="I6" i="1"/>
  <c r="H6" i="1"/>
  <c r="I18" i="1"/>
  <c r="J18" i="1"/>
  <c r="K18" i="1"/>
  <c r="H18" i="1"/>
  <c r="J8" i="1"/>
  <c r="K8" i="1"/>
  <c r="I8" i="1"/>
  <c r="H8" i="1"/>
  <c r="I20" i="1"/>
  <c r="J20" i="1"/>
  <c r="K20" i="1"/>
  <c r="H20" i="1"/>
  <c r="J12" i="1"/>
  <c r="K12" i="1"/>
  <c r="I12" i="1"/>
  <c r="H12" i="1"/>
  <c r="J27" i="5"/>
  <c r="J28" i="5" s="1"/>
  <c r="J25" i="5"/>
  <c r="H25" i="5"/>
  <c r="H27" i="5"/>
  <c r="H28" i="5" s="1"/>
  <c r="K27" i="5"/>
  <c r="K28" i="5" s="1"/>
  <c r="K25" i="5"/>
  <c r="G25" i="5" l="1"/>
  <c r="Q7" i="5"/>
  <c r="Q10" i="5"/>
  <c r="Q13" i="5"/>
  <c r="Q16" i="5"/>
  <c r="Q19" i="5"/>
  <c r="Q22" i="5"/>
  <c r="Q8" i="5"/>
  <c r="Q11" i="5"/>
  <c r="Q14" i="5"/>
  <c r="Q17" i="5"/>
  <c r="Q20" i="5"/>
  <c r="Q23" i="5"/>
  <c r="Q5" i="5"/>
  <c r="Q6" i="5"/>
  <c r="Q12" i="5"/>
  <c r="Q21" i="5"/>
  <c r="Q9" i="5"/>
  <c r="Q18" i="5"/>
  <c r="Q15" i="5"/>
  <c r="N8" i="5"/>
  <c r="N11" i="5"/>
  <c r="N14" i="5"/>
  <c r="N17" i="5"/>
  <c r="N20" i="5"/>
  <c r="N23" i="5"/>
  <c r="N6" i="5"/>
  <c r="N9" i="5"/>
  <c r="N12" i="5"/>
  <c r="N15" i="5"/>
  <c r="N18" i="5"/>
  <c r="N21" i="5"/>
  <c r="N7" i="5"/>
  <c r="N16" i="5"/>
  <c r="N22" i="5"/>
  <c r="S22" i="5" s="1"/>
  <c r="W22" i="5" s="1"/>
  <c r="N5" i="5"/>
  <c r="S5" i="5" s="1"/>
  <c r="W5" i="5" s="1"/>
  <c r="N10" i="5"/>
  <c r="N13" i="5"/>
  <c r="N19" i="5"/>
  <c r="P7" i="5"/>
  <c r="P10" i="5"/>
  <c r="P13" i="5"/>
  <c r="P16" i="5"/>
  <c r="P19" i="5"/>
  <c r="P22" i="5"/>
  <c r="P8" i="5"/>
  <c r="P14" i="5"/>
  <c r="P17" i="5"/>
  <c r="P20" i="5"/>
  <c r="P11" i="5"/>
  <c r="P23" i="5"/>
  <c r="P5" i="5"/>
  <c r="P6" i="5"/>
  <c r="P9" i="5"/>
  <c r="P12" i="5"/>
  <c r="P15" i="5"/>
  <c r="P18" i="5"/>
  <c r="P21" i="5"/>
  <c r="O7" i="5"/>
  <c r="O10" i="5"/>
  <c r="O13" i="5"/>
  <c r="O16" i="5"/>
  <c r="O19" i="5"/>
  <c r="O22" i="5"/>
  <c r="O8" i="5"/>
  <c r="O11" i="5"/>
  <c r="O14" i="5"/>
  <c r="O17" i="5"/>
  <c r="O20" i="5"/>
  <c r="O23" i="5"/>
  <c r="O6" i="5"/>
  <c r="O9" i="5"/>
  <c r="O12" i="5"/>
  <c r="O15" i="5"/>
  <c r="O18" i="5"/>
  <c r="O21" i="5"/>
  <c r="O5" i="5"/>
  <c r="K24" i="1"/>
  <c r="J24" i="1"/>
  <c r="I24" i="1"/>
  <c r="H24" i="1"/>
  <c r="S14" i="5" l="1"/>
  <c r="W14" i="5" s="1"/>
  <c r="S17" i="5"/>
  <c r="W17" i="5" s="1"/>
  <c r="S13" i="5"/>
  <c r="W13" i="5" s="1"/>
  <c r="S23" i="5"/>
  <c r="S10" i="5"/>
  <c r="W10" i="5" s="1"/>
  <c r="S20" i="5"/>
  <c r="W20" i="5" s="1"/>
  <c r="S16" i="5"/>
  <c r="W16" i="5" s="1"/>
  <c r="S11" i="5"/>
  <c r="W11" i="5" s="1"/>
  <c r="S21" i="5"/>
  <c r="W21" i="5" s="1"/>
  <c r="S15" i="5"/>
  <c r="W15" i="5" s="1"/>
  <c r="S12" i="5"/>
  <c r="W12" i="5" s="1"/>
  <c r="S7" i="5"/>
  <c r="W7" i="5" s="1"/>
  <c r="S18" i="5"/>
  <c r="W18" i="5" s="1"/>
  <c r="S9" i="5"/>
  <c r="W9" i="5" s="1"/>
  <c r="S8" i="5"/>
  <c r="W8" i="5" s="1"/>
  <c r="S19" i="5"/>
  <c r="W19" i="5" s="1"/>
  <c r="S6" i="5"/>
  <c r="W6" i="5" s="1"/>
  <c r="H27" i="1"/>
  <c r="H28" i="1" s="1"/>
  <c r="H25" i="1"/>
  <c r="K27" i="1"/>
  <c r="K28" i="1" s="1"/>
  <c r="K25" i="1"/>
  <c r="I25" i="1"/>
  <c r="I27" i="1"/>
  <c r="I28" i="1" s="1"/>
  <c r="J27" i="1"/>
  <c r="J28" i="1" s="1"/>
  <c r="J25" i="1"/>
  <c r="W3" i="5" l="1"/>
  <c r="Y3" i="5" s="1"/>
  <c r="P14" i="1"/>
  <c r="P5" i="1"/>
  <c r="P8" i="1"/>
  <c r="P17" i="1"/>
  <c r="P6" i="1"/>
  <c r="P9" i="1"/>
  <c r="P12" i="1"/>
  <c r="P15" i="1"/>
  <c r="P18" i="1"/>
  <c r="P21" i="1"/>
  <c r="P23" i="1"/>
  <c r="P7" i="1"/>
  <c r="P10" i="1"/>
  <c r="P13" i="1"/>
  <c r="P16" i="1"/>
  <c r="P19" i="1"/>
  <c r="P22" i="1"/>
  <c r="P11" i="1"/>
  <c r="P20" i="1"/>
  <c r="Q8" i="1"/>
  <c r="Q11" i="1"/>
  <c r="Q14" i="1"/>
  <c r="Q17" i="1"/>
  <c r="Q20" i="1"/>
  <c r="Q23" i="1"/>
  <c r="Q5" i="1"/>
  <c r="Q6" i="1"/>
  <c r="Q12" i="1"/>
  <c r="Q18" i="1"/>
  <c r="Q9" i="1"/>
  <c r="Q15" i="1"/>
  <c r="Q21" i="1"/>
  <c r="Q7" i="1"/>
  <c r="Q10" i="1"/>
  <c r="Q13" i="1"/>
  <c r="Q16" i="1"/>
  <c r="Q19" i="1"/>
  <c r="Q22" i="1"/>
  <c r="O22" i="1"/>
  <c r="O6" i="1"/>
  <c r="O9" i="1"/>
  <c r="O12" i="1"/>
  <c r="O15" i="1"/>
  <c r="O18" i="1"/>
  <c r="O21" i="1"/>
  <c r="O7" i="1"/>
  <c r="O10" i="1"/>
  <c r="O13" i="1"/>
  <c r="O16" i="1"/>
  <c r="O5" i="1"/>
  <c r="O19" i="1"/>
  <c r="O8" i="1"/>
  <c r="O11" i="1"/>
  <c r="O14" i="1"/>
  <c r="O17" i="1"/>
  <c r="O20" i="1"/>
  <c r="O23" i="1"/>
  <c r="N6" i="1"/>
  <c r="N9" i="1"/>
  <c r="N12" i="1"/>
  <c r="N15" i="1"/>
  <c r="N18" i="1"/>
  <c r="N21" i="1"/>
  <c r="N10" i="1"/>
  <c r="N5" i="1"/>
  <c r="N7" i="1"/>
  <c r="N13" i="1"/>
  <c r="N19" i="1"/>
  <c r="N22" i="1"/>
  <c r="N16" i="1"/>
  <c r="N8" i="1"/>
  <c r="N11" i="1"/>
  <c r="N14" i="1"/>
  <c r="N17" i="1"/>
  <c r="N20" i="1"/>
  <c r="N23" i="1"/>
  <c r="G25" i="1"/>
  <c r="S12" i="1" l="1"/>
  <c r="W12" i="1" s="1"/>
  <c r="S6" i="1"/>
  <c r="W6" i="1" s="1"/>
  <c r="S11" i="1"/>
  <c r="W11" i="1" s="1"/>
  <c r="S22" i="1"/>
  <c r="W22" i="1" s="1"/>
  <c r="S8" i="1"/>
  <c r="W8" i="1" s="1"/>
  <c r="S19" i="1"/>
  <c r="W19" i="1" s="1"/>
  <c r="S9" i="1"/>
  <c r="W9" i="1" s="1"/>
  <c r="S5" i="1"/>
  <c r="W5" i="1" s="1"/>
  <c r="S16" i="1"/>
  <c r="W16" i="1" s="1"/>
  <c r="S13" i="1"/>
  <c r="W13" i="1" s="1"/>
  <c r="S7" i="1"/>
  <c r="W7" i="1" s="1"/>
  <c r="S23" i="1"/>
  <c r="S10" i="1"/>
  <c r="W10" i="1" s="1"/>
  <c r="S21" i="1"/>
  <c r="W21" i="1" s="1"/>
  <c r="S17" i="1"/>
  <c r="W17" i="1" s="1"/>
  <c r="S18" i="1"/>
  <c r="W18" i="1" s="1"/>
  <c r="S20" i="1"/>
  <c r="W20" i="1" s="1"/>
  <c r="S14" i="1"/>
  <c r="W14" i="1" s="1"/>
  <c r="S15" i="1"/>
  <c r="W15" i="1" s="1"/>
  <c r="W3" i="1" l="1"/>
  <c r="Y3" i="1" s="1"/>
</calcChain>
</file>

<file path=xl/sharedStrings.xml><?xml version="1.0" encoding="utf-8"?>
<sst xmlns="http://schemas.openxmlformats.org/spreadsheetml/2006/main" count="68" uniqueCount="27">
  <si>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</si>
  <si>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</si>
  <si>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</si>
  <si>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</si>
  <si>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</si>
  <si>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</si>
  <si>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</si>
  <si>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</si>
  <si>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</si>
  <si>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</si>
  <si>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</si>
  <si>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</si>
  <si>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</si>
  <si>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</si>
  <si>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pred (kJ/mol)</t>
  </si>
  <si>
    <t>sum</t>
  </si>
  <si>
    <t>kJ/mol</t>
  </si>
  <si>
    <t>(hartrees)</t>
  </si>
  <si>
    <t>QM</t>
  </si>
  <si>
    <t>calculate</t>
  </si>
  <si>
    <t>sym_value</t>
  </si>
  <si>
    <t>full coeffs</t>
  </si>
  <si>
    <t>const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</si>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</sst>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2" fontId="0" fillId="0" borderId="0" xfId="0" applyNumberFormat="1"/>
    <xf numFmtId="165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 b="0" i="0" u="none" strike="noStrike" kern="1200" spc="0" baseline="0">
                <a:solidFill>
                  <a:schemeClr val="tx1"/>
                </a:solidFill>
              </a:rPr>
              <a:t>C(OH)ClFH</a:t>
            </a:r>
            <a:endParaRPr lang="en-US" sz="28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46110084089784281"/>
          <c:y val="4.64165575377009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predicted 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(opt_angle_no_relax!$B$23,opt_angle_no_relax!$B$15:$B$22,opt_angle_no_relax!$B$5:$B$14)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(opt_angle_no_relax!$S$23,opt_angle_no_relax!$S$15:$S$22,opt_angle_no_relax!$S$5:$S$14)</c:f>
              <c:numCache>
                <c:formatCode>General</c:formatCode>
                <c:ptCount val="19"/>
                <c:pt idx="0">
                  <c:v>18.689982848507888</c:v>
                </c:pt>
                <c:pt idx="1">
                  <c:v>18.663680596625589</c:v>
                </c:pt>
                <c:pt idx="2">
                  <c:v>17.9883384219372</c:v>
                </c:pt>
                <c:pt idx="3">
                  <c:v>15.755959452981431</c:v>
                </c:pt>
                <c:pt idx="4">
                  <c:v>12.293527927411468</c:v>
                </c:pt>
                <c:pt idx="5">
                  <c:v>9.4292124959504324</c:v>
                </c:pt>
                <c:pt idx="6">
                  <c:v>9.0149199970292599</c:v>
                </c:pt>
                <c:pt idx="7">
                  <c:v>11.196500036234699</c:v>
                </c:pt>
                <c:pt idx="8">
                  <c:v>14.146667351950663</c:v>
                </c:pt>
                <c:pt idx="9">
                  <c:v>15.486185081580775</c:v>
                </c:pt>
                <c:pt idx="10">
                  <c:v>14.146667351950663</c:v>
                </c:pt>
                <c:pt idx="11">
                  <c:v>11.196500036234699</c:v>
                </c:pt>
                <c:pt idx="12">
                  <c:v>9.0149199970292599</c:v>
                </c:pt>
                <c:pt idx="13">
                  <c:v>9.4292124959504324</c:v>
                </c:pt>
                <c:pt idx="14">
                  <c:v>12.293527927411468</c:v>
                </c:pt>
                <c:pt idx="15">
                  <c:v>15.755959452981431</c:v>
                </c:pt>
                <c:pt idx="16">
                  <c:v>17.9883384219372</c:v>
                </c:pt>
                <c:pt idx="17">
                  <c:v>18.663680596625589</c:v>
                </c:pt>
                <c:pt idx="18">
                  <c:v>18.689982848507888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C7-47C5-AF95-BDEBCC55D2EB}"/>
            </c:ext>
          </c:extLst>
        </c:ser>
        <c:ser>
          <c:idx val="1"/>
          <c:order val="1"/>
          <c:tx>
            <c:v>QM unrelaxed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opt_angle_no_relax!$B$5:$B$23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opt_angle_no_relax!$U$5:$U$23</c:f>
              <c:numCache>
                <c:formatCode>General</c:formatCode>
                <c:ptCount val="19"/>
                <c:pt idx="0">
                  <c:v>15.533403180038647</c:v>
                </c:pt>
                <c:pt idx="1">
                  <c:v>18.703510645096969</c:v>
                </c:pt>
                <c:pt idx="2">
                  <c:v>18.921663440032717</c:v>
                </c:pt>
                <c:pt idx="3">
                  <c:v>17.957868645188626</c:v>
                </c:pt>
                <c:pt idx="4">
                  <c:v>17.584023700019145</c:v>
                </c:pt>
                <c:pt idx="5">
                  <c:v>18.287342640082102</c:v>
                </c:pt>
                <c:pt idx="6">
                  <c:v>19.231577460229289</c:v>
                </c:pt>
                <c:pt idx="7">
                  <c:v>19.394122165227827</c:v>
                </c:pt>
                <c:pt idx="8">
                  <c:v>18.951226570202834</c:v>
                </c:pt>
                <c:pt idx="9">
                  <c:v>18.67665178028119</c:v>
                </c:pt>
                <c:pt idx="10">
                  <c:v>18.365451265258002</c:v>
                </c:pt>
                <c:pt idx="11">
                  <c:v>16.631203495224952</c:v>
                </c:pt>
                <c:pt idx="12">
                  <c:v>12.281721430040022</c:v>
                </c:pt>
                <c:pt idx="13">
                  <c:v>6.2264520150128533</c:v>
                </c:pt>
                <c:pt idx="14">
                  <c:v>1.3169245449972209</c:v>
                </c:pt>
                <c:pt idx="15">
                  <c:v>0.13135376502953022</c:v>
                </c:pt>
                <c:pt idx="16">
                  <c:v>3.3947189900434296</c:v>
                </c:pt>
                <c:pt idx="17">
                  <c:v>9.5645652252230775</c:v>
                </c:pt>
                <c:pt idx="18">
                  <c:v>18.67665178028119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C7-47C5-AF95-BDEBCC55D2EB}"/>
            </c:ext>
          </c:extLst>
        </c:ser>
        <c:ser>
          <c:idx val="2"/>
          <c:order val="2"/>
          <c:tx>
            <c:v>predicted 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(opt_angle_relax!$B$23,opt_angle_relax!$B$15:$B$22,opt_angle_relax!$B$5:$B$14)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(opt_angle_relax!$S$23,opt_angle_relax!$S$15:$S$22,opt_angle_relax!$S$5:$S$14)</c:f>
              <c:numCache>
                <c:formatCode>General</c:formatCode>
                <c:ptCount val="19"/>
                <c:pt idx="0">
                  <c:v>12.266595170613565</c:v>
                </c:pt>
                <c:pt idx="1">
                  <c:v>12.93449369630676</c:v>
                </c:pt>
                <c:pt idx="2">
                  <c:v>13.841698927144854</c:v>
                </c:pt>
                <c:pt idx="3">
                  <c:v>12.999055013252073</c:v>
                </c:pt>
                <c:pt idx="4">
                  <c:v>9.9707368305265476</c:v>
                </c:pt>
                <c:pt idx="5">
                  <c:v>6.7328202035342084</c:v>
                </c:pt>
                <c:pt idx="6">
                  <c:v>5.9405345596891408</c:v>
                </c:pt>
                <c:pt idx="7">
                  <c:v>8.3433141776558006</c:v>
                </c:pt>
                <c:pt idx="8">
                  <c:v>11.924119894835211</c:v>
                </c:pt>
                <c:pt idx="9">
                  <c:v>13.601409413507383</c:v>
                </c:pt>
                <c:pt idx="10">
                  <c:v>11.924119894835211</c:v>
                </c:pt>
                <c:pt idx="11">
                  <c:v>8.3433141776558006</c:v>
                </c:pt>
                <c:pt idx="12">
                  <c:v>5.9405345596891408</c:v>
                </c:pt>
                <c:pt idx="13">
                  <c:v>6.7328202035342084</c:v>
                </c:pt>
                <c:pt idx="14">
                  <c:v>9.9707368305265476</c:v>
                </c:pt>
                <c:pt idx="15">
                  <c:v>12.999055013252073</c:v>
                </c:pt>
                <c:pt idx="16">
                  <c:v>13.841698927144854</c:v>
                </c:pt>
                <c:pt idx="17">
                  <c:v>12.93449369630676</c:v>
                </c:pt>
                <c:pt idx="18">
                  <c:v>12.266595170613565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B6-4067-B214-72AD222E5FEA}"/>
            </c:ext>
          </c:extLst>
        </c:ser>
        <c:ser>
          <c:idx val="3"/>
          <c:order val="3"/>
          <c:tx>
            <c:v>QM relaxed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opt_angle_relax!$B$5:$B$23</c:f>
              <c:numCache>
                <c:formatCode>General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-160</c:v>
                </c:pt>
                <c:pt idx="11">
                  <c:v>-140</c:v>
                </c:pt>
                <c:pt idx="12">
                  <c:v>-120</c:v>
                </c:pt>
                <c:pt idx="13">
                  <c:v>-100</c:v>
                </c:pt>
                <c:pt idx="14">
                  <c:v>-80</c:v>
                </c:pt>
                <c:pt idx="15">
                  <c:v>-60</c:v>
                </c:pt>
                <c:pt idx="16">
                  <c:v>-40</c:v>
                </c:pt>
                <c:pt idx="17">
                  <c:v>-20</c:v>
                </c:pt>
                <c:pt idx="18">
                  <c:v>-180</c:v>
                </c:pt>
              </c:numCache>
            </c:numRef>
          </c:xVal>
          <c:yVal>
            <c:numRef>
              <c:f>opt_angle_relax!$U$5:$U$23</c:f>
              <c:numCache>
                <c:formatCode>General</c:formatCode>
                <c:ptCount val="19"/>
                <c:pt idx="0">
                  <c:v>13.702668285174582</c:v>
                </c:pt>
                <c:pt idx="1">
                  <c:v>14.871435865244393</c:v>
                </c:pt>
                <c:pt idx="2">
                  <c:v>13.320894330281817</c:v>
                </c:pt>
                <c:pt idx="3">
                  <c:v>11.885848540006748</c:v>
                </c:pt>
                <c:pt idx="4">
                  <c:v>12.32183907022528</c:v>
                </c:pt>
                <c:pt idx="5">
                  <c:v>14.267413335151616</c:v>
                </c:pt>
                <c:pt idx="6">
                  <c:v>15.777364640151006</c:v>
                </c:pt>
                <c:pt idx="7">
                  <c:v>15.280882590001625</c:v>
                </c:pt>
                <c:pt idx="8">
                  <c:v>13.441536055171241</c:v>
                </c:pt>
                <c:pt idx="9">
                  <c:v>12.233517250006514</c:v>
                </c:pt>
                <c:pt idx="10">
                  <c:v>12.416514600111611</c:v>
                </c:pt>
                <c:pt idx="11">
                  <c:v>12.4958834650933</c:v>
                </c:pt>
                <c:pt idx="12">
                  <c:v>10.218892335224666</c:v>
                </c:pt>
                <c:pt idx="13">
                  <c:v>5.5395424501323305</c:v>
                </c:pt>
                <c:pt idx="14">
                  <c:v>1.2141624752626399</c:v>
                </c:pt>
                <c:pt idx="15">
                  <c:v>0.12447495524389751</c:v>
                </c:pt>
                <c:pt idx="16">
                  <c:v>3.2117478952576448</c:v>
                </c:pt>
                <c:pt idx="17">
                  <c:v>8.9169331401598129</c:v>
                </c:pt>
                <c:pt idx="18">
                  <c:v>12.233517250006514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AB6-4067-B214-72AD222E5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311000"/>
        <c:axId val="587311784"/>
      </c:scatterChart>
      <c:valAx>
        <c:axId val="587311000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FCOH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311784"/>
        <c:crosses val="autoZero"/>
        <c:crossBetween val="midCat"/>
        <c:majorUnit val="90"/>
      </c:valAx>
      <c:valAx>
        <c:axId val="58731178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311000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509AF1-AF45-D58F-C585-43DD0B5BF4C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25" max="25" width="9.7109375" customWidth="1"/>
  </cols>
  <sheetData>
    <row r="1" spans="1:28" ht="18.75" x14ac:dyDescent="0.3">
      <c r="A1" s="3">
        <v>2625.5</v>
      </c>
      <c r="B1" t="s">
        <v>16</v>
      </c>
      <c r="S1" t="s">
        <v>14</v>
      </c>
      <c r="U1" t="s">
        <v>18</v>
      </c>
    </row>
    <row r="2" spans="1:28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22</v>
      </c>
      <c r="N2" t="s">
        <v>7</v>
      </c>
      <c r="O2" t="s">
        <v>11</v>
      </c>
      <c r="P2" t="s">
        <v>12</v>
      </c>
      <c r="Q2" t="s">
        <v>13</v>
      </c>
      <c r="S2" t="s">
        <v>15</v>
      </c>
      <c r="U2" t="s">
        <v>16</v>
      </c>
      <c r="V2" s="1" t="s">
        <v>23</v>
      </c>
      <c r="W2" s="1" t="s">
        <v>24</v>
      </c>
      <c r="Y2" s="1" t="s">
        <v>25</v>
      </c>
      <c r="AB2" s="1" t="s">
        <v>19</v>
      </c>
    </row>
    <row r="3" spans="1:28" x14ac:dyDescent="0.25">
      <c r="D3" t="s">
        <v>17</v>
      </c>
      <c r="E3" t="s">
        <v>17</v>
      </c>
      <c r="F3">
        <f>SUM(F4:F22)</f>
        <v>5.8127558270410173E-5</v>
      </c>
      <c r="M3">
        <v>10.62453062166723</v>
      </c>
      <c r="V3">
        <f>SUM(V5:V22)</f>
        <v>400.68780557939454</v>
      </c>
      <c r="W3">
        <f>SUM(W5:W22)</f>
        <v>257.66957515492828</v>
      </c>
      <c r="Y3" s="6">
        <f>1-W3/V3</f>
        <v>0.35693182680631341</v>
      </c>
      <c r="AB3" s="1" t="s">
        <v>20</v>
      </c>
    </row>
    <row r="4" spans="1:28" x14ac:dyDescent="0.25">
      <c r="A4" t="s">
        <v>2</v>
      </c>
      <c r="B4">
        <v>-64.698250000000002</v>
      </c>
      <c r="C4">
        <f>B4*PI()/180</f>
        <v>-1.1291974827784212</v>
      </c>
      <c r="D4">
        <v>-673.80281405000005</v>
      </c>
      <c r="E4">
        <f>D4-$D$24</f>
        <v>-4.0466694446195106E-3</v>
      </c>
      <c r="AA4">
        <f>SUM(AA5:AA22)</f>
        <v>1.4949132767832216E-4</v>
      </c>
      <c r="AB4" s="5">
        <f>0.5*SQRT(AA4/F3)</f>
        <v>0.8018386086185052</v>
      </c>
    </row>
    <row r="5" spans="1:28" x14ac:dyDescent="0.25">
      <c r="B5">
        <v>0</v>
      </c>
      <c r="C5">
        <f t="shared" ref="C5:C23" si="0">B5*PI()/180</f>
        <v>0</v>
      </c>
      <c r="D5">
        <v>-673.79759497999999</v>
      </c>
      <c r="E5">
        <f t="shared" ref="E5:E22" si="1">D5-$D$24</f>
        <v>1.1724005554469841E-3</v>
      </c>
      <c r="F5">
        <f t="shared" ref="F5:F22" si="2">E5^2</f>
        <v>1.3745230624123968E-6</v>
      </c>
      <c r="G5">
        <f t="shared" ref="G5:G22" si="3">E5/$F$24</f>
        <v>0.65241092955978819</v>
      </c>
      <c r="H5">
        <f>COS(C5)*SQRT(2)*G5</f>
        <v>0.92264838482389044</v>
      </c>
      <c r="I5">
        <f>SQRT(2)*COS(2*C5)*G5</f>
        <v>0.92264838482389044</v>
      </c>
      <c r="J5">
        <f>COS(3*C5)*SQRT(2)*G5</f>
        <v>0.92264838482389044</v>
      </c>
      <c r="K5">
        <f>COS(4*C5)*SQRT(2)*G5</f>
        <v>0.92264838482389044</v>
      </c>
      <c r="M5">
        <f>$M$3</f>
        <v>10.62453062166723</v>
      </c>
      <c r="N5">
        <f>H$28*COS($C5)</f>
        <v>-1.3490904916945632</v>
      </c>
      <c r="O5">
        <f>I$28*COS(2*$C5)</f>
        <v>1.6755583622690167</v>
      </c>
      <c r="P5">
        <f>J$28*COS(3*$C5)</f>
        <v>1.8210185930818661</v>
      </c>
      <c r="Q5">
        <f>K$28*COS(4*$C5)</f>
        <v>-4.2515283175730924E-2</v>
      </c>
      <c r="S5">
        <f>SUM(N5:Q5)*SQRT(2)+M5</f>
        <v>13.601409413507383</v>
      </c>
      <c r="U5">
        <f t="shared" ref="U5:U22" si="4">(D5-$D$25)*$A$1</f>
        <v>13.702668285174582</v>
      </c>
      <c r="V5">
        <f>(E5*$A$1)^2</f>
        <v>9.4749314436050192</v>
      </c>
      <c r="W5">
        <f>(S5-U5)^2</f>
        <v>1.0253359091314173E-2</v>
      </c>
      <c r="AA5">
        <f>(D5-D5)^2</f>
        <v>0</v>
      </c>
    </row>
    <row r="6" spans="1:28" x14ac:dyDescent="0.25">
      <c r="B6">
        <v>20</v>
      </c>
      <c r="C6">
        <f t="shared" si="0"/>
        <v>0.3490658503988659</v>
      </c>
      <c r="D6">
        <v>-673.79714981999996</v>
      </c>
      <c r="E6">
        <f t="shared" si="1"/>
        <v>1.6175605554735739E-3</v>
      </c>
      <c r="F6">
        <f t="shared" si="2"/>
        <v>2.6165021506239768E-6</v>
      </c>
      <c r="G6">
        <f t="shared" si="3"/>
        <v>0.90013108635334738</v>
      </c>
      <c r="H6">
        <f t="shared" ref="H6:H22" si="5">COS(C6)*SQRT(2)*G6</f>
        <v>1.1962076479692172</v>
      </c>
      <c r="I6">
        <f t="shared" ref="I6:I22" si="6">SQRT(2)*COS(2*C6)*G6</f>
        <v>0.97515740921415017</v>
      </c>
      <c r="J6">
        <f t="shared" ref="J6:J22" si="7">COS(3*C6)*SQRT(2)*G6</f>
        <v>0.63648879511726586</v>
      </c>
      <c r="K6">
        <f t="shared" ref="K6:K22" si="8">COS(4*C6)*SQRT(2)*G6</f>
        <v>0.22105023875506688</v>
      </c>
      <c r="M6">
        <f t="shared" ref="M6:M23" si="9">$M$3</f>
        <v>10.62453062166723</v>
      </c>
      <c r="N6">
        <f t="shared" ref="N6:N23" si="10">H$28*COS($C6)</f>
        <v>-1.2677303798178139</v>
      </c>
      <c r="O6">
        <f t="shared" ref="O6:O23" si="11">I$28*COS(2*$C6)</f>
        <v>1.2835521725377157</v>
      </c>
      <c r="P6">
        <f t="shared" ref="P6:P23" si="12">J$28*COS(3*$C6)</f>
        <v>0.91050929654093327</v>
      </c>
      <c r="Q6">
        <f t="shared" ref="Q6:Q23" si="13">K$28*COS(4*$C6)</f>
        <v>-7.3827014464591806E-3</v>
      </c>
      <c r="S6">
        <f t="shared" ref="S6:S23" si="14">SUM(N6:Q6)*SQRT(2)+M6</f>
        <v>11.924119894835211</v>
      </c>
      <c r="U6">
        <f t="shared" si="4"/>
        <v>14.871435865244393</v>
      </c>
      <c r="V6">
        <f t="shared" ref="V6:V22" si="15">(E6*$A$1)^2</f>
        <v>18.036204103914265</v>
      </c>
      <c r="W6">
        <f t="shared" ref="W6:W22" si="16">(S6-U6)^2</f>
        <v>8.686671429429019</v>
      </c>
      <c r="AA6">
        <f>(D6-D22)^2</f>
        <v>5.1435972026461243E-6</v>
      </c>
    </row>
    <row r="7" spans="1:28" x14ac:dyDescent="0.25">
      <c r="B7">
        <v>40</v>
      </c>
      <c r="C7">
        <f t="shared" si="0"/>
        <v>0.69813170079773179</v>
      </c>
      <c r="D7">
        <v>-673.79774038999994</v>
      </c>
      <c r="E7">
        <f t="shared" si="1"/>
        <v>1.0269905554878278E-3</v>
      </c>
      <c r="F7">
        <f t="shared" si="2"/>
        <v>1.0547096010611971E-6</v>
      </c>
      <c r="G7">
        <f t="shared" si="3"/>
        <v>0.57149398287301922</v>
      </c>
      <c r="H7">
        <f t="shared" si="5"/>
        <v>0.61912825828255202</v>
      </c>
      <c r="I7">
        <f t="shared" si="6"/>
        <v>0.14034498227691969</v>
      </c>
      <c r="J7">
        <f t="shared" si="7"/>
        <v>-0.4041072706968204</v>
      </c>
      <c r="K7">
        <f t="shared" si="8"/>
        <v>-0.75947324055947163</v>
      </c>
      <c r="M7">
        <f t="shared" si="9"/>
        <v>10.62453062166723</v>
      </c>
      <c r="N7">
        <f t="shared" si="10"/>
        <v>-1.0334632744272698</v>
      </c>
      <c r="O7">
        <f t="shared" si="11"/>
        <v>0.29095765618260117</v>
      </c>
      <c r="P7">
        <f t="shared" si="12"/>
        <v>-0.9105092965409326</v>
      </c>
      <c r="Q7">
        <f t="shared" si="13"/>
        <v>3.9951297870857626E-2</v>
      </c>
      <c r="S7">
        <f t="shared" si="14"/>
        <v>8.3433141776558006</v>
      </c>
      <c r="U7">
        <f t="shared" si="4"/>
        <v>13.320894330281817</v>
      </c>
      <c r="V7">
        <f t="shared" si="15"/>
        <v>7.2703772211924971</v>
      </c>
      <c r="W7">
        <f t="shared" si="16"/>
        <v>24.776304175816435</v>
      </c>
      <c r="AA7">
        <f>(D7-D21)^2</f>
        <v>1.4825349136970898E-5</v>
      </c>
    </row>
    <row r="8" spans="1:28" x14ac:dyDescent="0.25">
      <c r="B8">
        <v>60</v>
      </c>
      <c r="C8">
        <f t="shared" si="0"/>
        <v>1.0471975511965976</v>
      </c>
      <c r="D8">
        <v>-673.79828697000005</v>
      </c>
      <c r="E8">
        <f t="shared" si="1"/>
        <v>4.8041055538305955E-4</v>
      </c>
      <c r="F8">
        <f t="shared" si="2"/>
        <v>2.3079430172345974E-7</v>
      </c>
      <c r="G8">
        <f t="shared" si="3"/>
        <v>0.26733618945472176</v>
      </c>
      <c r="H8">
        <f t="shared" si="5"/>
        <v>0.18903523242000539</v>
      </c>
      <c r="I8">
        <f t="shared" si="6"/>
        <v>-0.18903523242000528</v>
      </c>
      <c r="J8">
        <f t="shared" si="7"/>
        <v>-0.37807046484001072</v>
      </c>
      <c r="K8">
        <f t="shared" si="8"/>
        <v>-0.18903523242000556</v>
      </c>
      <c r="M8">
        <f t="shared" si="9"/>
        <v>10.62453062166723</v>
      </c>
      <c r="N8">
        <f t="shared" si="10"/>
        <v>-0.6745452458472817</v>
      </c>
      <c r="O8">
        <f t="shared" si="11"/>
        <v>-0.837779181134508</v>
      </c>
      <c r="P8">
        <f t="shared" si="12"/>
        <v>-1.8210185930818661</v>
      </c>
      <c r="Q8">
        <f t="shared" si="13"/>
        <v>2.1257641587865479E-2</v>
      </c>
      <c r="S8">
        <f t="shared" si="14"/>
        <v>5.9405345596891408</v>
      </c>
      <c r="U8">
        <f t="shared" si="4"/>
        <v>11.885848540006748</v>
      </c>
      <c r="V8">
        <f t="shared" si="15"/>
        <v>1.5909228780538143</v>
      </c>
      <c r="W8">
        <f t="shared" si="16"/>
        <v>35.346758324559985</v>
      </c>
      <c r="AA8">
        <f>(D8-D20)^2</f>
        <v>2.0067443308090743E-5</v>
      </c>
    </row>
    <row r="9" spans="1:28" x14ac:dyDescent="0.25">
      <c r="B9">
        <v>80</v>
      </c>
      <c r="C9">
        <f t="shared" si="0"/>
        <v>1.3962634015954636</v>
      </c>
      <c r="D9">
        <v>-673.79812090999997</v>
      </c>
      <c r="E9">
        <f t="shared" si="1"/>
        <v>6.4647055546629417E-4</v>
      </c>
      <c r="F9">
        <f t="shared" si="2"/>
        <v>4.1792417908489895E-7</v>
      </c>
      <c r="G9">
        <f t="shared" si="3"/>
        <v>0.35974433316776927</v>
      </c>
      <c r="H9">
        <f t="shared" si="5"/>
        <v>8.8344433319905866E-2</v>
      </c>
      <c r="I9">
        <f t="shared" si="6"/>
        <v>-0.47807361524668596</v>
      </c>
      <c r="J9">
        <f t="shared" si="7"/>
        <v>-0.25437765747636254</v>
      </c>
      <c r="K9">
        <f t="shared" si="8"/>
        <v>0.38972918192678008</v>
      </c>
      <c r="M9">
        <f t="shared" si="9"/>
        <v>10.62453062166723</v>
      </c>
      <c r="N9">
        <f t="shared" si="10"/>
        <v>-0.23426710539054402</v>
      </c>
      <c r="O9">
        <f t="shared" si="11"/>
        <v>-1.5745098287203168</v>
      </c>
      <c r="P9">
        <f t="shared" si="12"/>
        <v>-0.91050929654093382</v>
      </c>
      <c r="Q9">
        <f t="shared" si="13"/>
        <v>-3.2568596424398438E-2</v>
      </c>
      <c r="S9">
        <f t="shared" si="14"/>
        <v>6.7328202035342084</v>
      </c>
      <c r="U9">
        <f t="shared" si="4"/>
        <v>12.32183907022528</v>
      </c>
      <c r="V9">
        <f t="shared" si="15"/>
        <v>2.8808559519580244</v>
      </c>
      <c r="W9">
        <f t="shared" si="16"/>
        <v>31.237131892228756</v>
      </c>
      <c r="AA9">
        <f>(D9-D19)^2</f>
        <v>1.78987378759796E-5</v>
      </c>
    </row>
    <row r="10" spans="1:28" x14ac:dyDescent="0.25">
      <c r="B10">
        <v>100</v>
      </c>
      <c r="C10">
        <f t="shared" si="0"/>
        <v>1.7453292519943295</v>
      </c>
      <c r="D10">
        <v>-673.79737987999999</v>
      </c>
      <c r="E10">
        <f t="shared" si="1"/>
        <v>1.3875005554382369E-3</v>
      </c>
      <c r="F10">
        <f t="shared" si="2"/>
        <v>1.9251577913414158E-6</v>
      </c>
      <c r="G10">
        <f t="shared" si="3"/>
        <v>0.77210857921596798</v>
      </c>
      <c r="H10">
        <f t="shared" si="5"/>
        <v>-0.1896110337350648</v>
      </c>
      <c r="I10">
        <f t="shared" si="6"/>
        <v>-1.0260752034045695</v>
      </c>
      <c r="J10">
        <f t="shared" si="7"/>
        <v>0.5459632121759217</v>
      </c>
      <c r="K10">
        <f t="shared" si="8"/>
        <v>0.83646416966950476</v>
      </c>
      <c r="M10">
        <f t="shared" si="9"/>
        <v>10.62453062166723</v>
      </c>
      <c r="N10">
        <f t="shared" si="10"/>
        <v>0.23426710539054388</v>
      </c>
      <c r="O10">
        <f t="shared" si="11"/>
        <v>-1.5745098287203168</v>
      </c>
      <c r="P10">
        <f t="shared" si="12"/>
        <v>0.91050929654093327</v>
      </c>
      <c r="Q10">
        <f t="shared" si="13"/>
        <v>-3.2568596424398452E-2</v>
      </c>
      <c r="S10">
        <f t="shared" si="14"/>
        <v>9.9707368305265476</v>
      </c>
      <c r="U10">
        <f t="shared" si="4"/>
        <v>14.267413335151616</v>
      </c>
      <c r="V10">
        <f t="shared" si="15"/>
        <v>13.270594426453663</v>
      </c>
      <c r="W10">
        <f t="shared" si="16"/>
        <v>18.461428985397095</v>
      </c>
      <c r="AA10">
        <f>(D10-D18)^2</f>
        <v>1.1050771032948836E-5</v>
      </c>
    </row>
    <row r="11" spans="1:28" x14ac:dyDescent="0.25">
      <c r="B11">
        <v>120</v>
      </c>
      <c r="C11">
        <f t="shared" si="0"/>
        <v>2.0943951023931953</v>
      </c>
      <c r="D11">
        <v>-673.79680476999999</v>
      </c>
      <c r="E11">
        <f t="shared" si="1"/>
        <v>1.9626105554380047E-3</v>
      </c>
      <c r="F11">
        <f t="shared" si="2"/>
        <v>3.8518401923166728E-6</v>
      </c>
      <c r="G11">
        <f t="shared" si="3"/>
        <v>1.09214258803297</v>
      </c>
      <c r="H11">
        <f t="shared" si="5"/>
        <v>-0.77226143002073877</v>
      </c>
      <c r="I11">
        <f t="shared" si="6"/>
        <v>-0.77226143002073988</v>
      </c>
      <c r="J11">
        <f t="shared" si="7"/>
        <v>1.5445228600414782</v>
      </c>
      <c r="K11">
        <f t="shared" si="8"/>
        <v>-0.77226143002073788</v>
      </c>
      <c r="M11">
        <f t="shared" si="9"/>
        <v>10.62453062166723</v>
      </c>
      <c r="N11">
        <f t="shared" si="10"/>
        <v>0.67454524584728126</v>
      </c>
      <c r="O11">
        <f t="shared" si="11"/>
        <v>-0.83777918113450911</v>
      </c>
      <c r="P11">
        <f t="shared" si="12"/>
        <v>1.8210185930818661</v>
      </c>
      <c r="Q11">
        <f t="shared" si="13"/>
        <v>2.1257641587865427E-2</v>
      </c>
      <c r="S11">
        <f t="shared" si="14"/>
        <v>12.999055013252073</v>
      </c>
      <c r="U11">
        <f t="shared" si="4"/>
        <v>15.777364640151006</v>
      </c>
      <c r="V11">
        <f t="shared" si="15"/>
        <v>26.551698368646957</v>
      </c>
      <c r="W11">
        <f t="shared" si="16"/>
        <v>7.7190043829192874</v>
      </c>
      <c r="AA11">
        <f>(D11-D17)^2</f>
        <v>4.4821547519812071E-6</v>
      </c>
    </row>
    <row r="12" spans="1:28" x14ac:dyDescent="0.25">
      <c r="B12">
        <v>140</v>
      </c>
      <c r="C12">
        <f t="shared" si="0"/>
        <v>2.4434609527920612</v>
      </c>
      <c r="D12">
        <v>-673.79699387000005</v>
      </c>
      <c r="E12">
        <f t="shared" si="1"/>
        <v>1.7735105553811081E-3</v>
      </c>
      <c r="F12">
        <f t="shared" si="2"/>
        <v>3.1453396900482067E-6</v>
      </c>
      <c r="G12">
        <f t="shared" si="3"/>
        <v>0.98691327349222413</v>
      </c>
      <c r="H12">
        <f t="shared" si="5"/>
        <v>-1.0691729299080599</v>
      </c>
      <c r="I12">
        <f t="shared" si="6"/>
        <v>0.2423618271198805</v>
      </c>
      <c r="J12">
        <f t="shared" si="7"/>
        <v>0.69785306812936632</v>
      </c>
      <c r="K12">
        <f t="shared" si="8"/>
        <v>-1.3115347570279414</v>
      </c>
      <c r="M12">
        <f t="shared" si="9"/>
        <v>10.62453062166723</v>
      </c>
      <c r="N12">
        <f t="shared" si="10"/>
        <v>1.0334632744272698</v>
      </c>
      <c r="O12">
        <f t="shared" si="11"/>
        <v>0.29095765618260044</v>
      </c>
      <c r="P12">
        <f t="shared" si="12"/>
        <v>0.91050929654093404</v>
      </c>
      <c r="Q12">
        <f t="shared" si="13"/>
        <v>3.995129787085764E-2</v>
      </c>
      <c r="S12">
        <f t="shared" si="14"/>
        <v>13.841698927144854</v>
      </c>
      <c r="U12">
        <f t="shared" si="4"/>
        <v>15.280882590001625</v>
      </c>
      <c r="V12">
        <f t="shared" si="15"/>
        <v>21.681613604759722</v>
      </c>
      <c r="W12">
        <f t="shared" si="16"/>
        <v>2.0712496154338296</v>
      </c>
      <c r="AA12">
        <f>(D12-D16)^2</f>
        <v>1.125190562425923E-6</v>
      </c>
    </row>
    <row r="13" spans="1:28" x14ac:dyDescent="0.25">
      <c r="B13">
        <v>160</v>
      </c>
      <c r="C13">
        <f t="shared" si="0"/>
        <v>2.7925268031909272</v>
      </c>
      <c r="D13">
        <v>-673.79769443999999</v>
      </c>
      <c r="E13">
        <f t="shared" si="1"/>
        <v>1.0729405554457117E-3</v>
      </c>
      <c r="F13">
        <f t="shared" si="2"/>
        <v>1.1512014355201522E-6</v>
      </c>
      <c r="G13">
        <f t="shared" si="3"/>
        <v>0.59706398285853257</v>
      </c>
      <c r="H13">
        <f t="shared" si="5"/>
        <v>-0.79345387960745672</v>
      </c>
      <c r="I13">
        <f t="shared" si="6"/>
        <v>0.64682952903912128</v>
      </c>
      <c r="J13">
        <f t="shared" si="7"/>
        <v>-0.42218799108151633</v>
      </c>
      <c r="K13">
        <f t="shared" si="8"/>
        <v>0.14662435056833481</v>
      </c>
      <c r="M13">
        <f t="shared" si="9"/>
        <v>10.62453062166723</v>
      </c>
      <c r="N13">
        <f t="shared" si="10"/>
        <v>1.2677303798178137</v>
      </c>
      <c r="O13">
        <f t="shared" si="11"/>
        <v>1.2835521725377153</v>
      </c>
      <c r="P13">
        <f t="shared" si="12"/>
        <v>-0.9105092965409316</v>
      </c>
      <c r="Q13">
        <f t="shared" si="13"/>
        <v>-7.3827014464591511E-3</v>
      </c>
      <c r="S13">
        <f t="shared" si="14"/>
        <v>12.93449369630676</v>
      </c>
      <c r="U13">
        <f t="shared" si="4"/>
        <v>13.441536055171241</v>
      </c>
      <c r="V13">
        <f t="shared" si="15"/>
        <v>7.9355195831996479</v>
      </c>
      <c r="W13">
        <f t="shared" si="16"/>
        <v>0.25709195368285759</v>
      </c>
      <c r="AA13">
        <f>(D13-D15)^2</f>
        <v>1.524199681177338E-7</v>
      </c>
    </row>
    <row r="14" spans="1:28" x14ac:dyDescent="0.25">
      <c r="B14">
        <v>180</v>
      </c>
      <c r="C14">
        <f t="shared" si="0"/>
        <v>3.1415926535897931</v>
      </c>
      <c r="D14">
        <v>-673.79815455000005</v>
      </c>
      <c r="E14">
        <f t="shared" si="1"/>
        <v>6.1283055538297049E-4</v>
      </c>
      <c r="F14">
        <f t="shared" si="2"/>
        <v>3.7556128961100004E-7</v>
      </c>
      <c r="G14">
        <f t="shared" si="3"/>
        <v>0.3410245333324774</v>
      </c>
      <c r="H14">
        <f t="shared" si="5"/>
        <v>-0.48228152014074521</v>
      </c>
      <c r="I14">
        <f t="shared" si="6"/>
        <v>0.48228152014074521</v>
      </c>
      <c r="J14">
        <f t="shared" si="7"/>
        <v>-0.48228152014074521</v>
      </c>
      <c r="K14">
        <f t="shared" si="8"/>
        <v>0.48228152014074521</v>
      </c>
      <c r="M14">
        <f t="shared" si="9"/>
        <v>10.62453062166723</v>
      </c>
      <c r="N14">
        <f t="shared" si="10"/>
        <v>1.3490904916945632</v>
      </c>
      <c r="O14">
        <f t="shared" si="11"/>
        <v>1.6755583622690167</v>
      </c>
      <c r="P14">
        <f t="shared" si="12"/>
        <v>-1.8210185930818661</v>
      </c>
      <c r="Q14">
        <f t="shared" si="13"/>
        <v>-4.2515283175730924E-2</v>
      </c>
      <c r="S14">
        <f t="shared" si="14"/>
        <v>12.266595170613565</v>
      </c>
      <c r="U14">
        <f t="shared" si="4"/>
        <v>12.233517250006514</v>
      </c>
      <c r="V14">
        <f t="shared" si="15"/>
        <v>2.5888379535013484</v>
      </c>
      <c r="W14">
        <f t="shared" si="16"/>
        <v>1.0941488316863438E-3</v>
      </c>
      <c r="AA14">
        <f>(D14-D14)^2</f>
        <v>0</v>
      </c>
    </row>
    <row r="15" spans="1:28" x14ac:dyDescent="0.25">
      <c r="B15">
        <f>200-360</f>
        <v>-160</v>
      </c>
      <c r="C15">
        <f t="shared" si="0"/>
        <v>-2.7925268031909272</v>
      </c>
      <c r="D15">
        <v>-673.79808485000001</v>
      </c>
      <c r="E15">
        <f t="shared" si="1"/>
        <v>6.825305554229999E-4</v>
      </c>
      <c r="F15">
        <f t="shared" si="2"/>
        <v>4.6584795908602876E-7</v>
      </c>
      <c r="G15">
        <f t="shared" si="3"/>
        <v>0.3798108010505919</v>
      </c>
      <c r="H15">
        <f t="shared" si="5"/>
        <v>-0.50474046712312304</v>
      </c>
      <c r="I15">
        <f t="shared" si="6"/>
        <v>0.4114681987537257</v>
      </c>
      <c r="J15">
        <f t="shared" si="7"/>
        <v>-0.2685667929907678</v>
      </c>
      <c r="K15">
        <f t="shared" si="8"/>
        <v>9.3272268369396921E-2</v>
      </c>
      <c r="M15">
        <f t="shared" si="9"/>
        <v>10.62453062166723</v>
      </c>
      <c r="N15">
        <f t="shared" si="10"/>
        <v>1.2677303798178137</v>
      </c>
      <c r="O15">
        <f t="shared" si="11"/>
        <v>1.2835521725377153</v>
      </c>
      <c r="P15">
        <f t="shared" si="12"/>
        <v>-0.9105092965409316</v>
      </c>
      <c r="Q15">
        <f t="shared" si="13"/>
        <v>-7.3827014464591511E-3</v>
      </c>
      <c r="S15">
        <f t="shared" si="14"/>
        <v>12.93449369630676</v>
      </c>
      <c r="U15">
        <f t="shared" si="4"/>
        <v>12.416514600111611</v>
      </c>
      <c r="V15">
        <f t="shared" si="15"/>
        <v>3.2112065604317572</v>
      </c>
      <c r="W15">
        <f t="shared" si="16"/>
        <v>0.26830234409514264</v>
      </c>
      <c r="AA15">
        <f>(D15-D13)^2</f>
        <v>1.524199681177338E-7</v>
      </c>
    </row>
    <row r="16" spans="1:28" x14ac:dyDescent="0.25">
      <c r="B16">
        <f>220-360</f>
        <v>-140</v>
      </c>
      <c r="C16">
        <f t="shared" si="0"/>
        <v>-2.4434609527920612</v>
      </c>
      <c r="D16">
        <v>-673.79805462000002</v>
      </c>
      <c r="E16">
        <f t="shared" si="1"/>
        <v>7.1276055541602545E-4</v>
      </c>
      <c r="F16">
        <f t="shared" si="2"/>
        <v>5.0802760935696111E-7</v>
      </c>
      <c r="G16">
        <f t="shared" si="3"/>
        <v>0.39663302303301229</v>
      </c>
      <c r="H16">
        <f t="shared" si="5"/>
        <v>-0.42969256035427922</v>
      </c>
      <c r="I16">
        <f t="shared" si="6"/>
        <v>9.7403395759597E-2</v>
      </c>
      <c r="J16">
        <f t="shared" si="7"/>
        <v>0.2804619002291634</v>
      </c>
      <c r="K16">
        <f t="shared" si="8"/>
        <v>-0.52709595611387661</v>
      </c>
      <c r="M16">
        <f t="shared" si="9"/>
        <v>10.62453062166723</v>
      </c>
      <c r="N16">
        <f t="shared" si="10"/>
        <v>1.0334632744272698</v>
      </c>
      <c r="O16">
        <f t="shared" si="11"/>
        <v>0.29095765618260044</v>
      </c>
      <c r="P16">
        <f t="shared" si="12"/>
        <v>0.91050929654093404</v>
      </c>
      <c r="Q16">
        <f t="shared" si="13"/>
        <v>3.995129787085764E-2</v>
      </c>
      <c r="S16">
        <f t="shared" si="14"/>
        <v>13.841698927144854</v>
      </c>
      <c r="U16">
        <f t="shared" si="4"/>
        <v>12.4958834650933</v>
      </c>
      <c r="V16">
        <f t="shared" si="15"/>
        <v>3.5019614452067742</v>
      </c>
      <c r="W16">
        <f t="shared" si="16"/>
        <v>1.8112192578970387</v>
      </c>
      <c r="AA16">
        <f>(D16-D12)^2</f>
        <v>1.125190562425923E-6</v>
      </c>
    </row>
    <row r="17" spans="2:27" x14ac:dyDescent="0.25">
      <c r="B17">
        <f>240-360</f>
        <v>-120</v>
      </c>
      <c r="C17">
        <f t="shared" si="0"/>
        <v>-2.0943951023931953</v>
      </c>
      <c r="D17">
        <v>-673.79892187999997</v>
      </c>
      <c r="E17">
        <f t="shared" si="1"/>
        <v>-1.5449944453393982E-4</v>
      </c>
      <c r="F17">
        <f t="shared" si="2"/>
        <v>2.3870078361295948E-8</v>
      </c>
      <c r="G17">
        <f t="shared" si="3"/>
        <v>-8.597499016573662E-2</v>
      </c>
      <c r="H17">
        <f t="shared" si="5"/>
        <v>6.0793498558639074E-2</v>
      </c>
      <c r="I17">
        <f t="shared" si="6"/>
        <v>6.0793498558639164E-2</v>
      </c>
      <c r="J17">
        <f t="shared" si="7"/>
        <v>-0.1215869971172782</v>
      </c>
      <c r="K17">
        <f t="shared" si="8"/>
        <v>6.0793498558639011E-2</v>
      </c>
      <c r="M17">
        <f t="shared" si="9"/>
        <v>10.62453062166723</v>
      </c>
      <c r="N17">
        <f t="shared" si="10"/>
        <v>0.67454524584728126</v>
      </c>
      <c r="O17">
        <f t="shared" si="11"/>
        <v>-0.83777918113450911</v>
      </c>
      <c r="P17">
        <f t="shared" si="12"/>
        <v>1.8210185930818661</v>
      </c>
      <c r="Q17">
        <f t="shared" si="13"/>
        <v>2.1257641587865427E-2</v>
      </c>
      <c r="S17">
        <f t="shared" si="14"/>
        <v>12.999055013252073</v>
      </c>
      <c r="U17">
        <f t="shared" si="4"/>
        <v>10.218892335224666</v>
      </c>
      <c r="V17">
        <f t="shared" si="15"/>
        <v>0.16454242363152288</v>
      </c>
      <c r="W17">
        <f t="shared" si="16"/>
        <v>7.7293045162965255</v>
      </c>
      <c r="AA17">
        <f>(D17-D11)^2</f>
        <v>4.4821547519812071E-6</v>
      </c>
    </row>
    <row r="18" spans="2:27" x14ac:dyDescent="0.25">
      <c r="B18">
        <f>260-360</f>
        <v>-100</v>
      </c>
      <c r="C18">
        <f t="shared" si="0"/>
        <v>-1.7453292519943295</v>
      </c>
      <c r="D18">
        <v>-673.80070415</v>
      </c>
      <c r="E18">
        <f t="shared" si="1"/>
        <v>-1.9367694445691086E-3</v>
      </c>
      <c r="F18">
        <f t="shared" si="2"/>
        <v>3.7510758814165336E-6</v>
      </c>
      <c r="G18">
        <f t="shared" si="3"/>
        <v>-1.0777626706195</v>
      </c>
      <c r="H18">
        <f t="shared" si="5"/>
        <v>0.2646722230502076</v>
      </c>
      <c r="I18">
        <f t="shared" si="6"/>
        <v>1.4322668873860962</v>
      </c>
      <c r="J18">
        <f t="shared" si="7"/>
        <v>-0.76209329290477212</v>
      </c>
      <c r="K18">
        <f t="shared" si="8"/>
        <v>-1.1675946643358885</v>
      </c>
      <c r="M18">
        <f t="shared" si="9"/>
        <v>10.62453062166723</v>
      </c>
      <c r="N18">
        <f t="shared" si="10"/>
        <v>0.23426710539054388</v>
      </c>
      <c r="O18">
        <f t="shared" si="11"/>
        <v>-1.5745098287203168</v>
      </c>
      <c r="P18">
        <f t="shared" si="12"/>
        <v>0.91050929654093327</v>
      </c>
      <c r="Q18">
        <f t="shared" si="13"/>
        <v>-3.2568596424398452E-2</v>
      </c>
      <c r="S18">
        <f t="shared" si="14"/>
        <v>9.9707368305265476</v>
      </c>
      <c r="U18">
        <f t="shared" si="4"/>
        <v>5.5395424501323305</v>
      </c>
      <c r="V18">
        <f t="shared" si="15"/>
        <v>25.857104757343489</v>
      </c>
      <c r="W18">
        <f t="shared" si="16"/>
        <v>19.635483636837289</v>
      </c>
      <c r="AA18">
        <f>(D18-D10)^2</f>
        <v>1.1050771032948836E-5</v>
      </c>
    </row>
    <row r="19" spans="2:27" x14ac:dyDescent="0.25">
      <c r="B19">
        <f>280-360</f>
        <v>-80</v>
      </c>
      <c r="C19">
        <f t="shared" si="0"/>
        <v>-1.3962634015954636</v>
      </c>
      <c r="D19">
        <v>-673.80235159999995</v>
      </c>
      <c r="E19">
        <f t="shared" si="1"/>
        <v>-3.5842194445194764E-3</v>
      </c>
      <c r="F19">
        <f t="shared" si="2"/>
        <v>1.2846629026471503E-5</v>
      </c>
      <c r="G19">
        <f t="shared" si="3"/>
        <v>-1.9945264685188566</v>
      </c>
      <c r="H19">
        <f t="shared" si="5"/>
        <v>-0.48980705005484232</v>
      </c>
      <c r="I19">
        <f t="shared" si="6"/>
        <v>2.6505781789906044</v>
      </c>
      <c r="J19">
        <f t="shared" si="7"/>
        <v>1.410343191145742</v>
      </c>
      <c r="K19">
        <f t="shared" si="8"/>
        <v>-2.1607711289357621</v>
      </c>
      <c r="M19">
        <f t="shared" si="9"/>
        <v>10.62453062166723</v>
      </c>
      <c r="N19">
        <f t="shared" si="10"/>
        <v>-0.23426710539054402</v>
      </c>
      <c r="O19">
        <f t="shared" si="11"/>
        <v>-1.5745098287203168</v>
      </c>
      <c r="P19">
        <f t="shared" si="12"/>
        <v>-0.91050929654093382</v>
      </c>
      <c r="Q19">
        <f t="shared" si="13"/>
        <v>-3.2568596424398438E-2</v>
      </c>
      <c r="S19">
        <f t="shared" si="14"/>
        <v>6.7328202035342084</v>
      </c>
      <c r="U19">
        <f t="shared" si="4"/>
        <v>1.2141624752626399</v>
      </c>
      <c r="V19">
        <f t="shared" si="15"/>
        <v>88.555028748381957</v>
      </c>
      <c r="W19">
        <f t="shared" si="16"/>
        <v>30.455583121811511</v>
      </c>
      <c r="AA19">
        <f>(D19-D9)^2</f>
        <v>1.78987378759796E-5</v>
      </c>
    </row>
    <row r="20" spans="2:27" x14ac:dyDescent="0.25">
      <c r="B20">
        <f>300-360</f>
        <v>-60</v>
      </c>
      <c r="C20">
        <f t="shared" si="0"/>
        <v>-1.0471975511965976</v>
      </c>
      <c r="D20">
        <v>-673.80276663999996</v>
      </c>
      <c r="E20">
        <f t="shared" si="1"/>
        <v>-3.999259444526615E-3</v>
      </c>
      <c r="F20">
        <f t="shared" si="2"/>
        <v>1.5994076104635329E-5</v>
      </c>
      <c r="G20">
        <f t="shared" si="3"/>
        <v>-2.2254856155024716</v>
      </c>
      <c r="H20">
        <f t="shared" si="5"/>
        <v>-1.5736559701549155</v>
      </c>
      <c r="I20">
        <f t="shared" si="6"/>
        <v>1.5736559701549147</v>
      </c>
      <c r="J20">
        <f t="shared" si="7"/>
        <v>3.1473119403098306</v>
      </c>
      <c r="K20">
        <f t="shared" si="8"/>
        <v>1.5736559701549169</v>
      </c>
      <c r="M20">
        <f t="shared" si="9"/>
        <v>10.62453062166723</v>
      </c>
      <c r="N20">
        <f t="shared" si="10"/>
        <v>-0.6745452458472817</v>
      </c>
      <c r="O20">
        <f t="shared" si="11"/>
        <v>-0.837779181134508</v>
      </c>
      <c r="P20">
        <f t="shared" si="12"/>
        <v>-1.8210185930818661</v>
      </c>
      <c r="Q20">
        <f t="shared" si="13"/>
        <v>2.1257641587865479E-2</v>
      </c>
      <c r="S20">
        <f t="shared" si="14"/>
        <v>5.9405345596891408</v>
      </c>
      <c r="U20">
        <f t="shared" si="4"/>
        <v>0.12447495524389751</v>
      </c>
      <c r="V20">
        <f t="shared" si="15"/>
        <v>110.25116910679651</v>
      </c>
      <c r="W20">
        <f t="shared" si="16"/>
        <v>33.826549322459762</v>
      </c>
      <c r="AA20">
        <f>(D20-D8)^2</f>
        <v>2.0067443308090743E-5</v>
      </c>
    </row>
    <row r="21" spans="2:27" x14ac:dyDescent="0.25">
      <c r="B21">
        <f>320-360</f>
        <v>-40</v>
      </c>
      <c r="C21">
        <f t="shared" si="0"/>
        <v>-0.69813170079773179</v>
      </c>
      <c r="D21">
        <v>-673.80159075999995</v>
      </c>
      <c r="E21">
        <f t="shared" si="1"/>
        <v>-2.8233794445213789E-3</v>
      </c>
      <c r="F21">
        <f t="shared" si="2"/>
        <v>7.9714714877458509E-6</v>
      </c>
      <c r="G21">
        <f t="shared" si="3"/>
        <v>-1.5711384640191657</v>
      </c>
      <c r="H21">
        <f t="shared" si="5"/>
        <v>-1.7020935476149068</v>
      </c>
      <c r="I21">
        <f t="shared" si="6"/>
        <v>-0.385833283456197</v>
      </c>
      <c r="J21">
        <f t="shared" si="7"/>
        <v>1.1109626620909681</v>
      </c>
      <c r="K21">
        <f t="shared" si="8"/>
        <v>2.0879268310711034</v>
      </c>
      <c r="M21">
        <f t="shared" si="9"/>
        <v>10.62453062166723</v>
      </c>
      <c r="N21">
        <f t="shared" si="10"/>
        <v>-1.0334632744272698</v>
      </c>
      <c r="O21">
        <f t="shared" si="11"/>
        <v>0.29095765618260117</v>
      </c>
      <c r="P21">
        <f t="shared" si="12"/>
        <v>-0.9105092965409326</v>
      </c>
      <c r="Q21">
        <f t="shared" si="13"/>
        <v>3.9951297870857626E-2</v>
      </c>
      <c r="S21">
        <f t="shared" si="14"/>
        <v>8.3433141776558006</v>
      </c>
      <c r="U21">
        <f t="shared" si="4"/>
        <v>3.2117478952576448</v>
      </c>
      <c r="V21">
        <f t="shared" si="15"/>
        <v>54.949347825771952</v>
      </c>
      <c r="W21">
        <f t="shared" si="16"/>
        <v>26.332972510645629</v>
      </c>
      <c r="AA21">
        <f>(D21-D7)^2</f>
        <v>1.4825349136970898E-5</v>
      </c>
    </row>
    <row r="22" spans="2:27" x14ac:dyDescent="0.25">
      <c r="B22">
        <f>340-360</f>
        <v>-20</v>
      </c>
      <c r="C22">
        <f t="shared" si="0"/>
        <v>-0.3490658503988659</v>
      </c>
      <c r="D22">
        <v>-673.79941776999999</v>
      </c>
      <c r="E22">
        <f t="shared" si="1"/>
        <v>-6.5038944455864112E-4</v>
      </c>
      <c r="F22">
        <f t="shared" si="2"/>
        <v>4.2300642959329771E-7</v>
      </c>
      <c r="G22">
        <f t="shared" si="3"/>
        <v>-0.36192509473744033</v>
      </c>
      <c r="H22">
        <f t="shared" si="5"/>
        <v>-0.4809716861027945</v>
      </c>
      <c r="I22">
        <f t="shared" si="6"/>
        <v>-0.39209171093464895</v>
      </c>
      <c r="J22">
        <f t="shared" si="7"/>
        <v>-0.25591968877042776</v>
      </c>
      <c r="K22">
        <f t="shared" si="8"/>
        <v>-8.8879975168145539E-2</v>
      </c>
      <c r="M22">
        <f t="shared" si="9"/>
        <v>10.62453062166723</v>
      </c>
      <c r="N22">
        <f t="shared" si="10"/>
        <v>-1.2677303798178139</v>
      </c>
      <c r="O22">
        <f t="shared" si="11"/>
        <v>1.2835521725377157</v>
      </c>
      <c r="P22">
        <f t="shared" si="12"/>
        <v>0.91050929654093327</v>
      </c>
      <c r="Q22">
        <f t="shared" si="13"/>
        <v>-7.3827014464591806E-3</v>
      </c>
      <c r="S22">
        <f t="shared" si="14"/>
        <v>11.924119894835211</v>
      </c>
      <c r="U22">
        <f t="shared" si="4"/>
        <v>8.9169331401598129</v>
      </c>
      <c r="V22">
        <f t="shared" si="15"/>
        <v>2.915889176545607</v>
      </c>
      <c r="W22">
        <f t="shared" si="16"/>
        <v>9.0431721774951548</v>
      </c>
      <c r="AA22">
        <f>(D22-D6)^2</f>
        <v>5.1435972026461243E-6</v>
      </c>
    </row>
    <row r="23" spans="2:27" x14ac:dyDescent="0.25">
      <c r="B23">
        <f>-180</f>
        <v>-180</v>
      </c>
      <c r="C23">
        <f t="shared" si="0"/>
        <v>-3.1415926535897931</v>
      </c>
      <c r="M23">
        <f t="shared" si="9"/>
        <v>10.62453062166723</v>
      </c>
      <c r="N23">
        <f t="shared" si="10"/>
        <v>1.3490904916945632</v>
      </c>
      <c r="O23">
        <f t="shared" si="11"/>
        <v>1.6755583622690167</v>
      </c>
      <c r="P23">
        <f t="shared" si="12"/>
        <v>-1.8210185930818661</v>
      </c>
      <c r="Q23">
        <f t="shared" si="13"/>
        <v>-4.2515283175730924E-2</v>
      </c>
      <c r="S23">
        <f t="shared" si="14"/>
        <v>12.266595170613565</v>
      </c>
      <c r="U23">
        <f t="shared" ref="U23" si="17">U14</f>
        <v>12.233517250006514</v>
      </c>
    </row>
    <row r="24" spans="2:27" x14ac:dyDescent="0.25">
      <c r="B24" t="s">
        <v>4</v>
      </c>
      <c r="D24">
        <f>AVERAGE(D5:D22)</f>
        <v>-673.79876738055543</v>
      </c>
      <c r="F24">
        <f>SQRT(AVERAGE(F5:F22))</f>
        <v>1.797027766285364E-3</v>
      </c>
      <c r="G24" t="s">
        <v>10</v>
      </c>
      <c r="H24" s="2">
        <f t="shared" ref="H24:K24" si="18">AVERAGE(H5:H22)</f>
        <v>-0.2859395775773616</v>
      </c>
      <c r="I24" s="2">
        <f t="shared" si="18"/>
        <v>0.3551344059297466</v>
      </c>
      <c r="J24" s="2">
        <f t="shared" si="18"/>
        <v>0.38596468544694029</v>
      </c>
      <c r="K24" s="2">
        <f t="shared" si="18"/>
        <v>-9.0111094746361409E-3</v>
      </c>
    </row>
    <row r="25" spans="2:27" x14ac:dyDescent="0.25">
      <c r="B25" t="s">
        <v>5</v>
      </c>
      <c r="D25">
        <f>MIN(D4:D22)</f>
        <v>-673.80281405000005</v>
      </c>
      <c r="F25" s="4">
        <f>F24*$A$1</f>
        <v>4.7180964003822234</v>
      </c>
      <c r="G25" s="2">
        <f>SUM(H25:K25)</f>
        <v>0.35693182680631352</v>
      </c>
      <c r="H25">
        <f t="shared" ref="H25:K25" si="19">H24^2</f>
        <v>8.1761442025119993E-2</v>
      </c>
      <c r="I25">
        <f t="shared" si="19"/>
        <v>0.12612044627507404</v>
      </c>
      <c r="J25">
        <f t="shared" si="19"/>
        <v>0.14896873841215558</v>
      </c>
      <c r="K25">
        <f t="shared" si="19"/>
        <v>8.1200093963877229E-5</v>
      </c>
    </row>
    <row r="26" spans="2:27" x14ac:dyDescent="0.25">
      <c r="B26" t="s">
        <v>6</v>
      </c>
      <c r="D26">
        <f>MAX(D5:D22)</f>
        <v>-673.79680476999999</v>
      </c>
    </row>
    <row r="27" spans="2:27" x14ac:dyDescent="0.25">
      <c r="B27" t="s">
        <v>26</v>
      </c>
      <c r="D27" s="1">
        <f>D26-D25</f>
        <v>6.0092800000575153E-3</v>
      </c>
      <c r="G27" t="s">
        <v>21</v>
      </c>
      <c r="H27">
        <f>H24*$F$24</f>
        <v>-5.1384136038642666E-4</v>
      </c>
      <c r="I27">
        <f t="shared" ref="I27:K27" si="20">I24*$F$24</f>
        <v>6.3818638821901228E-4</v>
      </c>
      <c r="J27">
        <f t="shared" si="20"/>
        <v>6.9358925655374829E-4</v>
      </c>
      <c r="K27">
        <f t="shared" si="20"/>
        <v>-1.6193213930958264E-5</v>
      </c>
    </row>
    <row r="28" spans="2:27" x14ac:dyDescent="0.25">
      <c r="D28" s="4">
        <f>D27*$A$1</f>
        <v>15.777364640151006</v>
      </c>
      <c r="H28">
        <f>$A$1*H27</f>
        <v>-1.3490904916945632</v>
      </c>
      <c r="I28">
        <f t="shared" ref="I28:K28" si="21">$A$1*I27</f>
        <v>1.6755583622690167</v>
      </c>
      <c r="J28">
        <f t="shared" si="21"/>
        <v>1.8210185930818661</v>
      </c>
      <c r="K28">
        <f t="shared" si="21"/>
        <v>-4.2515283175730924E-2</v>
      </c>
      <c r="L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25" max="25" width="9.85546875" customWidth="1"/>
  </cols>
  <sheetData>
    <row r="1" spans="1:28" ht="18.75" x14ac:dyDescent="0.3">
      <c r="A1" s="3">
        <v>2625.5</v>
      </c>
      <c r="B1" t="s">
        <v>16</v>
      </c>
      <c r="S1" t="s">
        <v>14</v>
      </c>
      <c r="U1" t="s">
        <v>18</v>
      </c>
    </row>
    <row r="2" spans="1:28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22</v>
      </c>
      <c r="N2" t="s">
        <v>7</v>
      </c>
      <c r="O2" t="s">
        <v>11</v>
      </c>
      <c r="P2" t="s">
        <v>12</v>
      </c>
      <c r="Q2" t="s">
        <v>13</v>
      </c>
      <c r="S2" t="s">
        <v>15</v>
      </c>
      <c r="U2" t="s">
        <v>16</v>
      </c>
      <c r="V2" s="1" t="s">
        <v>23</v>
      </c>
      <c r="W2" s="1" t="s">
        <v>24</v>
      </c>
      <c r="Y2" s="1" t="s">
        <v>25</v>
      </c>
      <c r="AB2" s="1" t="s">
        <v>19</v>
      </c>
    </row>
    <row r="3" spans="1:28" x14ac:dyDescent="0.25">
      <c r="D3" t="s">
        <v>17</v>
      </c>
      <c r="E3" t="s">
        <v>17</v>
      </c>
      <c r="F3">
        <f>SUM(F4:F22)</f>
        <v>1.1215405978391306E-4</v>
      </c>
      <c r="M3">
        <v>13.952987805018342</v>
      </c>
      <c r="V3">
        <f>SUM(V5:V22)</f>
        <v>773.10600064397363</v>
      </c>
      <c r="W3">
        <f>SUM(W5:W22)</f>
        <v>554.38820803967462</v>
      </c>
      <c r="Y3" s="6">
        <f>1-W3/V3</f>
        <v>0.28290789674651828</v>
      </c>
      <c r="AB3" s="1" t="s">
        <v>20</v>
      </c>
    </row>
    <row r="4" spans="1:28" x14ac:dyDescent="0.25">
      <c r="A4" t="s">
        <v>2</v>
      </c>
      <c r="B4">
        <v>-64.698250000000002</v>
      </c>
      <c r="C4">
        <f>B4*PI()/180</f>
        <v>-1.1291974827784212</v>
      </c>
      <c r="D4">
        <v>-673.80281405000005</v>
      </c>
      <c r="E4">
        <f>D4-$D$24</f>
        <v>-5.3144116668590868E-3</v>
      </c>
      <c r="AA4">
        <f>SUM(AA5:AA22)</f>
        <v>3.2169205196852117E-4</v>
      </c>
      <c r="AB4" s="5">
        <f>0.5*SQRT(AA4/F3)</f>
        <v>0.84680355064693191</v>
      </c>
    </row>
    <row r="5" spans="1:28" x14ac:dyDescent="0.25">
      <c r="B5">
        <v>0</v>
      </c>
      <c r="C5">
        <f t="shared" ref="C5:C22" si="0">B5*PI()/180</f>
        <v>0</v>
      </c>
      <c r="D5">
        <v>-673.79689769000004</v>
      </c>
      <c r="E5">
        <f t="shared" ref="E5:E22" si="1">D5-$D$24</f>
        <v>6.0194833315563301E-4</v>
      </c>
      <c r="F5">
        <f t="shared" ref="F5:F22" si="2">E5^2</f>
        <v>3.6234179578884496E-7</v>
      </c>
      <c r="G5">
        <f t="shared" ref="G5:G22" si="3">E5/$F$24</f>
        <v>0.24115039037051311</v>
      </c>
      <c r="H5">
        <f>COS(C5)*SQRT(2)*G5</f>
        <v>0.34103815263354587</v>
      </c>
      <c r="I5">
        <f>SQRT(2)*COS(2*C5)*G5</f>
        <v>0.34103815263354587</v>
      </c>
      <c r="J5">
        <f>COS(3*C5)*SQRT(2)*G5</f>
        <v>0.34103815263354587</v>
      </c>
      <c r="K5">
        <f>COS(4*C5)*SQRT(2)*G5</f>
        <v>0.34103815263354587</v>
      </c>
      <c r="M5">
        <f>$M$3</f>
        <v>13.952987805018342</v>
      </c>
      <c r="N5">
        <f>H$28*COS($C5)</f>
        <v>-2.3440206126981122</v>
      </c>
      <c r="O5">
        <f>I$28*COS(2*$C5)</f>
        <v>2.277201891662791</v>
      </c>
      <c r="P5">
        <f>J$28*COS(3*$C5)</f>
        <v>1.2113070494258718</v>
      </c>
      <c r="Q5">
        <f>K$28*COS(4*$C5)</f>
        <v>-6.0354137236507552E-2</v>
      </c>
      <c r="S5">
        <f>SUM(N5:Q5)*SQRT(2)+M5</f>
        <v>15.486185081580775</v>
      </c>
      <c r="U5">
        <f t="shared" ref="U5:U22" si="4">(D5-$D$25)*$A$1</f>
        <v>15.533403180038647</v>
      </c>
      <c r="V5">
        <f>(E5*$A$1)^2</f>
        <v>2.4977126744069045</v>
      </c>
      <c r="W5">
        <f>(S5-U5)^2</f>
        <v>2.2295488219772996E-3</v>
      </c>
      <c r="AA5">
        <f>(D5-D5)^2</f>
        <v>0</v>
      </c>
    </row>
    <row r="6" spans="1:28" x14ac:dyDescent="0.25">
      <c r="B6">
        <v>20</v>
      </c>
      <c r="C6">
        <f t="shared" si="0"/>
        <v>0.3490658503988659</v>
      </c>
      <c r="D6">
        <v>-673.79569026000001</v>
      </c>
      <c r="E6">
        <f t="shared" si="1"/>
        <v>1.8093783331778468E-3</v>
      </c>
      <c r="F6">
        <f t="shared" si="2"/>
        <v>3.2738499525734433E-6</v>
      </c>
      <c r="G6">
        <f t="shared" si="3"/>
        <v>0.72486668263764908</v>
      </c>
      <c r="H6">
        <f t="shared" ref="H6:H22" si="5">COS(C6)*SQRT(2)*G6</f>
        <v>0.96329421644799595</v>
      </c>
      <c r="I6">
        <f t="shared" ref="I6:I22" si="6">SQRT(2)*COS(2*C6)*G6</f>
        <v>0.78528464018529331</v>
      </c>
      <c r="J6">
        <f t="shared" ref="J6:J22" si="7">COS(3*C6)*SQRT(2)*G6</f>
        <v>0.5125581467492788</v>
      </c>
      <c r="K6">
        <f t="shared" ref="K6:K22" si="8">COS(4*C6)*SQRT(2)*G6</f>
        <v>0.1780095762627027</v>
      </c>
      <c r="M6">
        <f t="shared" ref="M6:M23" si="9">$M$3</f>
        <v>13.952987805018342</v>
      </c>
      <c r="N6">
        <f t="shared" ref="N6:N23" si="10">H$28*COS($C6)</f>
        <v>-2.2026588727224801</v>
      </c>
      <c r="O6">
        <f t="shared" ref="O6:O23" si="11">I$28*COS(2*$C6)</f>
        <v>1.7444378549683059</v>
      </c>
      <c r="P6">
        <f t="shared" ref="P6:P23" si="12">J$28*COS(3*$C6)</f>
        <v>0.60565352471293599</v>
      </c>
      <c r="Q6">
        <f t="shared" ref="Q6:Q23" si="13">K$28*COS(4*$C6)</f>
        <v>-1.0480385945779365E-2</v>
      </c>
      <c r="S6">
        <f t="shared" ref="S6:S23" si="14">SUM(N6:Q6)*SQRT(2)+M6</f>
        <v>14.146667351950663</v>
      </c>
      <c r="U6">
        <f t="shared" si="4"/>
        <v>18.703510645096969</v>
      </c>
      <c r="V6">
        <f t="shared" ref="V6:V22" si="15">(E6*$A$1)^2</f>
        <v>22.567467004039376</v>
      </c>
      <c r="W6">
        <f t="shared" ref="W6:W22" si="16">(S6-U6)^2</f>
        <v>20.764820798292472</v>
      </c>
      <c r="AA6">
        <f>(D6-D22)^2</f>
        <v>1.2116247105265615E-5</v>
      </c>
    </row>
    <row r="7" spans="1:28" x14ac:dyDescent="0.25">
      <c r="B7">
        <v>40</v>
      </c>
      <c r="C7">
        <f t="shared" si="0"/>
        <v>0.69813170079773179</v>
      </c>
      <c r="D7">
        <v>-673.79560717000004</v>
      </c>
      <c r="E7">
        <f t="shared" si="1"/>
        <v>1.8924683331533743E-3</v>
      </c>
      <c r="F7">
        <f t="shared" si="2"/>
        <v>3.581436391988311E-6</v>
      </c>
      <c r="G7">
        <f t="shared" si="3"/>
        <v>0.75815390153389906</v>
      </c>
      <c r="H7">
        <f t="shared" si="5"/>
        <v>0.82134636345086343</v>
      </c>
      <c r="I7">
        <f t="shared" si="6"/>
        <v>0.18618410527971277</v>
      </c>
      <c r="J7">
        <f t="shared" si="7"/>
        <v>-0.53609576495765787</v>
      </c>
      <c r="K7">
        <f t="shared" si="8"/>
        <v>-1.0075304687305759</v>
      </c>
      <c r="M7">
        <f t="shared" si="9"/>
        <v>13.952987805018342</v>
      </c>
      <c r="N7">
        <f t="shared" si="10"/>
        <v>-1.7956239649137311</v>
      </c>
      <c r="O7">
        <f t="shared" si="11"/>
        <v>0.39543195866693037</v>
      </c>
      <c r="P7">
        <f t="shared" si="12"/>
        <v>-0.60565352471293565</v>
      </c>
      <c r="Q7">
        <f t="shared" si="13"/>
        <v>5.6714337395046159E-2</v>
      </c>
      <c r="S7">
        <f t="shared" si="14"/>
        <v>11.196500036234699</v>
      </c>
      <c r="U7">
        <f t="shared" si="4"/>
        <v>18.921663440032717</v>
      </c>
      <c r="V7">
        <f t="shared" si="15"/>
        <v>24.68773730443252</v>
      </c>
      <c r="W7">
        <f t="shared" si="16"/>
        <v>59.678149615380171</v>
      </c>
      <c r="AA7">
        <f>(D7-D21)^2</f>
        <v>3.4974213209951736E-5</v>
      </c>
    </row>
    <row r="8" spans="1:28" x14ac:dyDescent="0.25">
      <c r="B8">
        <v>60</v>
      </c>
      <c r="C8">
        <f t="shared" si="0"/>
        <v>1.0471975511965976</v>
      </c>
      <c r="D8">
        <v>-673.79597425999998</v>
      </c>
      <c r="E8">
        <f t="shared" si="1"/>
        <v>1.5253783332127568E-3</v>
      </c>
      <c r="F8">
        <f t="shared" si="2"/>
        <v>2.3267790594349284E-6</v>
      </c>
      <c r="G8">
        <f t="shared" si="3"/>
        <v>0.61109161742935314</v>
      </c>
      <c r="H8">
        <f t="shared" si="5"/>
        <v>0.43210702661055111</v>
      </c>
      <c r="I8">
        <f t="shared" si="6"/>
        <v>-0.43210702661055084</v>
      </c>
      <c r="J8">
        <f t="shared" si="7"/>
        <v>-0.86421405322110212</v>
      </c>
      <c r="K8">
        <f t="shared" si="8"/>
        <v>-0.43210702661055145</v>
      </c>
      <c r="M8">
        <f t="shared" si="9"/>
        <v>13.952987805018342</v>
      </c>
      <c r="N8">
        <f t="shared" si="10"/>
        <v>-1.1720103063490563</v>
      </c>
      <c r="O8">
        <f t="shared" si="11"/>
        <v>-1.138600945831395</v>
      </c>
      <c r="P8">
        <f t="shared" si="12"/>
        <v>-1.2113070494258718</v>
      </c>
      <c r="Q8">
        <f t="shared" si="13"/>
        <v>3.0177068618253804E-2</v>
      </c>
      <c r="S8">
        <f t="shared" si="14"/>
        <v>9.0149199970292599</v>
      </c>
      <c r="U8">
        <f t="shared" si="4"/>
        <v>17.957868645188626</v>
      </c>
      <c r="V8">
        <f t="shared" si="15"/>
        <v>16.039070333144583</v>
      </c>
      <c r="W8">
        <f t="shared" si="16"/>
        <v>79.976330523615431</v>
      </c>
      <c r="AA8">
        <f>(D8-D20)^2</f>
        <v>4.6100840858422871E-5</v>
      </c>
    </row>
    <row r="9" spans="1:28" x14ac:dyDescent="0.25">
      <c r="B9">
        <v>80</v>
      </c>
      <c r="C9">
        <f t="shared" si="0"/>
        <v>1.3962634015954636</v>
      </c>
      <c r="D9">
        <v>-673.79611665000004</v>
      </c>
      <c r="E9">
        <f t="shared" si="1"/>
        <v>1.3829883331482051E-3</v>
      </c>
      <c r="F9">
        <f t="shared" si="2"/>
        <v>1.9126567296240506E-6</v>
      </c>
      <c r="G9">
        <f t="shared" si="3"/>
        <v>0.55404784438588484</v>
      </c>
      <c r="H9">
        <f t="shared" si="5"/>
        <v>0.13606063621177206</v>
      </c>
      <c r="I9">
        <f t="shared" si="6"/>
        <v>-0.73628861267334167</v>
      </c>
      <c r="J9">
        <f t="shared" si="7"/>
        <v>-0.39177098786704861</v>
      </c>
      <c r="K9">
        <f t="shared" si="8"/>
        <v>0.60022797646156956</v>
      </c>
      <c r="M9">
        <f t="shared" si="9"/>
        <v>13.952987805018342</v>
      </c>
      <c r="N9">
        <f t="shared" si="10"/>
        <v>-0.4070349078087489</v>
      </c>
      <c r="O9">
        <f t="shared" si="11"/>
        <v>-2.1398698136352361</v>
      </c>
      <c r="P9">
        <f t="shared" si="12"/>
        <v>-0.60565352471293643</v>
      </c>
      <c r="Q9">
        <f t="shared" si="13"/>
        <v>-4.6233951449266786E-2</v>
      </c>
      <c r="S9">
        <f t="shared" si="14"/>
        <v>9.4292124959504324</v>
      </c>
      <c r="U9">
        <f t="shared" si="4"/>
        <v>17.584023700019145</v>
      </c>
      <c r="V9">
        <f t="shared" si="15"/>
        <v>13.18442147964517</v>
      </c>
      <c r="W9">
        <f t="shared" si="16"/>
        <v>66.500945774004606</v>
      </c>
      <c r="AA9">
        <f>(D9-D19)^2</f>
        <v>3.8388061556203473E-5</v>
      </c>
    </row>
    <row r="10" spans="1:28" x14ac:dyDescent="0.25">
      <c r="B10">
        <v>100</v>
      </c>
      <c r="C10">
        <f t="shared" si="0"/>
        <v>1.7453292519943295</v>
      </c>
      <c r="D10">
        <v>-673.79584877000002</v>
      </c>
      <c r="E10">
        <f t="shared" si="1"/>
        <v>1.6508683331721841E-3</v>
      </c>
      <c r="F10">
        <f t="shared" si="2"/>
        <v>2.7253662534707052E-6</v>
      </c>
      <c r="G10">
        <f t="shared" si="3"/>
        <v>0.66136497281712758</v>
      </c>
      <c r="H10">
        <f t="shared" si="5"/>
        <v>-0.16241510526842901</v>
      </c>
      <c r="I10">
        <f t="shared" si="6"/>
        <v>-0.8789051401256045</v>
      </c>
      <c r="J10">
        <f t="shared" si="7"/>
        <v>0.46765565711824769</v>
      </c>
      <c r="K10">
        <f t="shared" si="8"/>
        <v>0.71649003485717555</v>
      </c>
      <c r="M10">
        <f t="shared" si="9"/>
        <v>13.952987805018342</v>
      </c>
      <c r="N10">
        <f t="shared" si="10"/>
        <v>0.40703490780874862</v>
      </c>
      <c r="O10">
        <f t="shared" si="11"/>
        <v>-2.1398698136352365</v>
      </c>
      <c r="P10">
        <f t="shared" si="12"/>
        <v>0.60565352471293599</v>
      </c>
      <c r="Q10">
        <f t="shared" si="13"/>
        <v>-4.6233951449266807E-2</v>
      </c>
      <c r="S10">
        <f t="shared" si="14"/>
        <v>12.293527927411468</v>
      </c>
      <c r="U10">
        <f t="shared" si="4"/>
        <v>18.287342640082102</v>
      </c>
      <c r="V10">
        <f t="shared" si="15"/>
        <v>18.786631608078501</v>
      </c>
      <c r="W10">
        <f t="shared" si="16"/>
        <v>35.925814809826953</v>
      </c>
      <c r="AA10">
        <f>(D10-D18)^2</f>
        <v>2.1102539062742322E-5</v>
      </c>
    </row>
    <row r="11" spans="1:28" x14ac:dyDescent="0.25">
      <c r="B11">
        <v>120</v>
      </c>
      <c r="C11">
        <f t="shared" si="0"/>
        <v>2.0943951023931953</v>
      </c>
      <c r="D11">
        <v>-673.79548912999996</v>
      </c>
      <c r="E11">
        <f t="shared" si="1"/>
        <v>2.0105083332282447E-3</v>
      </c>
      <c r="F11">
        <f t="shared" si="2"/>
        <v>4.0421437579802145E-6</v>
      </c>
      <c r="G11">
        <f t="shared" si="3"/>
        <v>0.8054426645879712</v>
      </c>
      <c r="H11">
        <f t="shared" si="5"/>
        <v>-0.56953396998711614</v>
      </c>
      <c r="I11">
        <f t="shared" si="6"/>
        <v>-0.56953396998711692</v>
      </c>
      <c r="J11">
        <f t="shared" si="7"/>
        <v>1.1390679399742327</v>
      </c>
      <c r="K11">
        <f t="shared" si="8"/>
        <v>-0.56953396998711547</v>
      </c>
      <c r="M11">
        <f t="shared" si="9"/>
        <v>13.952987805018342</v>
      </c>
      <c r="N11">
        <f t="shared" si="10"/>
        <v>1.1720103063490557</v>
      </c>
      <c r="O11">
        <f t="shared" si="11"/>
        <v>-1.1386009458313966</v>
      </c>
      <c r="P11">
        <f t="shared" si="12"/>
        <v>1.2113070494258718</v>
      </c>
      <c r="Q11">
        <f t="shared" si="13"/>
        <v>3.0177068618253727E-2</v>
      </c>
      <c r="S11">
        <f t="shared" si="14"/>
        <v>15.755959452981431</v>
      </c>
      <c r="U11">
        <f t="shared" si="4"/>
        <v>19.231577460229289</v>
      </c>
      <c r="V11">
        <f t="shared" si="15"/>
        <v>27.863508470233054</v>
      </c>
      <c r="W11">
        <f t="shared" si="16"/>
        <v>12.079920532305573</v>
      </c>
      <c r="AA11">
        <f>(D11-D17)^2</f>
        <v>7.0069266439816417E-6</v>
      </c>
    </row>
    <row r="12" spans="1:28" x14ac:dyDescent="0.25">
      <c r="B12">
        <v>140</v>
      </c>
      <c r="C12">
        <f t="shared" si="0"/>
        <v>2.4434609527920612</v>
      </c>
      <c r="D12">
        <v>-673.79542721999997</v>
      </c>
      <c r="E12">
        <f t="shared" si="1"/>
        <v>2.072418333227688E-3</v>
      </c>
      <c r="F12">
        <f t="shared" si="2"/>
        <v>4.2949177478982287E-6</v>
      </c>
      <c r="G12">
        <f t="shared" si="3"/>
        <v>0.83024482757335183</v>
      </c>
      <c r="H12">
        <f t="shared" si="5"/>
        <v>-0.89944609995622538</v>
      </c>
      <c r="I12">
        <f t="shared" si="6"/>
        <v>0.20388787826866034</v>
      </c>
      <c r="J12">
        <f t="shared" si="7"/>
        <v>0.58707174762217362</v>
      </c>
      <c r="K12">
        <f t="shared" si="8"/>
        <v>-1.1033339782248865</v>
      </c>
      <c r="M12">
        <f t="shared" si="9"/>
        <v>13.952987805018342</v>
      </c>
      <c r="N12">
        <f t="shared" si="10"/>
        <v>1.7956239649137307</v>
      </c>
      <c r="O12">
        <f t="shared" si="11"/>
        <v>0.39543195866692932</v>
      </c>
      <c r="P12">
        <f t="shared" si="12"/>
        <v>0.60565352471293654</v>
      </c>
      <c r="Q12">
        <f t="shared" si="13"/>
        <v>5.671433739504618E-2</v>
      </c>
      <c r="S12">
        <f t="shared" si="14"/>
        <v>17.9883384219372</v>
      </c>
      <c r="U12">
        <f t="shared" si="4"/>
        <v>19.394122165227827</v>
      </c>
      <c r="V12">
        <f t="shared" si="15"/>
        <v>29.605942839428899</v>
      </c>
      <c r="W12">
        <f t="shared" si="16"/>
        <v>1.976227932900207</v>
      </c>
      <c r="AA12">
        <f>(D12-D16)^2</f>
        <v>1.107419475602305E-6</v>
      </c>
    </row>
    <row r="13" spans="1:28" x14ac:dyDescent="0.25">
      <c r="B13">
        <v>160</v>
      </c>
      <c r="C13">
        <f t="shared" si="0"/>
        <v>2.7925268031909272</v>
      </c>
      <c r="D13">
        <v>-673.79559590999997</v>
      </c>
      <c r="E13">
        <f t="shared" si="1"/>
        <v>1.9037283332181687E-3</v>
      </c>
      <c r="F13">
        <f t="shared" si="2"/>
        <v>3.6241815666976267E-6</v>
      </c>
      <c r="G13">
        <f t="shared" si="3"/>
        <v>0.76266484252606415</v>
      </c>
      <c r="H13">
        <f t="shared" si="5"/>
        <v>-1.0135251757195618</v>
      </c>
      <c r="I13">
        <f t="shared" si="6"/>
        <v>0.82623329336332585</v>
      </c>
      <c r="J13">
        <f t="shared" si="7"/>
        <v>-0.53928548192274961</v>
      </c>
      <c r="K13">
        <f t="shared" si="8"/>
        <v>0.18729188235623517</v>
      </c>
      <c r="M13">
        <f t="shared" si="9"/>
        <v>13.952987805018342</v>
      </c>
      <c r="N13">
        <f t="shared" si="10"/>
        <v>2.2026588727224796</v>
      </c>
      <c r="O13">
        <f t="shared" si="11"/>
        <v>1.7444378549683055</v>
      </c>
      <c r="P13">
        <f t="shared" si="12"/>
        <v>-0.60565352471293499</v>
      </c>
      <c r="Q13">
        <f t="shared" si="13"/>
        <v>-1.0480385945779323E-2</v>
      </c>
      <c r="S13">
        <f t="shared" si="14"/>
        <v>18.663680596625589</v>
      </c>
      <c r="U13">
        <f t="shared" si="4"/>
        <v>18.951226570202834</v>
      </c>
      <c r="V13">
        <f t="shared" si="15"/>
        <v>24.982390490683809</v>
      </c>
      <c r="W13">
        <f t="shared" si="16"/>
        <v>8.2682686920485804E-2</v>
      </c>
      <c r="AA13">
        <f>(D13-D15)^2</f>
        <v>4.9778072090623857E-8</v>
      </c>
    </row>
    <row r="14" spans="1:28" x14ac:dyDescent="0.25">
      <c r="B14">
        <v>180</v>
      </c>
      <c r="C14">
        <f t="shared" si="0"/>
        <v>3.1415926535897931</v>
      </c>
      <c r="D14">
        <v>-673.79570048999994</v>
      </c>
      <c r="E14">
        <f t="shared" si="1"/>
        <v>1.7991483332480129E-3</v>
      </c>
      <c r="F14">
        <f t="shared" si="2"/>
        <v>3.2369347250291032E-6</v>
      </c>
      <c r="G14">
        <f t="shared" si="3"/>
        <v>0.72076837661919557</v>
      </c>
      <c r="H14">
        <f t="shared" si="5"/>
        <v>-1.0193204135445053</v>
      </c>
      <c r="I14">
        <f t="shared" si="6"/>
        <v>1.0193204135445053</v>
      </c>
      <c r="J14">
        <f t="shared" si="7"/>
        <v>-1.0193204135445053</v>
      </c>
      <c r="K14">
        <f t="shared" si="8"/>
        <v>1.0193204135445053</v>
      </c>
      <c r="M14">
        <f t="shared" si="9"/>
        <v>13.952987805018342</v>
      </c>
      <c r="N14">
        <f t="shared" si="10"/>
        <v>2.3440206126981122</v>
      </c>
      <c r="O14">
        <f t="shared" si="11"/>
        <v>2.277201891662791</v>
      </c>
      <c r="P14">
        <f t="shared" si="12"/>
        <v>-1.2113070494258718</v>
      </c>
      <c r="Q14">
        <f t="shared" si="13"/>
        <v>-6.0354137236507552E-2</v>
      </c>
      <c r="S14">
        <f t="shared" si="14"/>
        <v>18.689982848507888</v>
      </c>
      <c r="U14">
        <f t="shared" si="4"/>
        <v>18.67665178028119</v>
      </c>
      <c r="V14">
        <f t="shared" si="15"/>
        <v>22.313001102540547</v>
      </c>
      <c r="W14">
        <f t="shared" si="16"/>
        <v>1.7771738006487831E-4</v>
      </c>
      <c r="AA14">
        <f>(D14-D14)^2</f>
        <v>0</v>
      </c>
    </row>
    <row r="15" spans="1:28" x14ac:dyDescent="0.25">
      <c r="B15">
        <f>200-360</f>
        <v>-160</v>
      </c>
      <c r="C15">
        <f t="shared" si="0"/>
        <v>-2.7925268031909272</v>
      </c>
      <c r="D15">
        <v>-673.79581901999995</v>
      </c>
      <c r="E15">
        <f t="shared" si="1"/>
        <v>1.6806183332391811E-3</v>
      </c>
      <c r="F15">
        <f t="shared" si="2"/>
        <v>2.8244779820196433E-6</v>
      </c>
      <c r="G15">
        <f t="shared" si="3"/>
        <v>0.67328331154242849</v>
      </c>
      <c r="H15">
        <f t="shared" si="5"/>
        <v>-0.89474373091580861</v>
      </c>
      <c r="I15">
        <f t="shared" si="6"/>
        <v>0.72940177236930337</v>
      </c>
      <c r="J15">
        <f t="shared" si="7"/>
        <v>-0.47608319525138537</v>
      </c>
      <c r="K15">
        <f t="shared" si="8"/>
        <v>0.16534195854650457</v>
      </c>
      <c r="M15">
        <f t="shared" si="9"/>
        <v>13.952987805018342</v>
      </c>
      <c r="N15">
        <f t="shared" si="10"/>
        <v>2.2026588727224796</v>
      </c>
      <c r="O15">
        <f t="shared" si="11"/>
        <v>1.7444378549683055</v>
      </c>
      <c r="P15">
        <f t="shared" si="12"/>
        <v>-0.60565352471293499</v>
      </c>
      <c r="Q15">
        <f t="shared" si="13"/>
        <v>-1.0480385945779323E-2</v>
      </c>
      <c r="S15">
        <f t="shared" si="14"/>
        <v>18.663680596625589</v>
      </c>
      <c r="U15">
        <f t="shared" si="4"/>
        <v>18.365451265258002</v>
      </c>
      <c r="V15">
        <f t="shared" si="15"/>
        <v>19.469833555676402</v>
      </c>
      <c r="W15">
        <f t="shared" si="16"/>
        <v>8.8940734087957884E-2</v>
      </c>
      <c r="AA15">
        <f>(D15-D13)^2</f>
        <v>4.9778072090623857E-8</v>
      </c>
    </row>
    <row r="16" spans="1:28" x14ac:dyDescent="0.25">
      <c r="B16">
        <f>220-360</f>
        <v>-140</v>
      </c>
      <c r="C16">
        <f t="shared" si="0"/>
        <v>-2.4434609527920612</v>
      </c>
      <c r="D16">
        <v>-673.79647955999997</v>
      </c>
      <c r="E16">
        <f t="shared" si="1"/>
        <v>1.0200783332265928E-3</v>
      </c>
      <c r="F16">
        <f t="shared" si="2"/>
        <v>1.0405598059183436E-6</v>
      </c>
      <c r="G16">
        <f t="shared" si="3"/>
        <v>0.4086601369531398</v>
      </c>
      <c r="H16">
        <f t="shared" si="5"/>
        <v>-0.44272213952167511</v>
      </c>
      <c r="I16">
        <f t="shared" si="6"/>
        <v>0.10035696157227124</v>
      </c>
      <c r="J16">
        <f t="shared" si="7"/>
        <v>0.28896635404018872</v>
      </c>
      <c r="K16">
        <f t="shared" si="8"/>
        <v>-0.54307910109394675</v>
      </c>
      <c r="M16">
        <f t="shared" si="9"/>
        <v>13.952987805018342</v>
      </c>
      <c r="N16">
        <f t="shared" si="10"/>
        <v>1.7956239649137307</v>
      </c>
      <c r="O16">
        <f t="shared" si="11"/>
        <v>0.39543195866692932</v>
      </c>
      <c r="P16">
        <f t="shared" si="12"/>
        <v>0.60565352471293654</v>
      </c>
      <c r="Q16">
        <f t="shared" si="13"/>
        <v>5.671433739504618E-2</v>
      </c>
      <c r="S16">
        <f t="shared" si="14"/>
        <v>17.9883384219372</v>
      </c>
      <c r="U16">
        <f t="shared" si="4"/>
        <v>16.631203495224952</v>
      </c>
      <c r="V16">
        <f t="shared" si="15"/>
        <v>7.1728391422865743</v>
      </c>
      <c r="W16">
        <f t="shared" si="16"/>
        <v>1.8418152093022602</v>
      </c>
      <c r="AA16">
        <f>(D16-D12)^2</f>
        <v>1.107419475602305E-6</v>
      </c>
    </row>
    <row r="17" spans="2:27" x14ac:dyDescent="0.25">
      <c r="B17">
        <f>240-360</f>
        <v>-120</v>
      </c>
      <c r="C17">
        <f t="shared" si="0"/>
        <v>-2.0943951023931953</v>
      </c>
      <c r="D17">
        <v>-673.79813619000004</v>
      </c>
      <c r="E17">
        <f t="shared" si="1"/>
        <v>-6.3655166684384312E-4</v>
      </c>
      <c r="F17">
        <f t="shared" si="2"/>
        <v>4.0519802456167505E-7</v>
      </c>
      <c r="G17">
        <f t="shared" si="3"/>
        <v>-0.25501305426940207</v>
      </c>
      <c r="H17">
        <f t="shared" si="5"/>
        <v>0.18032145996498719</v>
      </c>
      <c r="I17">
        <f t="shared" si="6"/>
        <v>0.18032145996498744</v>
      </c>
      <c r="J17">
        <f t="shared" si="7"/>
        <v>-0.36064291992997455</v>
      </c>
      <c r="K17">
        <f t="shared" si="8"/>
        <v>0.180321459964987</v>
      </c>
      <c r="M17">
        <f t="shared" si="9"/>
        <v>13.952987805018342</v>
      </c>
      <c r="N17">
        <f t="shared" si="10"/>
        <v>1.1720103063490557</v>
      </c>
      <c r="O17">
        <f t="shared" si="11"/>
        <v>-1.1386009458313966</v>
      </c>
      <c r="P17">
        <f t="shared" si="12"/>
        <v>1.2113070494258718</v>
      </c>
      <c r="Q17">
        <f t="shared" si="13"/>
        <v>3.0177068618253727E-2</v>
      </c>
      <c r="S17">
        <f t="shared" si="14"/>
        <v>15.755959452981431</v>
      </c>
      <c r="U17">
        <f t="shared" si="4"/>
        <v>12.281721430040022</v>
      </c>
      <c r="V17">
        <f t="shared" si="15"/>
        <v>2.7931313841092726</v>
      </c>
      <c r="W17">
        <f t="shared" si="16"/>
        <v>12.070329840051826</v>
      </c>
      <c r="AA17">
        <f>(D17-D11)^2</f>
        <v>7.0069266439816417E-6</v>
      </c>
    </row>
    <row r="18" spans="2:27" x14ac:dyDescent="0.25">
      <c r="B18">
        <f>260-360</f>
        <v>-100</v>
      </c>
      <c r="C18">
        <f t="shared" si="0"/>
        <v>-1.7453292519943295</v>
      </c>
      <c r="D18">
        <v>-673.80044252000005</v>
      </c>
      <c r="E18">
        <f t="shared" si="1"/>
        <v>-2.9428816668541913E-3</v>
      </c>
      <c r="F18">
        <f t="shared" si="2"/>
        <v>8.6605525051065039E-6</v>
      </c>
      <c r="G18">
        <f t="shared" si="3"/>
        <v>-1.1789667379851825</v>
      </c>
      <c r="H18">
        <f t="shared" si="5"/>
        <v>0.28952547341932783</v>
      </c>
      <c r="I18">
        <f t="shared" si="6"/>
        <v>1.5667596087505693</v>
      </c>
      <c r="J18">
        <f t="shared" si="7"/>
        <v>-0.83365537522270627</v>
      </c>
      <c r="K18">
        <f t="shared" si="8"/>
        <v>-1.2772341353312415</v>
      </c>
      <c r="M18">
        <f t="shared" si="9"/>
        <v>13.952987805018342</v>
      </c>
      <c r="N18">
        <f t="shared" si="10"/>
        <v>0.40703490780874862</v>
      </c>
      <c r="O18">
        <f t="shared" si="11"/>
        <v>-2.1398698136352365</v>
      </c>
      <c r="P18">
        <f t="shared" si="12"/>
        <v>0.60565352471293599</v>
      </c>
      <c r="Q18">
        <f t="shared" si="13"/>
        <v>-4.6233951449266807E-2</v>
      </c>
      <c r="S18">
        <f t="shared" si="14"/>
        <v>12.293527927411468</v>
      </c>
      <c r="U18">
        <f t="shared" si="4"/>
        <v>6.2264520150128533</v>
      </c>
      <c r="V18">
        <f t="shared" si="15"/>
        <v>59.699355720963531</v>
      </c>
      <c r="W18">
        <f t="shared" si="16"/>
        <v>36.809410126807478</v>
      </c>
      <c r="AA18">
        <f>(D18-D10)^2</f>
        <v>2.1102539062742322E-5</v>
      </c>
    </row>
    <row r="19" spans="2:27" x14ac:dyDescent="0.25">
      <c r="B19">
        <f>280-360</f>
        <v>-80</v>
      </c>
      <c r="C19">
        <f t="shared" si="0"/>
        <v>-1.3962634015954636</v>
      </c>
      <c r="D19">
        <v>-673.80231246000005</v>
      </c>
      <c r="E19">
        <f t="shared" si="1"/>
        <v>-4.8128216668601453E-3</v>
      </c>
      <c r="F19">
        <f t="shared" si="2"/>
        <v>2.3163252396998468E-5</v>
      </c>
      <c r="G19">
        <f t="shared" si="3"/>
        <v>-1.928095419190923</v>
      </c>
      <c r="H19">
        <f t="shared" si="5"/>
        <v>-0.47349320473017936</v>
      </c>
      <c r="I19">
        <f t="shared" si="6"/>
        <v>2.5622962270911005</v>
      </c>
      <c r="J19">
        <f t="shared" si="7"/>
        <v>1.3633693456846219</v>
      </c>
      <c r="K19">
        <f t="shared" si="8"/>
        <v>-2.0888030223609206</v>
      </c>
      <c r="M19">
        <f t="shared" si="9"/>
        <v>13.952987805018342</v>
      </c>
      <c r="N19">
        <f t="shared" si="10"/>
        <v>-0.4070349078087489</v>
      </c>
      <c r="O19">
        <f t="shared" si="11"/>
        <v>-2.1398698136352361</v>
      </c>
      <c r="P19">
        <f t="shared" si="12"/>
        <v>-0.60565352471293643</v>
      </c>
      <c r="Q19">
        <f t="shared" si="13"/>
        <v>-4.6233951449266786E-2</v>
      </c>
      <c r="S19">
        <f t="shared" si="14"/>
        <v>9.4292124959504324</v>
      </c>
      <c r="U19">
        <f t="shared" si="4"/>
        <v>1.3169245449972209</v>
      </c>
      <c r="V19">
        <f t="shared" si="15"/>
        <v>159.67009537642278</v>
      </c>
      <c r="W19">
        <f t="shared" si="16"/>
        <v>65.809215799180649</v>
      </c>
      <c r="AA19">
        <f>(D19-D9)^2</f>
        <v>3.8388061556203473E-5</v>
      </c>
    </row>
    <row r="20" spans="2:27" x14ac:dyDescent="0.25">
      <c r="B20">
        <f>300-360</f>
        <v>-60</v>
      </c>
      <c r="C20">
        <f t="shared" si="0"/>
        <v>-1.0471975511965976</v>
      </c>
      <c r="D20">
        <v>-673.80276402000004</v>
      </c>
      <c r="E20">
        <f t="shared" si="1"/>
        <v>-5.2643816668478394E-3</v>
      </c>
      <c r="F20">
        <f t="shared" si="2"/>
        <v>2.7713714334243636E-5</v>
      </c>
      <c r="G20">
        <f t="shared" si="3"/>
        <v>-2.1089977728894205</v>
      </c>
      <c r="H20">
        <f t="shared" si="5"/>
        <v>-1.4912866267174358</v>
      </c>
      <c r="I20">
        <f t="shared" si="6"/>
        <v>1.4912866267174349</v>
      </c>
      <c r="J20">
        <f t="shared" si="7"/>
        <v>2.9825732534348712</v>
      </c>
      <c r="K20">
        <f t="shared" si="8"/>
        <v>1.4912866267174369</v>
      </c>
      <c r="M20">
        <f t="shared" si="9"/>
        <v>13.952987805018342</v>
      </c>
      <c r="N20">
        <f t="shared" si="10"/>
        <v>-1.1720103063490563</v>
      </c>
      <c r="O20">
        <f t="shared" si="11"/>
        <v>-1.138600945831395</v>
      </c>
      <c r="P20">
        <f t="shared" si="12"/>
        <v>-1.2113070494258718</v>
      </c>
      <c r="Q20">
        <f t="shared" si="13"/>
        <v>3.0177068618253804E-2</v>
      </c>
      <c r="S20">
        <f t="shared" si="14"/>
        <v>9.0149199970292599</v>
      </c>
      <c r="U20">
        <f t="shared" si="4"/>
        <v>0.13135376502953022</v>
      </c>
      <c r="V20">
        <f t="shared" si="15"/>
        <v>191.03756826295353</v>
      </c>
      <c r="W20">
        <f t="shared" si="16"/>
        <v>78.917748998325877</v>
      </c>
      <c r="AA20">
        <f>(D20-D8)^2</f>
        <v>4.6100840858422871E-5</v>
      </c>
    </row>
    <row r="21" spans="2:27" x14ac:dyDescent="0.25">
      <c r="B21">
        <f>320-360</f>
        <v>-40</v>
      </c>
      <c r="C21">
        <f t="shared" si="0"/>
        <v>-0.69813170079773179</v>
      </c>
      <c r="D21">
        <v>-673.80152107000004</v>
      </c>
      <c r="E21">
        <f t="shared" si="1"/>
        <v>-4.0214316668425454E-3</v>
      </c>
      <c r="F21">
        <f t="shared" si="2"/>
        <v>1.6171912651084014E-5</v>
      </c>
      <c r="G21">
        <f t="shared" si="3"/>
        <v>-1.6110515851477409</v>
      </c>
      <c r="H21">
        <f t="shared" si="5"/>
        <v>-1.7453334449848252</v>
      </c>
      <c r="I21">
        <f t="shared" si="6"/>
        <v>-0.39563497244204776</v>
      </c>
      <c r="J21">
        <f t="shared" si="7"/>
        <v>1.1391855006993037</v>
      </c>
      <c r="K21">
        <f t="shared" si="8"/>
        <v>2.1409684174268726</v>
      </c>
      <c r="M21">
        <f t="shared" si="9"/>
        <v>13.952987805018342</v>
      </c>
      <c r="N21">
        <f t="shared" si="10"/>
        <v>-1.7956239649137311</v>
      </c>
      <c r="O21">
        <f t="shared" si="11"/>
        <v>0.39543195866693037</v>
      </c>
      <c r="P21">
        <f t="shared" si="12"/>
        <v>-0.60565352471293565</v>
      </c>
      <c r="Q21">
        <f t="shared" si="13"/>
        <v>5.6714337395046159E-2</v>
      </c>
      <c r="S21">
        <f t="shared" si="14"/>
        <v>11.196500036234699</v>
      </c>
      <c r="U21">
        <f t="shared" si="4"/>
        <v>3.3947189900434296</v>
      </c>
      <c r="V21">
        <f t="shared" si="15"/>
        <v>111.47704092506304</v>
      </c>
      <c r="W21">
        <f t="shared" si="16"/>
        <v>60.86778749270934</v>
      </c>
      <c r="AA21">
        <f>(D21-D7)^2</f>
        <v>3.4974213209951736E-5</v>
      </c>
    </row>
    <row r="22" spans="2:27" x14ac:dyDescent="0.25">
      <c r="B22">
        <f>340-360</f>
        <v>-20</v>
      </c>
      <c r="C22">
        <f t="shared" si="0"/>
        <v>-0.3490658503988659</v>
      </c>
      <c r="D22">
        <v>-673.79917109999997</v>
      </c>
      <c r="E22">
        <f t="shared" si="1"/>
        <v>-1.6714616667741211E-3</v>
      </c>
      <c r="F22">
        <f t="shared" si="2"/>
        <v>2.7937841034953231E-6</v>
      </c>
      <c r="G22">
        <f t="shared" si="3"/>
        <v>-0.66961500054143952</v>
      </c>
      <c r="H22">
        <f t="shared" si="5"/>
        <v>-0.88986881687157804</v>
      </c>
      <c r="I22">
        <f t="shared" si="6"/>
        <v>-0.725427706029246</v>
      </c>
      <c r="J22">
        <f t="shared" si="7"/>
        <v>-0.47348930766708569</v>
      </c>
      <c r="K22">
        <f t="shared" si="8"/>
        <v>-0.16444111084233193</v>
      </c>
      <c r="M22">
        <f t="shared" si="9"/>
        <v>13.952987805018342</v>
      </c>
      <c r="N22">
        <f t="shared" si="10"/>
        <v>-2.2026588727224801</v>
      </c>
      <c r="O22">
        <f t="shared" si="11"/>
        <v>1.7444378549683059</v>
      </c>
      <c r="P22">
        <f t="shared" si="12"/>
        <v>0.60565352471293599</v>
      </c>
      <c r="Q22">
        <f t="shared" si="13"/>
        <v>-1.0480385945779365E-2</v>
      </c>
      <c r="S22">
        <f t="shared" si="14"/>
        <v>14.146667351950663</v>
      </c>
      <c r="U22">
        <f t="shared" si="4"/>
        <v>9.5645652252230775</v>
      </c>
      <c r="V22">
        <f t="shared" si="15"/>
        <v>19.258252969865161</v>
      </c>
      <c r="W22">
        <f t="shared" si="16"/>
        <v>20.995659899761463</v>
      </c>
      <c r="AA22">
        <f>(D22-D6)^2</f>
        <v>1.2116247105265615E-5</v>
      </c>
    </row>
    <row r="23" spans="2:27" x14ac:dyDescent="0.25">
      <c r="B23">
        <f>-180</f>
        <v>-180</v>
      </c>
      <c r="C23">
        <f>C14</f>
        <v>3.1415926535897931</v>
      </c>
      <c r="M23">
        <f t="shared" si="9"/>
        <v>13.952987805018342</v>
      </c>
      <c r="N23">
        <f t="shared" si="10"/>
        <v>2.3440206126981122</v>
      </c>
      <c r="O23">
        <f t="shared" si="11"/>
        <v>2.277201891662791</v>
      </c>
      <c r="P23">
        <f t="shared" si="12"/>
        <v>-1.2113070494258718</v>
      </c>
      <c r="Q23">
        <f t="shared" si="13"/>
        <v>-6.0354137236507552E-2</v>
      </c>
      <c r="S23">
        <f t="shared" si="14"/>
        <v>18.689982848507888</v>
      </c>
      <c r="U23">
        <f t="shared" ref="U23" si="17">U14</f>
        <v>18.67665178028119</v>
      </c>
    </row>
    <row r="24" spans="2:27" x14ac:dyDescent="0.25">
      <c r="B24" t="s">
        <v>4</v>
      </c>
      <c r="D24">
        <f>AVERAGE(D5:D22)</f>
        <v>-673.79749963833319</v>
      </c>
      <c r="F24">
        <f>SQRT(AVERAGE(F5:F22))</f>
        <v>2.4961532603400539E-3</v>
      </c>
      <c r="G24" t="s">
        <v>10</v>
      </c>
      <c r="H24" s="2">
        <f t="shared" ref="H24:K24" si="18">AVERAGE(H5:H22)</f>
        <v>-0.35766641108212754</v>
      </c>
      <c r="I24" s="2">
        <f t="shared" si="18"/>
        <v>0.34747076177071118</v>
      </c>
      <c r="J24" s="2">
        <f t="shared" si="18"/>
        <v>0.18482936657623605</v>
      </c>
      <c r="K24" s="2">
        <f t="shared" si="18"/>
        <v>-9.2092396894463691E-3</v>
      </c>
    </row>
    <row r="25" spans="2:27" x14ac:dyDescent="0.25">
      <c r="B25" t="s">
        <v>5</v>
      </c>
      <c r="D25">
        <f>MIN(D4:D22)</f>
        <v>-673.80281405000005</v>
      </c>
      <c r="F25" s="4">
        <f>F24*$A$1</f>
        <v>6.5536503850228112</v>
      </c>
      <c r="G25" s="2">
        <f>SUM(H25:K25)</f>
        <v>0.28290789674651812</v>
      </c>
      <c r="H25">
        <f t="shared" ref="H25:K25" si="19">H24^2</f>
        <v>0.12792526161636944</v>
      </c>
      <c r="I25">
        <f t="shared" si="19"/>
        <v>0.12073593028551832</v>
      </c>
      <c r="J25">
        <f t="shared" si="19"/>
        <v>3.4161894748972646E-2</v>
      </c>
      <c r="K25">
        <f t="shared" si="19"/>
        <v>8.4810095657674255E-5</v>
      </c>
    </row>
    <row r="26" spans="2:27" x14ac:dyDescent="0.25">
      <c r="B26" t="s">
        <v>6</v>
      </c>
      <c r="D26">
        <f>MAX(D5:D22)</f>
        <v>-673.79542721999997</v>
      </c>
    </row>
    <row r="27" spans="2:27" x14ac:dyDescent="0.25">
      <c r="B27" t="s">
        <v>26</v>
      </c>
      <c r="D27" s="1">
        <f>D26-D25</f>
        <v>7.3868300000867748E-3</v>
      </c>
      <c r="G27" t="s">
        <v>21</v>
      </c>
      <c r="H27">
        <f>H24*$F$24</f>
        <v>-8.9279017813677863E-4</v>
      </c>
      <c r="I27">
        <f t="shared" ref="I27:K27" si="20">I24*$F$24</f>
        <v>8.673402748668029E-4</v>
      </c>
      <c r="J27">
        <f t="shared" si="20"/>
        <v>4.6136242598585861E-4</v>
      </c>
      <c r="K27">
        <f t="shared" si="20"/>
        <v>-2.2987673676064578E-5</v>
      </c>
    </row>
    <row r="28" spans="2:27" x14ac:dyDescent="0.25">
      <c r="D28" s="4">
        <f>D27*$A$1</f>
        <v>19.394122165227827</v>
      </c>
      <c r="H28">
        <f>$A$1*H27</f>
        <v>-2.3440206126981122</v>
      </c>
      <c r="I28">
        <f t="shared" ref="I28:K28" si="21">$A$1*I27</f>
        <v>2.277201891662791</v>
      </c>
      <c r="J28">
        <f t="shared" si="21"/>
        <v>1.2113070494258718</v>
      </c>
      <c r="K28">
        <f t="shared" si="21"/>
        <v>-6.0354137236507552E-2</v>
      </c>
      <c r="L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opt_angle_relax</vt:lpstr>
      <vt:lpstr>opt_angle_no_relax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2025-01-20T22:16:42Z</dcterms:modified>
</cp:coreProperties>
</file>