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41C07CA7-C434-4478-A9B9-F04846165B9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coeffs_bar_chart" sheetId="12" r:id="rId2"/>
    <sheet name="predict_norms" sheetId="6" r:id="rId3"/>
    <sheet name="a125" sheetId="11" r:id="rId4"/>
    <sheet name="a140" sheetId="9" r:id="rId5"/>
    <sheet name="a155" sheetId="8" r:id="rId6"/>
    <sheet name="a165" sheetId="7" r:id="rId7"/>
    <sheet name="part_relax" sheetId="5" r:id="rId8"/>
    <sheet name="opt_angle_no_relax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5" l="1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A3" i="5" s="1"/>
  <c r="AB8" i="5"/>
  <c r="AA8" i="5"/>
  <c r="AB7" i="5"/>
  <c r="AB3" i="5" s="1"/>
  <c r="AA7" i="5"/>
  <c r="AB6" i="5"/>
  <c r="AA6" i="5"/>
  <c r="AB5" i="5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B3" i="1"/>
  <c r="AD3" i="1" s="1"/>
  <c r="AA3" i="1"/>
  <c r="D4" i="7"/>
  <c r="D4" i="8"/>
  <c r="D4" i="9"/>
  <c r="AD3" i="5" l="1"/>
  <c r="D4" i="11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C14" i="11"/>
  <c r="C13" i="11"/>
  <c r="C12" i="11"/>
  <c r="C11" i="11"/>
  <c r="C10" i="11"/>
  <c r="C9" i="11"/>
  <c r="C8" i="11"/>
  <c r="C7" i="11"/>
  <c r="C6" i="11"/>
  <c r="C5" i="11"/>
  <c r="C4" i="11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C14" i="9"/>
  <c r="C13" i="9"/>
  <c r="C12" i="9"/>
  <c r="C11" i="9"/>
  <c r="C10" i="9"/>
  <c r="C9" i="9"/>
  <c r="C8" i="9"/>
  <c r="C7" i="9"/>
  <c r="C6" i="9"/>
  <c r="C5" i="9"/>
  <c r="C4" i="9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C14" i="8"/>
  <c r="C13" i="8"/>
  <c r="C12" i="8"/>
  <c r="C11" i="8"/>
  <c r="C10" i="8"/>
  <c r="C9" i="8"/>
  <c r="C8" i="8"/>
  <c r="C7" i="8"/>
  <c r="C6" i="8"/>
  <c r="C5" i="8"/>
  <c r="C4" i="8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D24" i="11" l="1"/>
  <c r="E18" i="11" s="1"/>
  <c r="F18" i="11" s="1"/>
  <c r="D26" i="11"/>
  <c r="D25" i="11"/>
  <c r="Z20" i="11" s="1"/>
  <c r="D25" i="9"/>
  <c r="Z22" i="9" s="1"/>
  <c r="D26" i="9"/>
  <c r="D24" i="9"/>
  <c r="E17" i="9" s="1"/>
  <c r="D26" i="8"/>
  <c r="D25" i="8"/>
  <c r="Z15" i="8" s="1"/>
  <c r="D24" i="8"/>
  <c r="E19" i="8" s="1"/>
  <c r="D25" i="7"/>
  <c r="Z20" i="7" s="1"/>
  <c r="D26" i="7"/>
  <c r="D24" i="7"/>
  <c r="E18" i="7" s="1"/>
  <c r="F7" i="6"/>
  <c r="E7" i="6"/>
  <c r="O7" i="6" s="1"/>
  <c r="C7" i="6"/>
  <c r="E6" i="6"/>
  <c r="O6" i="6" s="1"/>
  <c r="C6" i="6"/>
  <c r="F6" i="6" s="1"/>
  <c r="E5" i="6"/>
  <c r="O5" i="6" s="1"/>
  <c r="C5" i="6"/>
  <c r="F5" i="6" s="1"/>
  <c r="E4" i="6"/>
  <c r="O4" i="6" s="1"/>
  <c r="C4" i="6"/>
  <c r="F4" i="6" s="1"/>
  <c r="E3" i="6"/>
  <c r="O3" i="6" s="1"/>
  <c r="C3" i="6"/>
  <c r="F3" i="6" s="1"/>
  <c r="C23" i="5"/>
  <c r="D22" i="5"/>
  <c r="D26" i="5" s="1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C13" i="5"/>
  <c r="C12" i="5"/>
  <c r="C11" i="5"/>
  <c r="C10" i="5"/>
  <c r="C9" i="5"/>
  <c r="C8" i="5"/>
  <c r="C7" i="5"/>
  <c r="C6" i="5"/>
  <c r="C5" i="5"/>
  <c r="C4" i="5"/>
  <c r="C23" i="1"/>
  <c r="H6" i="6" l="1"/>
  <c r="L6" i="6" s="1"/>
  <c r="I6" i="6"/>
  <c r="M6" i="6" s="1"/>
  <c r="J6" i="6"/>
  <c r="N6" i="6" s="1"/>
  <c r="I4" i="6"/>
  <c r="M4" i="6" s="1"/>
  <c r="J4" i="6"/>
  <c r="N4" i="6" s="1"/>
  <c r="H4" i="6"/>
  <c r="L4" i="6" s="1"/>
  <c r="G4" i="6"/>
  <c r="K4" i="6" s="1"/>
  <c r="H5" i="6"/>
  <c r="L5" i="6" s="1"/>
  <c r="I5" i="6"/>
  <c r="M5" i="6" s="1"/>
  <c r="J5" i="6"/>
  <c r="N5" i="6" s="1"/>
  <c r="S3" i="6"/>
  <c r="W3" i="6" s="1"/>
  <c r="R3" i="6"/>
  <c r="V3" i="6" s="1"/>
  <c r="R5" i="6"/>
  <c r="V5" i="6" s="1"/>
  <c r="S5" i="6"/>
  <c r="W5" i="6" s="1"/>
  <c r="J3" i="6"/>
  <c r="N3" i="6" s="1"/>
  <c r="I3" i="6"/>
  <c r="M3" i="6" s="1"/>
  <c r="S4" i="6"/>
  <c r="W4" i="6" s="1"/>
  <c r="R4" i="6"/>
  <c r="V4" i="6" s="1"/>
  <c r="R6" i="6"/>
  <c r="V6" i="6" s="1"/>
  <c r="S6" i="6"/>
  <c r="W6" i="6" s="1"/>
  <c r="R7" i="6"/>
  <c r="V7" i="6" s="1"/>
  <c r="S7" i="6"/>
  <c r="W7" i="6" s="1"/>
  <c r="H7" i="6"/>
  <c r="L7" i="6" s="1"/>
  <c r="I7" i="6"/>
  <c r="M7" i="6" s="1"/>
  <c r="J7" i="6"/>
  <c r="N7" i="6" s="1"/>
  <c r="Z16" i="7"/>
  <c r="Z19" i="7"/>
  <c r="Z15" i="7"/>
  <c r="D27" i="7"/>
  <c r="D28" i="7" s="1"/>
  <c r="E18" i="8"/>
  <c r="F18" i="8" s="1"/>
  <c r="E22" i="8"/>
  <c r="F22" i="8" s="1"/>
  <c r="E20" i="8"/>
  <c r="F20" i="8" s="1"/>
  <c r="Z14" i="8"/>
  <c r="Z19" i="8"/>
  <c r="Z18" i="8"/>
  <c r="E15" i="8"/>
  <c r="F15" i="8" s="1"/>
  <c r="D27" i="9"/>
  <c r="D28" i="9" s="1"/>
  <c r="E18" i="9"/>
  <c r="F18" i="9" s="1"/>
  <c r="E16" i="9"/>
  <c r="F16" i="9" s="1"/>
  <c r="Z21" i="9"/>
  <c r="E19" i="9"/>
  <c r="F19" i="9" s="1"/>
  <c r="Z18" i="9"/>
  <c r="E11" i="11"/>
  <c r="F11" i="11" s="1"/>
  <c r="E10" i="11"/>
  <c r="F10" i="11" s="1"/>
  <c r="E16" i="11"/>
  <c r="F16" i="11" s="1"/>
  <c r="E4" i="11"/>
  <c r="E20" i="11"/>
  <c r="F20" i="11" s="1"/>
  <c r="E13" i="11"/>
  <c r="F13" i="11" s="1"/>
  <c r="E22" i="11"/>
  <c r="F22" i="11" s="1"/>
  <c r="E5" i="11"/>
  <c r="F5" i="11" s="1"/>
  <c r="E14" i="11"/>
  <c r="F14" i="11" s="1"/>
  <c r="E21" i="11"/>
  <c r="F21" i="11" s="1"/>
  <c r="E8" i="11"/>
  <c r="F8" i="11" s="1"/>
  <c r="E17" i="11"/>
  <c r="F17" i="11" s="1"/>
  <c r="E6" i="11"/>
  <c r="F6" i="11" s="1"/>
  <c r="E9" i="11"/>
  <c r="F9" i="11" s="1"/>
  <c r="E15" i="11"/>
  <c r="F15" i="11" s="1"/>
  <c r="E12" i="11"/>
  <c r="F12" i="11" s="1"/>
  <c r="E19" i="11"/>
  <c r="F19" i="11" s="1"/>
  <c r="E7" i="11"/>
  <c r="F7" i="11" s="1"/>
  <c r="Z17" i="11"/>
  <c r="Z13" i="11"/>
  <c r="Z10" i="11"/>
  <c r="Z7" i="11"/>
  <c r="Z22" i="11"/>
  <c r="Z14" i="11"/>
  <c r="Z11" i="11"/>
  <c r="Z8" i="11"/>
  <c r="Z5" i="11"/>
  <c r="Z23" i="11" s="1"/>
  <c r="Z15" i="11"/>
  <c r="Z19" i="11"/>
  <c r="Z18" i="11"/>
  <c r="Z12" i="11"/>
  <c r="Z9" i="11"/>
  <c r="Z6" i="11"/>
  <c r="Z16" i="11"/>
  <c r="D27" i="11"/>
  <c r="D28" i="11" s="1"/>
  <c r="Z21" i="11"/>
  <c r="F17" i="9"/>
  <c r="E22" i="9"/>
  <c r="E15" i="9"/>
  <c r="E14" i="9"/>
  <c r="E21" i="9"/>
  <c r="Z13" i="9"/>
  <c r="Z10" i="9"/>
  <c r="Z7" i="9"/>
  <c r="Z11" i="9"/>
  <c r="Z8" i="9"/>
  <c r="Z5" i="9"/>
  <c r="Z23" i="9" s="1"/>
  <c r="Z20" i="9"/>
  <c r="Z16" i="9"/>
  <c r="Z12" i="9"/>
  <c r="Z9" i="9"/>
  <c r="Z6" i="9"/>
  <c r="Z19" i="9"/>
  <c r="E20" i="9"/>
  <c r="Z14" i="9"/>
  <c r="E4" i="9"/>
  <c r="E12" i="9"/>
  <c r="E9" i="9"/>
  <c r="E6" i="9"/>
  <c r="E11" i="9"/>
  <c r="E8" i="9"/>
  <c r="E13" i="9"/>
  <c r="E10" i="9"/>
  <c r="E7" i="9"/>
  <c r="E5" i="9"/>
  <c r="Z15" i="9"/>
  <c r="Z17" i="9"/>
  <c r="F19" i="8"/>
  <c r="E8" i="8"/>
  <c r="E5" i="8"/>
  <c r="E12" i="8"/>
  <c r="E21" i="8"/>
  <c r="E17" i="8"/>
  <c r="E10" i="8"/>
  <c r="E7" i="8"/>
  <c r="E6" i="8"/>
  <c r="E13" i="8"/>
  <c r="E9" i="8"/>
  <c r="E11" i="8"/>
  <c r="E4" i="8"/>
  <c r="Z13" i="8"/>
  <c r="Z11" i="8"/>
  <c r="Z8" i="8"/>
  <c r="Z5" i="8"/>
  <c r="Z23" i="8" s="1"/>
  <c r="Z7" i="8"/>
  <c r="Z17" i="8"/>
  <c r="Z21" i="8"/>
  <c r="Z10" i="8"/>
  <c r="Z20" i="8"/>
  <c r="Z12" i="8"/>
  <c r="Z9" i="8"/>
  <c r="Z6" i="8"/>
  <c r="Z16" i="8"/>
  <c r="E14" i="8"/>
  <c r="D27" i="8"/>
  <c r="D28" i="8" s="1"/>
  <c r="E16" i="8"/>
  <c r="Z22" i="8"/>
  <c r="F18" i="7"/>
  <c r="E15" i="7"/>
  <c r="E22" i="7"/>
  <c r="E19" i="7"/>
  <c r="E8" i="7"/>
  <c r="E13" i="7"/>
  <c r="E10" i="7"/>
  <c r="E7" i="7"/>
  <c r="E11" i="7"/>
  <c r="E5" i="7"/>
  <c r="E9" i="7"/>
  <c r="E4" i="7"/>
  <c r="E12" i="7"/>
  <c r="E6" i="7"/>
  <c r="E21" i="7"/>
  <c r="E20" i="7"/>
  <c r="Z11" i="7"/>
  <c r="Z8" i="7"/>
  <c r="Z5" i="7"/>
  <c r="Z23" i="7" s="1"/>
  <c r="Z21" i="7"/>
  <c r="Z17" i="7"/>
  <c r="Z12" i="7"/>
  <c r="Z9" i="7"/>
  <c r="Z6" i="7"/>
  <c r="Z10" i="7"/>
  <c r="Z13" i="7"/>
  <c r="Z7" i="7"/>
  <c r="Z22" i="7"/>
  <c r="E14" i="7"/>
  <c r="E16" i="7"/>
  <c r="Z14" i="7"/>
  <c r="Z18" i="7"/>
  <c r="E17" i="7"/>
  <c r="Q5" i="6"/>
  <c r="U5" i="6" s="1"/>
  <c r="P5" i="6"/>
  <c r="T5" i="6" s="1"/>
  <c r="P3" i="6"/>
  <c r="T3" i="6" s="1"/>
  <c r="Q3" i="6"/>
  <c r="U3" i="6" s="1"/>
  <c r="G3" i="6"/>
  <c r="K3" i="6" s="1"/>
  <c r="H3" i="6"/>
  <c r="L3" i="6" s="1"/>
  <c r="Q6" i="6"/>
  <c r="U6" i="6" s="1"/>
  <c r="P6" i="6"/>
  <c r="T6" i="6" s="1"/>
  <c r="Q7" i="6"/>
  <c r="U7" i="6" s="1"/>
  <c r="P7" i="6"/>
  <c r="T7" i="6" s="1"/>
  <c r="Q4" i="6"/>
  <c r="U4" i="6" s="1"/>
  <c r="P4" i="6"/>
  <c r="T4" i="6" s="1"/>
  <c r="G6" i="6"/>
  <c r="K6" i="6" s="1"/>
  <c r="G7" i="6"/>
  <c r="K7" i="6" s="1"/>
  <c r="G5" i="6"/>
  <c r="D25" i="5"/>
  <c r="Z22" i="5" s="1"/>
  <c r="D24" i="5"/>
  <c r="E19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7" i="6" l="1"/>
  <c r="AA4" i="6"/>
  <c r="Z4" i="6"/>
  <c r="AA6" i="6"/>
  <c r="AA5" i="6"/>
  <c r="Z6" i="6"/>
  <c r="AA7" i="6"/>
  <c r="Z5" i="6"/>
  <c r="F24" i="11"/>
  <c r="F7" i="9"/>
  <c r="F10" i="9"/>
  <c r="F13" i="9"/>
  <c r="F9" i="9"/>
  <c r="F12" i="9"/>
  <c r="F5" i="9"/>
  <c r="F20" i="9"/>
  <c r="F8" i="9"/>
  <c r="F22" i="9"/>
  <c r="F11" i="9"/>
  <c r="F14" i="9"/>
  <c r="F15" i="9"/>
  <c r="F21" i="9"/>
  <c r="F6" i="9"/>
  <c r="F14" i="8"/>
  <c r="F5" i="8"/>
  <c r="F11" i="8"/>
  <c r="F16" i="8"/>
  <c r="F9" i="8"/>
  <c r="F13" i="8"/>
  <c r="F6" i="8"/>
  <c r="F7" i="8"/>
  <c r="F10" i="8"/>
  <c r="F12" i="8"/>
  <c r="F8" i="8"/>
  <c r="F17" i="8"/>
  <c r="F21" i="8"/>
  <c r="F12" i="7"/>
  <c r="F7" i="7"/>
  <c r="F9" i="7"/>
  <c r="F5" i="7"/>
  <c r="F17" i="7"/>
  <c r="F11" i="7"/>
  <c r="F10" i="7"/>
  <c r="F16" i="7"/>
  <c r="F13" i="7"/>
  <c r="F14" i="7"/>
  <c r="F8" i="7"/>
  <c r="F20" i="7"/>
  <c r="F19" i="7"/>
  <c r="F21" i="7"/>
  <c r="F22" i="7"/>
  <c r="F6" i="7"/>
  <c r="F15" i="7"/>
  <c r="Y7" i="6"/>
  <c r="Y4" i="6"/>
  <c r="Y6" i="6"/>
  <c r="Y5" i="6"/>
  <c r="K5" i="6"/>
  <c r="X5" i="6" s="1"/>
  <c r="X6" i="6"/>
  <c r="X4" i="6"/>
  <c r="X7" i="6"/>
  <c r="Z21" i="5"/>
  <c r="F19" i="5"/>
  <c r="E21" i="5"/>
  <c r="E15" i="5"/>
  <c r="Z13" i="5"/>
  <c r="Z10" i="5"/>
  <c r="Z7" i="5"/>
  <c r="Z11" i="5"/>
  <c r="Z8" i="5"/>
  <c r="Z5" i="5"/>
  <c r="Z23" i="5" s="1"/>
  <c r="Z20" i="5"/>
  <c r="Z12" i="5"/>
  <c r="Z9" i="5"/>
  <c r="Z6" i="5"/>
  <c r="Z16" i="5"/>
  <c r="E16" i="5"/>
  <c r="Z19" i="5"/>
  <c r="E17" i="5"/>
  <c r="D27" i="5"/>
  <c r="D28" i="5" s="1"/>
  <c r="Z15" i="5"/>
  <c r="Z14" i="5"/>
  <c r="Z17" i="5"/>
  <c r="Z18" i="5"/>
  <c r="E11" i="5"/>
  <c r="E8" i="5"/>
  <c r="E5" i="5"/>
  <c r="E4" i="5"/>
  <c r="E9" i="5"/>
  <c r="E6" i="5"/>
  <c r="E12" i="5"/>
  <c r="E18" i="5"/>
  <c r="E13" i="5"/>
  <c r="E10" i="5"/>
  <c r="E7" i="5"/>
  <c r="E22" i="5"/>
  <c r="E14" i="5"/>
  <c r="E20" i="5"/>
  <c r="D26" i="1"/>
  <c r="D25" i="1"/>
  <c r="Z17" i="1" s="1"/>
  <c r="D24" i="1"/>
  <c r="E17" i="1" s="1"/>
  <c r="F17" i="1" s="1"/>
  <c r="Z20" i="1" l="1"/>
  <c r="Z18" i="1"/>
  <c r="Z16" i="1"/>
  <c r="Z19" i="1"/>
  <c r="Z15" i="1"/>
  <c r="Z11" i="1"/>
  <c r="Z8" i="1"/>
  <c r="Z5" i="1"/>
  <c r="Z23" i="1" s="1"/>
  <c r="Z10" i="1"/>
  <c r="Z9" i="1"/>
  <c r="Z6" i="1"/>
  <c r="Z12" i="1"/>
  <c r="Z13" i="1"/>
  <c r="Z7" i="1"/>
  <c r="Z21" i="1"/>
  <c r="Z14" i="1"/>
  <c r="Z22" i="1"/>
  <c r="F24" i="7"/>
  <c r="G10" i="7" s="1"/>
  <c r="F24" i="8"/>
  <c r="G17" i="8" s="1"/>
  <c r="F25" i="11"/>
  <c r="G15" i="11"/>
  <c r="G18" i="11"/>
  <c r="G19" i="11"/>
  <c r="G10" i="11"/>
  <c r="G21" i="11"/>
  <c r="G9" i="11"/>
  <c r="G22" i="11"/>
  <c r="G6" i="11"/>
  <c r="G14" i="11"/>
  <c r="G12" i="11"/>
  <c r="G5" i="11"/>
  <c r="G7" i="11"/>
  <c r="G11" i="11"/>
  <c r="G17" i="11"/>
  <c r="G20" i="11"/>
  <c r="G13" i="11"/>
  <c r="G8" i="11"/>
  <c r="G16" i="11"/>
  <c r="F24" i="9"/>
  <c r="F5" i="5"/>
  <c r="F20" i="5"/>
  <c r="F22" i="5"/>
  <c r="F21" i="5"/>
  <c r="F8" i="5"/>
  <c r="F14" i="5"/>
  <c r="F11" i="5"/>
  <c r="F7" i="5"/>
  <c r="F10" i="5"/>
  <c r="F18" i="5"/>
  <c r="F12" i="5"/>
  <c r="F13" i="5"/>
  <c r="F17" i="5"/>
  <c r="F6" i="5"/>
  <c r="F9" i="5"/>
  <c r="F16" i="5"/>
  <c r="F15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G8" i="7" l="1"/>
  <c r="N8" i="7" s="1"/>
  <c r="G21" i="7"/>
  <c r="N21" i="7" s="1"/>
  <c r="F25" i="7"/>
  <c r="G7" i="7"/>
  <c r="L7" i="7" s="1"/>
  <c r="G15" i="7"/>
  <c r="N15" i="7" s="1"/>
  <c r="G18" i="7"/>
  <c r="H18" i="7" s="1"/>
  <c r="G13" i="7"/>
  <c r="M13" i="7" s="1"/>
  <c r="G6" i="7"/>
  <c r="J6" i="7" s="1"/>
  <c r="G11" i="7"/>
  <c r="L11" i="7" s="1"/>
  <c r="G20" i="7"/>
  <c r="H20" i="7" s="1"/>
  <c r="G12" i="7"/>
  <c r="K12" i="7" s="1"/>
  <c r="G19" i="7"/>
  <c r="N19" i="7" s="1"/>
  <c r="G16" i="7"/>
  <c r="N16" i="7" s="1"/>
  <c r="G9" i="7"/>
  <c r="L9" i="7" s="1"/>
  <c r="G5" i="7"/>
  <c r="H5" i="7" s="1"/>
  <c r="G22" i="7"/>
  <c r="K22" i="7" s="1"/>
  <c r="G14" i="7"/>
  <c r="M14" i="7" s="1"/>
  <c r="G17" i="7"/>
  <c r="J17" i="7" s="1"/>
  <c r="G14" i="8"/>
  <c r="M14" i="8" s="1"/>
  <c r="G7" i="8"/>
  <c r="I7" i="8" s="1"/>
  <c r="G6" i="8"/>
  <c r="L6" i="8" s="1"/>
  <c r="G5" i="8"/>
  <c r="K5" i="8" s="1"/>
  <c r="G10" i="8"/>
  <c r="K10" i="8" s="1"/>
  <c r="G11" i="8"/>
  <c r="N11" i="8" s="1"/>
  <c r="G22" i="8"/>
  <c r="M22" i="8" s="1"/>
  <c r="G18" i="8"/>
  <c r="H18" i="8" s="1"/>
  <c r="G21" i="8"/>
  <c r="H21" i="8" s="1"/>
  <c r="G15" i="8"/>
  <c r="J15" i="8" s="1"/>
  <c r="G20" i="8"/>
  <c r="N20" i="8" s="1"/>
  <c r="G16" i="8"/>
  <c r="N16" i="8" s="1"/>
  <c r="G12" i="8"/>
  <c r="I12" i="8" s="1"/>
  <c r="G8" i="8"/>
  <c r="I8" i="8" s="1"/>
  <c r="G19" i="8"/>
  <c r="K19" i="8" s="1"/>
  <c r="G9" i="8"/>
  <c r="N9" i="8" s="1"/>
  <c r="G13" i="8"/>
  <c r="H13" i="8" s="1"/>
  <c r="F25" i="8"/>
  <c r="H7" i="11"/>
  <c r="N7" i="11"/>
  <c r="M7" i="11"/>
  <c r="K7" i="11"/>
  <c r="I7" i="11"/>
  <c r="J7" i="11"/>
  <c r="L7" i="11"/>
  <c r="N12" i="11"/>
  <c r="M12" i="11"/>
  <c r="H12" i="11"/>
  <c r="L12" i="11"/>
  <c r="I12" i="11"/>
  <c r="K12" i="11"/>
  <c r="J12" i="11"/>
  <c r="H21" i="11"/>
  <c r="N21" i="11"/>
  <c r="J21" i="11"/>
  <c r="I21" i="11"/>
  <c r="L21" i="11"/>
  <c r="K21" i="11"/>
  <c r="M21" i="11"/>
  <c r="N5" i="11"/>
  <c r="L5" i="11"/>
  <c r="I5" i="11"/>
  <c r="M5" i="11"/>
  <c r="K5" i="11"/>
  <c r="H5" i="11"/>
  <c r="J5" i="11"/>
  <c r="N14" i="11"/>
  <c r="K14" i="11"/>
  <c r="H14" i="11"/>
  <c r="I14" i="11"/>
  <c r="L14" i="11"/>
  <c r="M14" i="11"/>
  <c r="J14" i="11"/>
  <c r="H10" i="11"/>
  <c r="N10" i="11"/>
  <c r="I10" i="11"/>
  <c r="K10" i="11"/>
  <c r="M10" i="11"/>
  <c r="J10" i="11"/>
  <c r="L10" i="11"/>
  <c r="K22" i="11"/>
  <c r="N22" i="11"/>
  <c r="H22" i="11"/>
  <c r="M22" i="11"/>
  <c r="I22" i="11"/>
  <c r="L22" i="11"/>
  <c r="J22" i="11"/>
  <c r="N19" i="11"/>
  <c r="K19" i="11"/>
  <c r="H19" i="11"/>
  <c r="L19" i="11"/>
  <c r="J19" i="11"/>
  <c r="I19" i="11"/>
  <c r="M19" i="11"/>
  <c r="N16" i="11"/>
  <c r="K16" i="11"/>
  <c r="I16" i="11"/>
  <c r="M16" i="11"/>
  <c r="H16" i="11"/>
  <c r="J16" i="11"/>
  <c r="L16" i="11"/>
  <c r="I8" i="11"/>
  <c r="N8" i="11"/>
  <c r="L8" i="11"/>
  <c r="H8" i="11"/>
  <c r="J8" i="11"/>
  <c r="K8" i="11"/>
  <c r="M8" i="11"/>
  <c r="N18" i="11"/>
  <c r="H18" i="11"/>
  <c r="K18" i="11"/>
  <c r="M18" i="11"/>
  <c r="I18" i="11"/>
  <c r="L18" i="11"/>
  <c r="J18" i="11"/>
  <c r="N6" i="11"/>
  <c r="M6" i="11"/>
  <c r="L6" i="11"/>
  <c r="I6" i="11"/>
  <c r="K6" i="11"/>
  <c r="J6" i="11"/>
  <c r="H6" i="11"/>
  <c r="N9" i="11"/>
  <c r="M9" i="11"/>
  <c r="L9" i="11"/>
  <c r="K9" i="11"/>
  <c r="I9" i="11"/>
  <c r="J9" i="11"/>
  <c r="H9" i="11"/>
  <c r="N13" i="11"/>
  <c r="H13" i="11"/>
  <c r="L13" i="11"/>
  <c r="I13" i="11"/>
  <c r="K13" i="11"/>
  <c r="M13" i="11"/>
  <c r="J13" i="11"/>
  <c r="N20" i="11"/>
  <c r="K20" i="11"/>
  <c r="I20" i="11"/>
  <c r="H20" i="11"/>
  <c r="J20" i="11"/>
  <c r="M20" i="11"/>
  <c r="L20" i="11"/>
  <c r="H17" i="11"/>
  <c r="N17" i="11"/>
  <c r="M17" i="11"/>
  <c r="L17" i="11"/>
  <c r="K17" i="11"/>
  <c r="I17" i="11"/>
  <c r="J17" i="11"/>
  <c r="N11" i="11"/>
  <c r="L11" i="11"/>
  <c r="I11" i="11"/>
  <c r="J11" i="11"/>
  <c r="M11" i="11"/>
  <c r="H11" i="11"/>
  <c r="K11" i="11"/>
  <c r="K15" i="11"/>
  <c r="N15" i="11"/>
  <c r="L15" i="11"/>
  <c r="J15" i="11"/>
  <c r="M15" i="11"/>
  <c r="I15" i="11"/>
  <c r="H15" i="11"/>
  <c r="F25" i="9"/>
  <c r="G17" i="9"/>
  <c r="G16" i="9"/>
  <c r="G18" i="9"/>
  <c r="G19" i="9"/>
  <c r="G8" i="9"/>
  <c r="G11" i="9"/>
  <c r="G14" i="9"/>
  <c r="G15" i="9"/>
  <c r="G21" i="9"/>
  <c r="G10" i="9"/>
  <c r="G13" i="9"/>
  <c r="G22" i="9"/>
  <c r="G12" i="9"/>
  <c r="G7" i="9"/>
  <c r="G9" i="9"/>
  <c r="G20" i="9"/>
  <c r="G5" i="9"/>
  <c r="G6" i="9"/>
  <c r="N17" i="8"/>
  <c r="I17" i="8"/>
  <c r="J17" i="8"/>
  <c r="L17" i="8"/>
  <c r="M17" i="8"/>
  <c r="H17" i="8"/>
  <c r="K17" i="8"/>
  <c r="L14" i="8"/>
  <c r="N14" i="8"/>
  <c r="J14" i="8"/>
  <c r="K14" i="8"/>
  <c r="H14" i="8"/>
  <c r="L16" i="8"/>
  <c r="L16" i="7"/>
  <c r="J16" i="7"/>
  <c r="L12" i="7"/>
  <c r="I12" i="7"/>
  <c r="H6" i="7"/>
  <c r="I6" i="7"/>
  <c r="K6" i="7"/>
  <c r="N10" i="7"/>
  <c r="K10" i="7"/>
  <c r="J10" i="7"/>
  <c r="I10" i="7"/>
  <c r="L10" i="7"/>
  <c r="M10" i="7"/>
  <c r="H10" i="7"/>
  <c r="N11" i="7"/>
  <c r="H11" i="7"/>
  <c r="F24" i="5"/>
  <c r="G14" i="5" s="1"/>
  <c r="K14" i="5" s="1"/>
  <c r="H14" i="5"/>
  <c r="M14" i="5"/>
  <c r="G7" i="5"/>
  <c r="F24" i="1"/>
  <c r="G10" i="1" l="1"/>
  <c r="F25" i="1"/>
  <c r="J11" i="7"/>
  <c r="M6" i="7"/>
  <c r="L14" i="5"/>
  <c r="N6" i="7"/>
  <c r="I14" i="5"/>
  <c r="L6" i="7"/>
  <c r="I11" i="7"/>
  <c r="M20" i="7"/>
  <c r="K11" i="7"/>
  <c r="K8" i="7"/>
  <c r="M8" i="7"/>
  <c r="J15" i="7"/>
  <c r="K15" i="7"/>
  <c r="K14" i="7"/>
  <c r="J21" i="7"/>
  <c r="I21" i="7"/>
  <c r="M22" i="7"/>
  <c r="J22" i="7"/>
  <c r="I22" i="7"/>
  <c r="I9" i="7"/>
  <c r="H8" i="7"/>
  <c r="J13" i="7"/>
  <c r="N20" i="7"/>
  <c r="L8" i="7"/>
  <c r="I16" i="7"/>
  <c r="K20" i="7"/>
  <c r="I20" i="7"/>
  <c r="I8" i="7"/>
  <c r="K5" i="7"/>
  <c r="L5" i="7"/>
  <c r="M11" i="7"/>
  <c r="J20" i="7"/>
  <c r="M21" i="7"/>
  <c r="J8" i="7"/>
  <c r="J9" i="7"/>
  <c r="L20" i="7"/>
  <c r="K21" i="7"/>
  <c r="N9" i="7"/>
  <c r="L21" i="7"/>
  <c r="H13" i="7"/>
  <c r="L15" i="7"/>
  <c r="H16" i="7"/>
  <c r="K17" i="7"/>
  <c r="H7" i="7"/>
  <c r="M7" i="7"/>
  <c r="I18" i="7"/>
  <c r="N14" i="7"/>
  <c r="I5" i="7"/>
  <c r="I13" i="7"/>
  <c r="M15" i="7"/>
  <c r="J18" i="7"/>
  <c r="I14" i="7"/>
  <c r="M18" i="7"/>
  <c r="K13" i="7"/>
  <c r="J7" i="7"/>
  <c r="L18" i="7"/>
  <c r="K7" i="7"/>
  <c r="J5" i="7"/>
  <c r="N13" i="7"/>
  <c r="N17" i="7"/>
  <c r="L14" i="7"/>
  <c r="I7" i="7"/>
  <c r="M5" i="7"/>
  <c r="M16" i="7"/>
  <c r="H15" i="7"/>
  <c r="I15" i="7"/>
  <c r="N7" i="7"/>
  <c r="L22" i="7"/>
  <c r="N5" i="7"/>
  <c r="K16" i="7"/>
  <c r="H22" i="7"/>
  <c r="H17" i="7"/>
  <c r="J14" i="7"/>
  <c r="M17" i="7"/>
  <c r="H14" i="7"/>
  <c r="N22" i="7"/>
  <c r="L13" i="7"/>
  <c r="K18" i="7"/>
  <c r="I17" i="7"/>
  <c r="H12" i="7"/>
  <c r="L17" i="7"/>
  <c r="N12" i="7"/>
  <c r="K19" i="7"/>
  <c r="M19" i="7"/>
  <c r="N18" i="7"/>
  <c r="H21" i="7"/>
  <c r="I19" i="7"/>
  <c r="L19" i="7"/>
  <c r="M9" i="7"/>
  <c r="J19" i="7"/>
  <c r="H9" i="7"/>
  <c r="H19" i="7"/>
  <c r="J12" i="7"/>
  <c r="K9" i="7"/>
  <c r="M12" i="7"/>
  <c r="L20" i="8"/>
  <c r="M20" i="8"/>
  <c r="H20" i="8"/>
  <c r="J20" i="8"/>
  <c r="M15" i="8"/>
  <c r="L7" i="8"/>
  <c r="K20" i="8"/>
  <c r="H7" i="8"/>
  <c r="M7" i="8"/>
  <c r="J16" i="8"/>
  <c r="K7" i="8"/>
  <c r="H16" i="8"/>
  <c r="J7" i="8"/>
  <c r="H15" i="8"/>
  <c r="J6" i="8"/>
  <c r="N15" i="8"/>
  <c r="I14" i="8"/>
  <c r="N7" i="8"/>
  <c r="M6" i="8"/>
  <c r="H10" i="8"/>
  <c r="I9" i="8"/>
  <c r="I6" i="8"/>
  <c r="H6" i="8"/>
  <c r="K6" i="8"/>
  <c r="N6" i="8"/>
  <c r="J8" i="8"/>
  <c r="N19" i="8"/>
  <c r="K16" i="8"/>
  <c r="I5" i="8"/>
  <c r="N8" i="8"/>
  <c r="N5" i="8"/>
  <c r="M8" i="8"/>
  <c r="I16" i="8"/>
  <c r="L9" i="8"/>
  <c r="H12" i="8"/>
  <c r="I20" i="8"/>
  <c r="J5" i="8"/>
  <c r="H8" i="8"/>
  <c r="J12" i="8"/>
  <c r="M9" i="8"/>
  <c r="N22" i="8"/>
  <c r="L12" i="8"/>
  <c r="H22" i="8"/>
  <c r="K12" i="8"/>
  <c r="H19" i="8"/>
  <c r="N12" i="8"/>
  <c r="L19" i="8"/>
  <c r="M13" i="8"/>
  <c r="J19" i="8"/>
  <c r="L15" i="8"/>
  <c r="L5" i="8"/>
  <c r="N13" i="8"/>
  <c r="I13" i="8"/>
  <c r="M16" i="8"/>
  <c r="K15" i="8"/>
  <c r="M5" i="8"/>
  <c r="K8" i="8"/>
  <c r="I15" i="8"/>
  <c r="L8" i="8"/>
  <c r="K9" i="8"/>
  <c r="I10" i="8"/>
  <c r="L22" i="8"/>
  <c r="N10" i="8"/>
  <c r="K13" i="8"/>
  <c r="L13" i="8"/>
  <c r="L21" i="8"/>
  <c r="I18" i="8"/>
  <c r="I11" i="8"/>
  <c r="K21" i="8"/>
  <c r="N18" i="8"/>
  <c r="K11" i="8"/>
  <c r="L10" i="8"/>
  <c r="N21" i="8"/>
  <c r="J9" i="8"/>
  <c r="L18" i="8"/>
  <c r="I19" i="8"/>
  <c r="H11" i="8"/>
  <c r="J11" i="8"/>
  <c r="I21" i="8"/>
  <c r="K22" i="8"/>
  <c r="L11" i="8"/>
  <c r="M10" i="8"/>
  <c r="H5" i="8"/>
  <c r="H9" i="8"/>
  <c r="M12" i="8"/>
  <c r="M19" i="8"/>
  <c r="M18" i="8"/>
  <c r="M21" i="8"/>
  <c r="I22" i="8"/>
  <c r="J10" i="8"/>
  <c r="J22" i="8"/>
  <c r="M11" i="8"/>
  <c r="J13" i="8"/>
  <c r="K18" i="8"/>
  <c r="J21" i="8"/>
  <c r="J18" i="8"/>
  <c r="M24" i="11"/>
  <c r="L24" i="11"/>
  <c r="I24" i="11"/>
  <c r="N24" i="11"/>
  <c r="H24" i="11"/>
  <c r="J24" i="11"/>
  <c r="K24" i="11"/>
  <c r="I17" i="9"/>
  <c r="N17" i="9"/>
  <c r="L17" i="9"/>
  <c r="M17" i="9"/>
  <c r="J17" i="9"/>
  <c r="H17" i="9"/>
  <c r="K17" i="9"/>
  <c r="I10" i="9"/>
  <c r="L10" i="9"/>
  <c r="N10" i="9"/>
  <c r="J10" i="9"/>
  <c r="H10" i="9"/>
  <c r="M10" i="9"/>
  <c r="K10" i="9"/>
  <c r="I21" i="9"/>
  <c r="N21" i="9"/>
  <c r="L21" i="9"/>
  <c r="M21" i="9"/>
  <c r="K21" i="9"/>
  <c r="J21" i="9"/>
  <c r="H21" i="9"/>
  <c r="N15" i="9"/>
  <c r="J15" i="9"/>
  <c r="L15" i="9"/>
  <c r="K15" i="9"/>
  <c r="H15" i="9"/>
  <c r="M15" i="9"/>
  <c r="I15" i="9"/>
  <c r="N22" i="9"/>
  <c r="L22" i="9"/>
  <c r="K22" i="9"/>
  <c r="M22" i="9"/>
  <c r="J22" i="9"/>
  <c r="I22" i="9"/>
  <c r="H22" i="9"/>
  <c r="N14" i="9"/>
  <c r="L14" i="9"/>
  <c r="M14" i="9"/>
  <c r="J14" i="9"/>
  <c r="I14" i="9"/>
  <c r="H14" i="9"/>
  <c r="K14" i="9"/>
  <c r="N6" i="9"/>
  <c r="H6" i="9"/>
  <c r="I6" i="9"/>
  <c r="J6" i="9"/>
  <c r="M6" i="9"/>
  <c r="K6" i="9"/>
  <c r="L6" i="9"/>
  <c r="N11" i="9"/>
  <c r="M11" i="9"/>
  <c r="J11" i="9"/>
  <c r="L11" i="9"/>
  <c r="H11" i="9"/>
  <c r="K11" i="9"/>
  <c r="I11" i="9"/>
  <c r="N8" i="9"/>
  <c r="M8" i="9"/>
  <c r="J8" i="9"/>
  <c r="H8" i="9"/>
  <c r="I8" i="9"/>
  <c r="K8" i="9"/>
  <c r="L8" i="9"/>
  <c r="N19" i="9"/>
  <c r="J19" i="9"/>
  <c r="M19" i="9"/>
  <c r="K19" i="9"/>
  <c r="L19" i="9"/>
  <c r="I19" i="9"/>
  <c r="H19" i="9"/>
  <c r="N9" i="9"/>
  <c r="H9" i="9"/>
  <c r="I9" i="9"/>
  <c r="M9" i="9"/>
  <c r="L9" i="9"/>
  <c r="J9" i="9"/>
  <c r="K9" i="9"/>
  <c r="N18" i="9"/>
  <c r="L18" i="9"/>
  <c r="J18" i="9"/>
  <c r="H18" i="9"/>
  <c r="I18" i="9"/>
  <c r="M18" i="9"/>
  <c r="K18" i="9"/>
  <c r="H12" i="9"/>
  <c r="N12" i="9"/>
  <c r="L12" i="9"/>
  <c r="I12" i="9"/>
  <c r="M12" i="9"/>
  <c r="J12" i="9"/>
  <c r="K12" i="9"/>
  <c r="I13" i="9"/>
  <c r="N13" i="9"/>
  <c r="L13" i="9"/>
  <c r="J13" i="9"/>
  <c r="K13" i="9"/>
  <c r="M13" i="9"/>
  <c r="H13" i="9"/>
  <c r="N5" i="9"/>
  <c r="M5" i="9"/>
  <c r="J5" i="9"/>
  <c r="K5" i="9"/>
  <c r="L5" i="9"/>
  <c r="H5" i="9"/>
  <c r="I5" i="9"/>
  <c r="N20" i="9"/>
  <c r="I20" i="9"/>
  <c r="J20" i="9"/>
  <c r="K20" i="9"/>
  <c r="M20" i="9"/>
  <c r="L20" i="9"/>
  <c r="H20" i="9"/>
  <c r="L7" i="9"/>
  <c r="N7" i="9"/>
  <c r="I7" i="9"/>
  <c r="J7" i="9"/>
  <c r="H7" i="9"/>
  <c r="K7" i="9"/>
  <c r="M7" i="9"/>
  <c r="I16" i="9"/>
  <c r="N16" i="9"/>
  <c r="H16" i="9"/>
  <c r="M16" i="9"/>
  <c r="L16" i="9"/>
  <c r="J16" i="9"/>
  <c r="K16" i="9"/>
  <c r="G20" i="5"/>
  <c r="H20" i="5" s="1"/>
  <c r="N14" i="5"/>
  <c r="G21" i="5"/>
  <c r="J21" i="5" s="1"/>
  <c r="G5" i="5"/>
  <c r="K5" i="5" s="1"/>
  <c r="G22" i="5"/>
  <c r="K22" i="5" s="1"/>
  <c r="G10" i="5"/>
  <c r="H10" i="5" s="1"/>
  <c r="G9" i="5"/>
  <c r="J9" i="5" s="1"/>
  <c r="G18" i="5"/>
  <c r="J18" i="5" s="1"/>
  <c r="G16" i="5"/>
  <c r="N16" i="5" s="1"/>
  <c r="G6" i="5"/>
  <c r="H6" i="5" s="1"/>
  <c r="G8" i="5"/>
  <c r="I8" i="5" s="1"/>
  <c r="G15" i="5"/>
  <c r="N15" i="5" s="1"/>
  <c r="G12" i="5"/>
  <c r="J12" i="5" s="1"/>
  <c r="G19" i="5"/>
  <c r="H19" i="5" s="1"/>
  <c r="G13" i="5"/>
  <c r="J13" i="5" s="1"/>
  <c r="F25" i="5"/>
  <c r="F30" i="11" s="1"/>
  <c r="G17" i="5"/>
  <c r="K17" i="5" s="1"/>
  <c r="J14" i="5"/>
  <c r="G11" i="5"/>
  <c r="M11" i="5" s="1"/>
  <c r="N18" i="5"/>
  <c r="L18" i="5"/>
  <c r="L7" i="5"/>
  <c r="I7" i="5"/>
  <c r="N7" i="5"/>
  <c r="H7" i="5"/>
  <c r="K7" i="5"/>
  <c r="J7" i="5"/>
  <c r="M7" i="5"/>
  <c r="J11" i="5"/>
  <c r="N9" i="5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9" i="1" l="1"/>
  <c r="H9" i="1"/>
  <c r="K9" i="1"/>
  <c r="J9" i="1"/>
  <c r="K6" i="1"/>
  <c r="H6" i="1"/>
  <c r="I6" i="1"/>
  <c r="J6" i="1"/>
  <c r="K18" i="1"/>
  <c r="I18" i="1"/>
  <c r="H18" i="1"/>
  <c r="J18" i="1"/>
  <c r="K5" i="1"/>
  <c r="J5" i="1"/>
  <c r="I5" i="1"/>
  <c r="H5" i="1"/>
  <c r="J22" i="1"/>
  <c r="K22" i="1"/>
  <c r="I22" i="1"/>
  <c r="H22" i="1"/>
  <c r="J17" i="1"/>
  <c r="H17" i="1"/>
  <c r="I17" i="1"/>
  <c r="K17" i="1"/>
  <c r="H15" i="5"/>
  <c r="F30" i="8"/>
  <c r="J19" i="1"/>
  <c r="K19" i="1"/>
  <c r="H19" i="1"/>
  <c r="I19" i="1"/>
  <c r="H11" i="1"/>
  <c r="I11" i="1"/>
  <c r="K11" i="1"/>
  <c r="J11" i="1"/>
  <c r="J21" i="1"/>
  <c r="K21" i="1"/>
  <c r="H21" i="1"/>
  <c r="I21" i="1"/>
  <c r="H14" i="1"/>
  <c r="I14" i="1"/>
  <c r="J14" i="1"/>
  <c r="K14" i="1"/>
  <c r="K16" i="1"/>
  <c r="I16" i="1"/>
  <c r="J16" i="1"/>
  <c r="H16" i="1"/>
  <c r="F29" i="7"/>
  <c r="F30" i="9"/>
  <c r="N13" i="1"/>
  <c r="J13" i="1"/>
  <c r="K13" i="1"/>
  <c r="H13" i="1"/>
  <c r="I13" i="1"/>
  <c r="H8" i="1"/>
  <c r="I8" i="1"/>
  <c r="J8" i="1"/>
  <c r="K8" i="1"/>
  <c r="N20" i="5"/>
  <c r="K18" i="5"/>
  <c r="K20" i="1"/>
  <c r="J20" i="1"/>
  <c r="H20" i="1"/>
  <c r="I20" i="1"/>
  <c r="H12" i="1"/>
  <c r="K12" i="1"/>
  <c r="I12" i="1"/>
  <c r="J12" i="1"/>
  <c r="L11" i="5"/>
  <c r="M18" i="5"/>
  <c r="K7" i="1"/>
  <c r="J7" i="1"/>
  <c r="H7" i="1"/>
  <c r="I7" i="1"/>
  <c r="K15" i="1"/>
  <c r="H15" i="1"/>
  <c r="I15" i="1"/>
  <c r="J15" i="1"/>
  <c r="M15" i="5"/>
  <c r="J10" i="1"/>
  <c r="K10" i="1"/>
  <c r="H10" i="1"/>
  <c r="I10" i="1"/>
  <c r="I24" i="7"/>
  <c r="I25" i="7" s="1"/>
  <c r="K24" i="7"/>
  <c r="K27" i="7" s="1"/>
  <c r="K28" i="7" s="1"/>
  <c r="J24" i="7"/>
  <c r="J25" i="7" s="1"/>
  <c r="N24" i="7"/>
  <c r="N27" i="7" s="1"/>
  <c r="N28" i="7" s="1"/>
  <c r="M24" i="7"/>
  <c r="M27" i="7" s="1"/>
  <c r="M28" i="7" s="1"/>
  <c r="H24" i="7"/>
  <c r="H27" i="7" s="1"/>
  <c r="H28" i="7" s="1"/>
  <c r="L24" i="7"/>
  <c r="L27" i="7" s="1"/>
  <c r="L28" i="7" s="1"/>
  <c r="I24" i="8"/>
  <c r="I25" i="8" s="1"/>
  <c r="L24" i="8"/>
  <c r="L25" i="8" s="1"/>
  <c r="H24" i="8"/>
  <c r="M24" i="8"/>
  <c r="M27" i="8" s="1"/>
  <c r="M28" i="8" s="1"/>
  <c r="N24" i="8"/>
  <c r="N25" i="8" s="1"/>
  <c r="K24" i="8"/>
  <c r="K27" i="8" s="1"/>
  <c r="K28" i="8" s="1"/>
  <c r="J24" i="8"/>
  <c r="J27" i="8" s="1"/>
  <c r="J28" i="8" s="1"/>
  <c r="K25" i="11"/>
  <c r="K27" i="11"/>
  <c r="K28" i="11" s="1"/>
  <c r="J25" i="11"/>
  <c r="J27" i="11"/>
  <c r="J28" i="11" s="1"/>
  <c r="H25" i="11"/>
  <c r="H27" i="11"/>
  <c r="H28" i="11" s="1"/>
  <c r="I25" i="11"/>
  <c r="I27" i="11"/>
  <c r="I28" i="11" s="1"/>
  <c r="M25" i="11"/>
  <c r="M27" i="11"/>
  <c r="M28" i="11" s="1"/>
  <c r="N25" i="11"/>
  <c r="N27" i="11"/>
  <c r="N28" i="11" s="1"/>
  <c r="L25" i="11"/>
  <c r="L27" i="11"/>
  <c r="L28" i="11" s="1"/>
  <c r="I24" i="9"/>
  <c r="H24" i="9"/>
  <c r="L24" i="9"/>
  <c r="K24" i="9"/>
  <c r="J24" i="9"/>
  <c r="M24" i="9"/>
  <c r="N24" i="9"/>
  <c r="H25" i="8"/>
  <c r="H27" i="8"/>
  <c r="H28" i="8" s="1"/>
  <c r="M6" i="5"/>
  <c r="J16" i="5"/>
  <c r="K16" i="5"/>
  <c r="M21" i="5"/>
  <c r="N6" i="5"/>
  <c r="M16" i="5"/>
  <c r="I16" i="5"/>
  <c r="K21" i="5"/>
  <c r="L21" i="5"/>
  <c r="H18" i="5"/>
  <c r="H8" i="5"/>
  <c r="I18" i="5"/>
  <c r="L20" i="5"/>
  <c r="I20" i="5"/>
  <c r="K20" i="5"/>
  <c r="H21" i="5"/>
  <c r="I5" i="5"/>
  <c r="N21" i="5"/>
  <c r="M17" i="5"/>
  <c r="M5" i="5"/>
  <c r="L8" i="5"/>
  <c r="L5" i="5"/>
  <c r="M20" i="5"/>
  <c r="N5" i="5"/>
  <c r="I6" i="5"/>
  <c r="L19" i="5"/>
  <c r="I22" i="5"/>
  <c r="I21" i="5"/>
  <c r="H5" i="5"/>
  <c r="J8" i="5"/>
  <c r="J20" i="5"/>
  <c r="K6" i="5"/>
  <c r="H9" i="5"/>
  <c r="K10" i="5"/>
  <c r="H11" i="5"/>
  <c r="M10" i="5"/>
  <c r="H22" i="5"/>
  <c r="L17" i="5"/>
  <c r="N10" i="5"/>
  <c r="L22" i="5"/>
  <c r="J17" i="5"/>
  <c r="L16" i="5"/>
  <c r="J5" i="5"/>
  <c r="K8" i="5"/>
  <c r="K9" i="5"/>
  <c r="L10" i="5"/>
  <c r="I17" i="5"/>
  <c r="M9" i="5"/>
  <c r="J22" i="5"/>
  <c r="N17" i="5"/>
  <c r="H16" i="5"/>
  <c r="J19" i="5"/>
  <c r="M8" i="5"/>
  <c r="I10" i="5"/>
  <c r="L9" i="5"/>
  <c r="M22" i="5"/>
  <c r="I9" i="5"/>
  <c r="N22" i="5"/>
  <c r="K15" i="5"/>
  <c r="K11" i="5"/>
  <c r="L15" i="5"/>
  <c r="J10" i="5"/>
  <c r="I11" i="5"/>
  <c r="N11" i="5"/>
  <c r="N19" i="5"/>
  <c r="M12" i="5"/>
  <c r="K12" i="5"/>
  <c r="L13" i="5"/>
  <c r="I12" i="5"/>
  <c r="H13" i="5"/>
  <c r="N8" i="5"/>
  <c r="L12" i="5"/>
  <c r="L6" i="5"/>
  <c r="M13" i="5"/>
  <c r="K13" i="5"/>
  <c r="N12" i="5"/>
  <c r="N13" i="5"/>
  <c r="H17" i="5"/>
  <c r="H12" i="5"/>
  <c r="J6" i="5"/>
  <c r="I19" i="5"/>
  <c r="I13" i="5"/>
  <c r="J15" i="5"/>
  <c r="K19" i="5"/>
  <c r="I15" i="5"/>
  <c r="M19" i="5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I27" i="7" l="1"/>
  <c r="I28" i="7" s="1"/>
  <c r="Q23" i="7" s="1"/>
  <c r="H25" i="7"/>
  <c r="M25" i="7"/>
  <c r="N25" i="7"/>
  <c r="K25" i="7"/>
  <c r="J27" i="7"/>
  <c r="J28" i="7" s="1"/>
  <c r="R16" i="7" s="1"/>
  <c r="L25" i="7"/>
  <c r="L27" i="8"/>
  <c r="L28" i="8" s="1"/>
  <c r="T9" i="8" s="1"/>
  <c r="I27" i="8"/>
  <c r="I28" i="8" s="1"/>
  <c r="Q9" i="8" s="1"/>
  <c r="J25" i="8"/>
  <c r="K25" i="8"/>
  <c r="N27" i="8"/>
  <c r="N28" i="8" s="1"/>
  <c r="V22" i="8" s="1"/>
  <c r="M25" i="8"/>
  <c r="U13" i="11"/>
  <c r="U12" i="11"/>
  <c r="U9" i="11"/>
  <c r="U6" i="11"/>
  <c r="U20" i="11"/>
  <c r="U16" i="11"/>
  <c r="U14" i="11"/>
  <c r="U17" i="11"/>
  <c r="U7" i="11"/>
  <c r="U22" i="11"/>
  <c r="U11" i="11"/>
  <c r="U8" i="11"/>
  <c r="U5" i="11"/>
  <c r="U10" i="11"/>
  <c r="U23" i="11"/>
  <c r="U18" i="11"/>
  <c r="U19" i="11"/>
  <c r="U15" i="11"/>
  <c r="U21" i="11"/>
  <c r="V12" i="11"/>
  <c r="V9" i="11"/>
  <c r="V6" i="11"/>
  <c r="V5" i="11"/>
  <c r="V20" i="11"/>
  <c r="V16" i="11"/>
  <c r="V21" i="11"/>
  <c r="V17" i="11"/>
  <c r="V13" i="11"/>
  <c r="V10" i="11"/>
  <c r="V7" i="11"/>
  <c r="V8" i="11"/>
  <c r="V22" i="11"/>
  <c r="V18" i="11"/>
  <c r="V14" i="11"/>
  <c r="V23" i="11"/>
  <c r="V19" i="11"/>
  <c r="V15" i="11"/>
  <c r="V11" i="11"/>
  <c r="P22" i="11"/>
  <c r="P18" i="11"/>
  <c r="P14" i="11"/>
  <c r="P11" i="11"/>
  <c r="P8" i="11"/>
  <c r="P5" i="11"/>
  <c r="P23" i="11"/>
  <c r="P19" i="11"/>
  <c r="P15" i="11"/>
  <c r="P12" i="11"/>
  <c r="P9" i="11"/>
  <c r="P6" i="11"/>
  <c r="P20" i="11"/>
  <c r="P16" i="11"/>
  <c r="P21" i="11"/>
  <c r="P17" i="11"/>
  <c r="P13" i="11"/>
  <c r="P10" i="11"/>
  <c r="P7" i="11"/>
  <c r="Q22" i="11"/>
  <c r="Q18" i="11"/>
  <c r="Q14" i="11"/>
  <c r="Q11" i="11"/>
  <c r="Q8" i="11"/>
  <c r="Q5" i="11"/>
  <c r="Q23" i="11"/>
  <c r="Q19" i="11"/>
  <c r="Q15" i="11"/>
  <c r="Q20" i="11"/>
  <c r="Q16" i="11"/>
  <c r="Q21" i="11"/>
  <c r="Q17" i="11"/>
  <c r="Q13" i="11"/>
  <c r="Q10" i="11"/>
  <c r="Q7" i="11"/>
  <c r="Q12" i="11"/>
  <c r="Q9" i="11"/>
  <c r="Q6" i="11"/>
  <c r="G25" i="11"/>
  <c r="R11" i="11"/>
  <c r="R8" i="11"/>
  <c r="R5" i="11"/>
  <c r="R23" i="11"/>
  <c r="R13" i="11"/>
  <c r="R19" i="11"/>
  <c r="R15" i="11"/>
  <c r="R10" i="11"/>
  <c r="R12" i="11"/>
  <c r="R9" i="11"/>
  <c r="R6" i="11"/>
  <c r="R21" i="11"/>
  <c r="R17" i="11"/>
  <c r="R20" i="11"/>
  <c r="R16" i="11"/>
  <c r="R22" i="11"/>
  <c r="R18" i="11"/>
  <c r="R14" i="11"/>
  <c r="R7" i="11"/>
  <c r="T19" i="11"/>
  <c r="T15" i="11"/>
  <c r="T12" i="11"/>
  <c r="T9" i="11"/>
  <c r="T6" i="11"/>
  <c r="T20" i="11"/>
  <c r="T16" i="11"/>
  <c r="T21" i="11"/>
  <c r="T17" i="11"/>
  <c r="T13" i="11"/>
  <c r="T10" i="11"/>
  <c r="T7" i="11"/>
  <c r="T22" i="11"/>
  <c r="T18" i="11"/>
  <c r="T14" i="11"/>
  <c r="T11" i="11"/>
  <c r="T8" i="11"/>
  <c r="T5" i="11"/>
  <c r="T23" i="11"/>
  <c r="S23" i="11"/>
  <c r="S19" i="11"/>
  <c r="S15" i="11"/>
  <c r="S12" i="11"/>
  <c r="S9" i="11"/>
  <c r="S6" i="11"/>
  <c r="S20" i="11"/>
  <c r="S16" i="11"/>
  <c r="S21" i="11"/>
  <c r="S17" i="11"/>
  <c r="S13" i="11"/>
  <c r="S10" i="11"/>
  <c r="S7" i="11"/>
  <c r="S22" i="11"/>
  <c r="S18" i="11"/>
  <c r="S14" i="11"/>
  <c r="S11" i="11"/>
  <c r="S8" i="11"/>
  <c r="S5" i="11"/>
  <c r="N25" i="9"/>
  <c r="N27" i="9"/>
  <c r="N28" i="9" s="1"/>
  <c r="K25" i="9"/>
  <c r="K27" i="9"/>
  <c r="K28" i="9" s="1"/>
  <c r="L25" i="9"/>
  <c r="L27" i="9"/>
  <c r="L28" i="9" s="1"/>
  <c r="M27" i="9"/>
  <c r="M28" i="9" s="1"/>
  <c r="M25" i="9"/>
  <c r="J25" i="9"/>
  <c r="J27" i="9"/>
  <c r="J28" i="9" s="1"/>
  <c r="H25" i="9"/>
  <c r="H27" i="9"/>
  <c r="H28" i="9" s="1"/>
  <c r="I25" i="9"/>
  <c r="I27" i="9"/>
  <c r="I28" i="9" s="1"/>
  <c r="U12" i="8"/>
  <c r="U16" i="8"/>
  <c r="U21" i="8"/>
  <c r="U17" i="8"/>
  <c r="U13" i="8"/>
  <c r="U10" i="8"/>
  <c r="U7" i="8"/>
  <c r="U22" i="8"/>
  <c r="U18" i="8"/>
  <c r="U14" i="8"/>
  <c r="U20" i="8"/>
  <c r="U11" i="8"/>
  <c r="U8" i="8"/>
  <c r="U5" i="8"/>
  <c r="U15" i="8"/>
  <c r="U23" i="8"/>
  <c r="U19" i="8"/>
  <c r="U9" i="8"/>
  <c r="U6" i="8"/>
  <c r="S23" i="8"/>
  <c r="S19" i="8"/>
  <c r="S15" i="8"/>
  <c r="S9" i="8"/>
  <c r="S20" i="8"/>
  <c r="S16" i="8"/>
  <c r="S8" i="8"/>
  <c r="S12" i="8"/>
  <c r="S21" i="8"/>
  <c r="S17" i="8"/>
  <c r="S13" i="8"/>
  <c r="S10" i="8"/>
  <c r="S7" i="8"/>
  <c r="S5" i="8"/>
  <c r="S11" i="8"/>
  <c r="S6" i="8"/>
  <c r="S22" i="8"/>
  <c r="S18" i="8"/>
  <c r="S14" i="8"/>
  <c r="R8" i="8"/>
  <c r="R19" i="8"/>
  <c r="R20" i="8"/>
  <c r="R16" i="8"/>
  <c r="R21" i="8"/>
  <c r="R13" i="8"/>
  <c r="R11" i="8"/>
  <c r="R23" i="8"/>
  <c r="R10" i="8"/>
  <c r="R7" i="8"/>
  <c r="R17" i="8"/>
  <c r="R5" i="8"/>
  <c r="R14" i="8"/>
  <c r="R9" i="8"/>
  <c r="R22" i="8"/>
  <c r="R18" i="8"/>
  <c r="R15" i="8"/>
  <c r="R12" i="8"/>
  <c r="R6" i="8"/>
  <c r="P14" i="8"/>
  <c r="P11" i="8"/>
  <c r="P19" i="8"/>
  <c r="P18" i="8"/>
  <c r="P5" i="8"/>
  <c r="P23" i="8"/>
  <c r="P12" i="8"/>
  <c r="P9" i="8"/>
  <c r="P6" i="8"/>
  <c r="P20" i="8"/>
  <c r="P16" i="8"/>
  <c r="P22" i="8"/>
  <c r="P15" i="8"/>
  <c r="P8" i="8"/>
  <c r="P21" i="8"/>
  <c r="P17" i="8"/>
  <c r="P13" i="8"/>
  <c r="P10" i="8"/>
  <c r="P7" i="8"/>
  <c r="T15" i="8"/>
  <c r="T20" i="8"/>
  <c r="T12" i="8"/>
  <c r="T21" i="8"/>
  <c r="T11" i="8"/>
  <c r="T8" i="8"/>
  <c r="S21" i="7"/>
  <c r="S17" i="7"/>
  <c r="S13" i="7"/>
  <c r="S10" i="7"/>
  <c r="S7" i="7"/>
  <c r="S14" i="7"/>
  <c r="S23" i="7"/>
  <c r="S11" i="7"/>
  <c r="S5" i="7"/>
  <c r="S22" i="7"/>
  <c r="S18" i="7"/>
  <c r="S8" i="7"/>
  <c r="S19" i="7"/>
  <c r="S15" i="7"/>
  <c r="S12" i="7"/>
  <c r="S6" i="7"/>
  <c r="S16" i="7"/>
  <c r="S9" i="7"/>
  <c r="S20" i="7"/>
  <c r="P23" i="7"/>
  <c r="P12" i="7"/>
  <c r="P9" i="7"/>
  <c r="P6" i="7"/>
  <c r="P18" i="7"/>
  <c r="P20" i="7"/>
  <c r="P16" i="7"/>
  <c r="P17" i="7"/>
  <c r="P13" i="7"/>
  <c r="P10" i="7"/>
  <c r="P7" i="7"/>
  <c r="P14" i="7"/>
  <c r="P21" i="7"/>
  <c r="P22" i="7"/>
  <c r="P19" i="7"/>
  <c r="P5" i="7"/>
  <c r="P8" i="7"/>
  <c r="P15" i="7"/>
  <c r="P11" i="7"/>
  <c r="Q22" i="7"/>
  <c r="Q7" i="7"/>
  <c r="Q18" i="7"/>
  <c r="Q19" i="7"/>
  <c r="U21" i="7"/>
  <c r="U17" i="7"/>
  <c r="U13" i="7"/>
  <c r="U10" i="7"/>
  <c r="U7" i="7"/>
  <c r="U19" i="7"/>
  <c r="U12" i="7"/>
  <c r="U6" i="7"/>
  <c r="U22" i="7"/>
  <c r="U18" i="7"/>
  <c r="U14" i="7"/>
  <c r="U9" i="7"/>
  <c r="U11" i="7"/>
  <c r="U8" i="7"/>
  <c r="U5" i="7"/>
  <c r="U23" i="7"/>
  <c r="U15" i="7"/>
  <c r="U20" i="7"/>
  <c r="U16" i="7"/>
  <c r="T21" i="7"/>
  <c r="T17" i="7"/>
  <c r="T13" i="7"/>
  <c r="T10" i="7"/>
  <c r="T7" i="7"/>
  <c r="T8" i="7"/>
  <c r="T15" i="7"/>
  <c r="T5" i="7"/>
  <c r="T22" i="7"/>
  <c r="T18" i="7"/>
  <c r="T14" i="7"/>
  <c r="T11" i="7"/>
  <c r="T23" i="7"/>
  <c r="T19" i="7"/>
  <c r="T12" i="7"/>
  <c r="T6" i="7"/>
  <c r="T16" i="7"/>
  <c r="T20" i="7"/>
  <c r="T9" i="7"/>
  <c r="V22" i="7"/>
  <c r="V18" i="7"/>
  <c r="V14" i="7"/>
  <c r="V15" i="7"/>
  <c r="V9" i="7"/>
  <c r="V16" i="7"/>
  <c r="V11" i="7"/>
  <c r="V8" i="7"/>
  <c r="V5" i="7"/>
  <c r="V19" i="7"/>
  <c r="V23" i="7"/>
  <c r="V12" i="7"/>
  <c r="V6" i="7"/>
  <c r="V20" i="7"/>
  <c r="V21" i="7"/>
  <c r="V13" i="7"/>
  <c r="V10" i="7"/>
  <c r="V17" i="7"/>
  <c r="V7" i="7"/>
  <c r="L24" i="5"/>
  <c r="L25" i="5" s="1"/>
  <c r="N24" i="5"/>
  <c r="N25" i="5" s="1"/>
  <c r="M24" i="5"/>
  <c r="M25" i="5" s="1"/>
  <c r="H24" i="5"/>
  <c r="H25" i="5" s="1"/>
  <c r="I24" i="5"/>
  <c r="I25" i="5" s="1"/>
  <c r="J24" i="5"/>
  <c r="J27" i="5" s="1"/>
  <c r="J28" i="5" s="1"/>
  <c r="AD3" i="6" s="1"/>
  <c r="K24" i="5"/>
  <c r="K25" i="5" s="1"/>
  <c r="M24" i="1"/>
  <c r="J24" i="1"/>
  <c r="I24" i="1"/>
  <c r="K24" i="1"/>
  <c r="N24" i="1"/>
  <c r="L24" i="1"/>
  <c r="H24" i="1"/>
  <c r="N25" i="1" l="1"/>
  <c r="N27" i="1"/>
  <c r="N28" i="1" s="1"/>
  <c r="H25" i="1"/>
  <c r="H27" i="1"/>
  <c r="H28" i="1" s="1"/>
  <c r="Q11" i="7"/>
  <c r="I25" i="1"/>
  <c r="I27" i="1"/>
  <c r="I28" i="1" s="1"/>
  <c r="Q20" i="7"/>
  <c r="J25" i="1"/>
  <c r="J27" i="1"/>
  <c r="J28" i="1" s="1"/>
  <c r="Q6" i="7"/>
  <c r="Q22" i="8"/>
  <c r="L25" i="1"/>
  <c r="L27" i="1"/>
  <c r="L28" i="1" s="1"/>
  <c r="M25" i="1"/>
  <c r="M27" i="1"/>
  <c r="M28" i="1" s="1"/>
  <c r="AD4" i="6"/>
  <c r="AD6" i="6"/>
  <c r="AD7" i="6"/>
  <c r="AD5" i="6"/>
  <c r="K25" i="1"/>
  <c r="K27" i="1"/>
  <c r="K28" i="1" s="1"/>
  <c r="Q8" i="7"/>
  <c r="R17" i="7"/>
  <c r="X17" i="7" s="1"/>
  <c r="Q16" i="7"/>
  <c r="Q9" i="7"/>
  <c r="Q15" i="7"/>
  <c r="Q14" i="7"/>
  <c r="Q13" i="7"/>
  <c r="Q12" i="7"/>
  <c r="Q17" i="7"/>
  <c r="Q5" i="7"/>
  <c r="R5" i="7"/>
  <c r="R8" i="7"/>
  <c r="Q10" i="7"/>
  <c r="X10" i="7" s="1"/>
  <c r="Q21" i="7"/>
  <c r="X21" i="7" s="1"/>
  <c r="R20" i="7"/>
  <c r="X20" i="7" s="1"/>
  <c r="R19" i="7"/>
  <c r="X19" i="7" s="1"/>
  <c r="R9" i="7"/>
  <c r="R12" i="7"/>
  <c r="R22" i="7"/>
  <c r="X22" i="7" s="1"/>
  <c r="R7" i="7"/>
  <c r="X7" i="7" s="1"/>
  <c r="R10" i="7"/>
  <c r="R18" i="7"/>
  <c r="X18" i="7" s="1"/>
  <c r="R13" i="7"/>
  <c r="R23" i="7"/>
  <c r="X23" i="7" s="1"/>
  <c r="R21" i="7"/>
  <c r="R15" i="7"/>
  <c r="R6" i="7"/>
  <c r="R11" i="7"/>
  <c r="X11" i="7" s="1"/>
  <c r="G25" i="7"/>
  <c r="R14" i="7"/>
  <c r="T23" i="8"/>
  <c r="V9" i="8"/>
  <c r="X9" i="8" s="1"/>
  <c r="T5" i="8"/>
  <c r="T14" i="8"/>
  <c r="T7" i="8"/>
  <c r="T22" i="8"/>
  <c r="T10" i="8"/>
  <c r="T13" i="8"/>
  <c r="T17" i="8"/>
  <c r="V20" i="8"/>
  <c r="Q15" i="8"/>
  <c r="T18" i="8"/>
  <c r="T6" i="8"/>
  <c r="Q7" i="8"/>
  <c r="Q5" i="8"/>
  <c r="V16" i="8"/>
  <c r="T16" i="8"/>
  <c r="T19" i="8"/>
  <c r="Q6" i="8"/>
  <c r="V8" i="8"/>
  <c r="Q12" i="8"/>
  <c r="V18" i="8"/>
  <c r="Q10" i="8"/>
  <c r="Q19" i="8"/>
  <c r="Q13" i="8"/>
  <c r="Q8" i="8"/>
  <c r="Q17" i="8"/>
  <c r="Q14" i="8"/>
  <c r="Q21" i="8"/>
  <c r="Q18" i="8"/>
  <c r="Q11" i="8"/>
  <c r="Q16" i="8"/>
  <c r="Q20" i="8"/>
  <c r="X20" i="8" s="1"/>
  <c r="Q23" i="8"/>
  <c r="V10" i="8"/>
  <c r="V15" i="8"/>
  <c r="V11" i="8"/>
  <c r="V6" i="8"/>
  <c r="V13" i="8"/>
  <c r="V12" i="8"/>
  <c r="V19" i="8"/>
  <c r="V7" i="8"/>
  <c r="V23" i="8"/>
  <c r="V21" i="8"/>
  <c r="V5" i="8"/>
  <c r="V17" i="8"/>
  <c r="V14" i="8"/>
  <c r="G25" i="8"/>
  <c r="G25" i="9"/>
  <c r="X7" i="11"/>
  <c r="X19" i="11"/>
  <c r="X15" i="11"/>
  <c r="X13" i="11"/>
  <c r="X5" i="11"/>
  <c r="X10" i="11"/>
  <c r="X23" i="11"/>
  <c r="X17" i="11"/>
  <c r="X8" i="11"/>
  <c r="X16" i="11"/>
  <c r="X14" i="11"/>
  <c r="X11" i="11"/>
  <c r="X20" i="11"/>
  <c r="X18" i="11"/>
  <c r="X21" i="11"/>
  <c r="X6" i="11"/>
  <c r="X22" i="11"/>
  <c r="X12" i="11"/>
  <c r="X9" i="11"/>
  <c r="P11" i="9"/>
  <c r="P8" i="9"/>
  <c r="P5" i="9"/>
  <c r="P23" i="9"/>
  <c r="P19" i="9"/>
  <c r="P15" i="9"/>
  <c r="P14" i="9"/>
  <c r="P12" i="9"/>
  <c r="P9" i="9"/>
  <c r="P6" i="9"/>
  <c r="P22" i="9"/>
  <c r="P18" i="9"/>
  <c r="P20" i="9"/>
  <c r="P16" i="9"/>
  <c r="P21" i="9"/>
  <c r="P17" i="9"/>
  <c r="P13" i="9"/>
  <c r="P10" i="9"/>
  <c r="P7" i="9"/>
  <c r="R5" i="9"/>
  <c r="R6" i="9"/>
  <c r="R19" i="9"/>
  <c r="R15" i="9"/>
  <c r="R20" i="9"/>
  <c r="R16" i="9"/>
  <c r="R22" i="9"/>
  <c r="R18" i="9"/>
  <c r="R8" i="9"/>
  <c r="R21" i="9"/>
  <c r="R17" i="9"/>
  <c r="R13" i="9"/>
  <c r="R10" i="9"/>
  <c r="R7" i="9"/>
  <c r="R11" i="9"/>
  <c r="R23" i="9"/>
  <c r="R9" i="9"/>
  <c r="R14" i="9"/>
  <c r="R12" i="9"/>
  <c r="U20" i="9"/>
  <c r="U16" i="9"/>
  <c r="U21" i="9"/>
  <c r="U17" i="9"/>
  <c r="U13" i="9"/>
  <c r="U10" i="9"/>
  <c r="U7" i="9"/>
  <c r="U9" i="9"/>
  <c r="U6" i="9"/>
  <c r="U22" i="9"/>
  <c r="U18" i="9"/>
  <c r="U14" i="9"/>
  <c r="U15" i="9"/>
  <c r="U11" i="9"/>
  <c r="U8" i="9"/>
  <c r="U5" i="9"/>
  <c r="U19" i="9"/>
  <c r="U12" i="9"/>
  <c r="U23" i="9"/>
  <c r="S12" i="9"/>
  <c r="S9" i="9"/>
  <c r="S6" i="9"/>
  <c r="S20" i="9"/>
  <c r="S16" i="9"/>
  <c r="S19" i="9"/>
  <c r="S21" i="9"/>
  <c r="S17" i="9"/>
  <c r="S13" i="9"/>
  <c r="S10" i="9"/>
  <c r="S7" i="9"/>
  <c r="S8" i="9"/>
  <c r="S23" i="9"/>
  <c r="S15" i="9"/>
  <c r="S22" i="9"/>
  <c r="S18" i="9"/>
  <c r="S14" i="9"/>
  <c r="S11" i="9"/>
  <c r="S5" i="9"/>
  <c r="T19" i="9"/>
  <c r="T12" i="9"/>
  <c r="T9" i="9"/>
  <c r="T6" i="9"/>
  <c r="T20" i="9"/>
  <c r="T16" i="9"/>
  <c r="T21" i="9"/>
  <c r="T17" i="9"/>
  <c r="T13" i="9"/>
  <c r="T10" i="9"/>
  <c r="T7" i="9"/>
  <c r="T22" i="9"/>
  <c r="T18" i="9"/>
  <c r="T14" i="9"/>
  <c r="T5" i="9"/>
  <c r="T23" i="9"/>
  <c r="T11" i="9"/>
  <c r="T8" i="9"/>
  <c r="T15" i="9"/>
  <c r="Q18" i="9"/>
  <c r="Q23" i="9"/>
  <c r="Q19" i="9"/>
  <c r="Q15" i="9"/>
  <c r="Q12" i="9"/>
  <c r="Q9" i="9"/>
  <c r="Q6" i="9"/>
  <c r="Q20" i="9"/>
  <c r="Q16" i="9"/>
  <c r="Q22" i="9"/>
  <c r="Q11" i="9"/>
  <c r="Q21" i="9"/>
  <c r="Q17" i="9"/>
  <c r="Q13" i="9"/>
  <c r="Q10" i="9"/>
  <c r="Q7" i="9"/>
  <c r="Q14" i="9"/>
  <c r="Q8" i="9"/>
  <c r="Q5" i="9"/>
  <c r="V21" i="9"/>
  <c r="V17" i="9"/>
  <c r="V7" i="9"/>
  <c r="V13" i="9"/>
  <c r="V10" i="9"/>
  <c r="V12" i="9"/>
  <c r="V22" i="9"/>
  <c r="V18" i="9"/>
  <c r="V14" i="9"/>
  <c r="V6" i="9"/>
  <c r="V20" i="9"/>
  <c r="V16" i="9"/>
  <c r="V11" i="9"/>
  <c r="V8" i="9"/>
  <c r="V5" i="9"/>
  <c r="V23" i="9"/>
  <c r="V19" i="9"/>
  <c r="V15" i="9"/>
  <c r="V9" i="9"/>
  <c r="X16" i="7"/>
  <c r="K27" i="5"/>
  <c r="K28" i="5" s="1"/>
  <c r="N27" i="5"/>
  <c r="N28" i="5" s="1"/>
  <c r="M27" i="5"/>
  <c r="M28" i="5" s="1"/>
  <c r="J25" i="5"/>
  <c r="G25" i="5" s="1"/>
  <c r="L27" i="5"/>
  <c r="L28" i="5" s="1"/>
  <c r="H27" i="5"/>
  <c r="H28" i="5" s="1"/>
  <c r="I27" i="5"/>
  <c r="I28" i="5" s="1"/>
  <c r="R11" i="5"/>
  <c r="R8" i="5"/>
  <c r="R5" i="5"/>
  <c r="R23" i="5"/>
  <c r="R19" i="5"/>
  <c r="R15" i="5"/>
  <c r="R18" i="5"/>
  <c r="R12" i="5"/>
  <c r="R9" i="5"/>
  <c r="R6" i="5"/>
  <c r="R20" i="5"/>
  <c r="R16" i="5"/>
  <c r="R21" i="5"/>
  <c r="R17" i="5"/>
  <c r="R13" i="5"/>
  <c r="R10" i="5"/>
  <c r="R7" i="5"/>
  <c r="R22" i="5"/>
  <c r="R14" i="5"/>
  <c r="V12" i="5"/>
  <c r="V18" i="5"/>
  <c r="S19" i="5"/>
  <c r="S15" i="5"/>
  <c r="S9" i="5"/>
  <c r="S6" i="5"/>
  <c r="S5" i="5"/>
  <c r="S20" i="5"/>
  <c r="S16" i="5"/>
  <c r="S21" i="5"/>
  <c r="S13" i="5"/>
  <c r="S10" i="5"/>
  <c r="S7" i="5"/>
  <c r="S11" i="5"/>
  <c r="S22" i="5"/>
  <c r="S18" i="5"/>
  <c r="S14" i="5"/>
  <c r="G25" i="1"/>
  <c r="T20" i="5" l="1"/>
  <c r="AF3" i="6"/>
  <c r="X22" i="8"/>
  <c r="X8" i="7"/>
  <c r="S13" i="1"/>
  <c r="S10" i="1"/>
  <c r="S20" i="1"/>
  <c r="S17" i="1"/>
  <c r="S7" i="1"/>
  <c r="S16" i="1"/>
  <c r="S14" i="1"/>
  <c r="S21" i="1"/>
  <c r="S11" i="1"/>
  <c r="S18" i="1"/>
  <c r="S8" i="1"/>
  <c r="S5" i="1"/>
  <c r="S12" i="1"/>
  <c r="S9" i="1"/>
  <c r="S19" i="1"/>
  <c r="S6" i="1"/>
  <c r="S22" i="1"/>
  <c r="S15" i="1"/>
  <c r="S23" i="1"/>
  <c r="R16" i="1"/>
  <c r="R13" i="1"/>
  <c r="R10" i="1"/>
  <c r="R9" i="1"/>
  <c r="R6" i="1"/>
  <c r="R20" i="1"/>
  <c r="R17" i="1"/>
  <c r="R7" i="1"/>
  <c r="R14" i="1"/>
  <c r="R21" i="1"/>
  <c r="R19" i="1"/>
  <c r="R11" i="1"/>
  <c r="R15" i="1"/>
  <c r="R12" i="1"/>
  <c r="R18" i="1"/>
  <c r="R8" i="1"/>
  <c r="R5" i="1"/>
  <c r="R22" i="1"/>
  <c r="R23" i="1"/>
  <c r="P8" i="5"/>
  <c r="AB3" i="6"/>
  <c r="V9" i="5"/>
  <c r="AH3" i="6"/>
  <c r="X13" i="8"/>
  <c r="Q19" i="1"/>
  <c r="Q6" i="1"/>
  <c r="Q16" i="1"/>
  <c r="Q13" i="1"/>
  <c r="Q10" i="1"/>
  <c r="Q22" i="1"/>
  <c r="Q12" i="1"/>
  <c r="Q20" i="1"/>
  <c r="Q17" i="1"/>
  <c r="Q7" i="1"/>
  <c r="Q14" i="1"/>
  <c r="Q9" i="1"/>
  <c r="X9" i="1" s="1"/>
  <c r="Q15" i="1"/>
  <c r="Q21" i="1"/>
  <c r="Q11" i="1"/>
  <c r="Q18" i="1"/>
  <c r="Q8" i="1"/>
  <c r="Q5" i="1"/>
  <c r="Q23" i="1"/>
  <c r="U9" i="5"/>
  <c r="AG3" i="6"/>
  <c r="S17" i="5"/>
  <c r="AE3" i="6"/>
  <c r="X8" i="8"/>
  <c r="U20" i="1"/>
  <c r="U17" i="1"/>
  <c r="U7" i="1"/>
  <c r="U14" i="1"/>
  <c r="U21" i="1"/>
  <c r="U11" i="1"/>
  <c r="U10" i="1"/>
  <c r="U18" i="1"/>
  <c r="U8" i="1"/>
  <c r="U5" i="1"/>
  <c r="U15" i="1"/>
  <c r="U16" i="1"/>
  <c r="U22" i="1"/>
  <c r="U12" i="1"/>
  <c r="U9" i="1"/>
  <c r="U19" i="1"/>
  <c r="U6" i="1"/>
  <c r="U13" i="1"/>
  <c r="U23" i="1"/>
  <c r="P22" i="1"/>
  <c r="P12" i="1"/>
  <c r="P9" i="1"/>
  <c r="P19" i="1"/>
  <c r="P6" i="1"/>
  <c r="P16" i="1"/>
  <c r="P13" i="1"/>
  <c r="P20" i="1"/>
  <c r="P17" i="1"/>
  <c r="P15" i="1"/>
  <c r="P10" i="1"/>
  <c r="P7" i="1"/>
  <c r="P18" i="1"/>
  <c r="P8" i="1"/>
  <c r="P5" i="1"/>
  <c r="P14" i="1"/>
  <c r="P21" i="1"/>
  <c r="P11" i="1"/>
  <c r="P23" i="1"/>
  <c r="Q9" i="5"/>
  <c r="AC3" i="6"/>
  <c r="T10" i="1"/>
  <c r="T20" i="1"/>
  <c r="T17" i="1"/>
  <c r="T7" i="1"/>
  <c r="T14" i="1"/>
  <c r="T18" i="1"/>
  <c r="T8" i="1"/>
  <c r="T5" i="1"/>
  <c r="T6" i="1"/>
  <c r="T23" i="1"/>
  <c r="T21" i="1"/>
  <c r="T11" i="1"/>
  <c r="T13" i="1"/>
  <c r="T19" i="1"/>
  <c r="T15" i="1"/>
  <c r="T22" i="1"/>
  <c r="T12" i="1"/>
  <c r="T9" i="1"/>
  <c r="T16" i="1"/>
  <c r="V14" i="1"/>
  <c r="V21" i="1"/>
  <c r="V11" i="1"/>
  <c r="V17" i="1"/>
  <c r="V18" i="1"/>
  <c r="V8" i="1"/>
  <c r="V5" i="1"/>
  <c r="V12" i="1"/>
  <c r="V7" i="1"/>
  <c r="V22" i="1"/>
  <c r="V9" i="1"/>
  <c r="V15" i="1"/>
  <c r="V20" i="1"/>
  <c r="V19" i="1"/>
  <c r="V6" i="1"/>
  <c r="V16" i="1"/>
  <c r="V13" i="1"/>
  <c r="V10" i="1"/>
  <c r="V23" i="1"/>
  <c r="X6" i="7"/>
  <c r="X5" i="7"/>
  <c r="X15" i="7"/>
  <c r="X14" i="7"/>
  <c r="X9" i="7"/>
  <c r="X13" i="7"/>
  <c r="X12" i="7"/>
  <c r="X11" i="8"/>
  <c r="X19" i="8"/>
  <c r="X5" i="8"/>
  <c r="X7" i="8"/>
  <c r="X18" i="8"/>
  <c r="X17" i="8"/>
  <c r="X12" i="8"/>
  <c r="X10" i="8"/>
  <c r="X15" i="8"/>
  <c r="X21" i="8"/>
  <c r="X16" i="8"/>
  <c r="X6" i="8"/>
  <c r="X23" i="8"/>
  <c r="X14" i="8"/>
  <c r="X22" i="9"/>
  <c r="X9" i="9"/>
  <c r="X6" i="9"/>
  <c r="X12" i="9"/>
  <c r="X7" i="9"/>
  <c r="X10" i="9"/>
  <c r="X14" i="9"/>
  <c r="X13" i="9"/>
  <c r="X15" i="9"/>
  <c r="X19" i="9"/>
  <c r="X21" i="9"/>
  <c r="X23" i="9"/>
  <c r="X16" i="9"/>
  <c r="X5" i="9"/>
  <c r="X17" i="9"/>
  <c r="X20" i="9"/>
  <c r="X8" i="9"/>
  <c r="X18" i="9"/>
  <c r="X11" i="9"/>
  <c r="S8" i="5"/>
  <c r="S12" i="5"/>
  <c r="S23" i="5"/>
  <c r="V14" i="5"/>
  <c r="V10" i="5"/>
  <c r="T11" i="5"/>
  <c r="V13" i="5"/>
  <c r="T23" i="5"/>
  <c r="T6" i="5"/>
  <c r="T9" i="5"/>
  <c r="T12" i="5"/>
  <c r="P19" i="5"/>
  <c r="T14" i="5"/>
  <c r="P23" i="5"/>
  <c r="U15" i="5"/>
  <c r="U7" i="5"/>
  <c r="V22" i="5"/>
  <c r="U10" i="5"/>
  <c r="Q13" i="5"/>
  <c r="V7" i="5"/>
  <c r="U13" i="5"/>
  <c r="Q16" i="5"/>
  <c r="Q15" i="5"/>
  <c r="T15" i="5"/>
  <c r="U23" i="5"/>
  <c r="U17" i="5"/>
  <c r="T7" i="5"/>
  <c r="T19" i="5"/>
  <c r="U21" i="5"/>
  <c r="Q8" i="5"/>
  <c r="V15" i="5"/>
  <c r="V17" i="5"/>
  <c r="T10" i="5"/>
  <c r="P7" i="5"/>
  <c r="U5" i="5"/>
  <c r="U16" i="5"/>
  <c r="Q14" i="5"/>
  <c r="V19" i="5"/>
  <c r="V21" i="5"/>
  <c r="T13" i="5"/>
  <c r="P10" i="5"/>
  <c r="U8" i="5"/>
  <c r="U20" i="5"/>
  <c r="P11" i="5"/>
  <c r="T18" i="5"/>
  <c r="Q19" i="5"/>
  <c r="T22" i="5"/>
  <c r="Q5" i="5"/>
  <c r="V23" i="5"/>
  <c r="V16" i="5"/>
  <c r="T17" i="5"/>
  <c r="U11" i="5"/>
  <c r="U6" i="5"/>
  <c r="V20" i="5"/>
  <c r="T21" i="5"/>
  <c r="P16" i="5"/>
  <c r="U12" i="5"/>
  <c r="Q7" i="5"/>
  <c r="V8" i="5"/>
  <c r="V6" i="5"/>
  <c r="T5" i="5"/>
  <c r="T16" i="5"/>
  <c r="P12" i="5"/>
  <c r="U18" i="5"/>
  <c r="Q17" i="5"/>
  <c r="P14" i="5"/>
  <c r="U19" i="5"/>
  <c r="Q18" i="5"/>
  <c r="P21" i="5"/>
  <c r="V5" i="5"/>
  <c r="U14" i="5"/>
  <c r="Q10" i="5"/>
  <c r="V11" i="5"/>
  <c r="T8" i="5"/>
  <c r="U22" i="5"/>
  <c r="Q20" i="5"/>
  <c r="Q12" i="5"/>
  <c r="P20" i="5"/>
  <c r="P18" i="5"/>
  <c r="P6" i="5"/>
  <c r="P22" i="5"/>
  <c r="Q23" i="5"/>
  <c r="P9" i="5"/>
  <c r="Q21" i="5"/>
  <c r="Q11" i="5"/>
  <c r="P15" i="5"/>
  <c r="P13" i="5"/>
  <c r="P5" i="5"/>
  <c r="Q6" i="5"/>
  <c r="Q22" i="5"/>
  <c r="P17" i="5"/>
  <c r="X16" i="1" l="1"/>
  <c r="X8" i="1"/>
  <c r="X12" i="1"/>
  <c r="X17" i="1"/>
  <c r="AI3" i="6"/>
  <c r="AJ3" i="6" s="1"/>
  <c r="AB5" i="6"/>
  <c r="AB7" i="6"/>
  <c r="AB4" i="6"/>
  <c r="AB6" i="6"/>
  <c r="AE6" i="6"/>
  <c r="AE5" i="6"/>
  <c r="AE7" i="6"/>
  <c r="AE4" i="6"/>
  <c r="X7" i="1"/>
  <c r="X14" i="1"/>
  <c r="X19" i="1"/>
  <c r="X5" i="1"/>
  <c r="X22" i="1"/>
  <c r="X15" i="1"/>
  <c r="X10" i="1"/>
  <c r="X11" i="1"/>
  <c r="AC7" i="6"/>
  <c r="AC4" i="6"/>
  <c r="AC6" i="6"/>
  <c r="AC5" i="6"/>
  <c r="X18" i="1"/>
  <c r="X13" i="1"/>
  <c r="X20" i="1"/>
  <c r="X23" i="1"/>
  <c r="X21" i="1"/>
  <c r="X6" i="1"/>
  <c r="X18" i="5"/>
  <c r="X8" i="5"/>
  <c r="X12" i="5"/>
  <c r="X13" i="5"/>
  <c r="X14" i="5"/>
  <c r="X22" i="5"/>
  <c r="X7" i="5"/>
  <c r="X10" i="5"/>
  <c r="X9" i="5"/>
  <c r="X16" i="5"/>
  <c r="X19" i="5"/>
  <c r="X17" i="5"/>
  <c r="X5" i="5"/>
  <c r="X20" i="5"/>
  <c r="X15" i="5"/>
  <c r="X11" i="5"/>
  <c r="X21" i="5"/>
  <c r="X23" i="5"/>
  <c r="X6" i="5"/>
  <c r="AI4" i="6" l="1"/>
  <c r="AJ4" i="6" s="1"/>
  <c r="AM4" i="6"/>
  <c r="AN4" i="6"/>
  <c r="AI6" i="6"/>
  <c r="AJ6" i="6" s="1"/>
  <c r="AI7" i="6"/>
  <c r="AJ7" i="6" s="1"/>
  <c r="AM7" i="6"/>
  <c r="AI5" i="6"/>
  <c r="AJ5" i="6" s="1"/>
  <c r="AN7" i="6"/>
  <c r="AM6" i="6" l="1"/>
  <c r="AM5" i="6"/>
  <c r="AN5" i="6"/>
  <c r="AN6" i="6"/>
</calcChain>
</file>

<file path=xl/sharedStrings.xml><?xml version="1.0" encoding="utf-8"?>
<sst xmlns="http://schemas.openxmlformats.org/spreadsheetml/2006/main" count="202" uniqueCount="67">
  <si>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</si>
  <si>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</si>
  <si>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</si>
  <si>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</si>
  <si>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</si>
  <si>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</si>
  <si>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</si>
  <si>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</si>
  <si>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</si>
  <si>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</si>
  <si>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</si>
  <si>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</si>
  <si>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</si>
  <si>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</si>
  <si>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</si>
  <si>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</si>
  <si>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</si>
  <si>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</si>
  <si>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</si>
  <si>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</si>
  <si>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</si>
  <si>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</si>
  <si>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mode_1_sq</t>
  </si>
  <si>
    <t>mode_2_sq</t>
  </si>
  <si>
    <t>mode_3_sq</t>
  </si>
  <si>
    <t>mode_4_sq</t>
  </si>
  <si>
    <t>mode_5_sq</t>
  </si>
  <si>
    <t>mode_6_sq</t>
  </si>
  <si>
    <t>mode_7_sq</t>
  </si>
  <si>
    <t>pred_norm</t>
  </si>
  <si>
    <t>pred_norm_ratio</t>
  </si>
  <si>
    <t>equilibrium structure</t>
  </si>
  <si>
    <t>a125</t>
  </si>
  <si>
    <t>a140</t>
  </si>
  <si>
    <t>a155</t>
  </si>
  <si>
    <t>a165</t>
  </si>
  <si>
    <t>c1_pred</t>
  </si>
  <si>
    <t>c2_pred</t>
  </si>
  <si>
    <t>c1_QM</t>
  </si>
  <si>
    <t>c2_QM</t>
  </si>
  <si>
    <t>kJ/mol</t>
  </si>
  <si>
    <t>arg1_A</t>
  </si>
  <si>
    <t>arg2_A</t>
  </si>
  <si>
    <t>arg1_B</t>
  </si>
  <si>
    <t>arg2_B</t>
  </si>
  <si>
    <t>f1_A</t>
  </si>
  <si>
    <t>f2_A</t>
  </si>
  <si>
    <t>f1_B</t>
  </si>
  <si>
    <t>f2_B</t>
  </si>
  <si>
    <t>mode_1_ratio</t>
  </si>
  <si>
    <t>mode_2_ratio</t>
  </si>
  <si>
    <t>arg3_A</t>
  </si>
  <si>
    <t>arg4_A</t>
  </si>
  <si>
    <t>f3_A</t>
  </si>
  <si>
    <t>f4_A</t>
  </si>
  <si>
    <t>arg3_B</t>
  </si>
  <si>
    <t>arg4_B</t>
  </si>
  <si>
    <t>f3_B</t>
  </si>
  <si>
    <t>f4_B</t>
  </si>
  <si>
    <t>mode_3_ratio</t>
  </si>
  <si>
    <t>mode_4_ratio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</si>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</sst>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HONC</a:t>
            </a:r>
          </a:p>
        </c:rich>
      </c:tx>
      <c:layout>
        <c:manualLayout>
          <c:xMode val="edge"/>
          <c:yMode val="edge"/>
          <c:x val="0.49921929575339608"/>
          <c:y val="4.6416557537700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opt_angle_no_relax!$X$5:$X$23</c:f>
              <c:numCache>
                <c:formatCode>General</c:formatCode>
                <c:ptCount val="19"/>
                <c:pt idx="0">
                  <c:v>2.5404211162384409</c:v>
                </c:pt>
                <c:pt idx="1">
                  <c:v>2.4936757648114085</c:v>
                </c:pt>
                <c:pt idx="2">
                  <c:v>2.348719958621527</c:v>
                </c:pt>
                <c:pt idx="3">
                  <c:v>2.0968130220654602</c:v>
                </c:pt>
                <c:pt idx="4">
                  <c:v>1.7385068533483603</c:v>
                </c:pt>
                <c:pt idx="5">
                  <c:v>1.297500988372281</c:v>
                </c:pt>
                <c:pt idx="6">
                  <c:v>0.82690002067483648</c:v>
                </c:pt>
                <c:pt idx="7">
                  <c:v>0.40289562604012585</c:v>
                </c:pt>
                <c:pt idx="8">
                  <c:v>0.10654801052533079</c:v>
                </c:pt>
                <c:pt idx="9">
                  <c:v>0</c:v>
                </c:pt>
                <c:pt idx="10">
                  <c:v>0.10654801052533075</c:v>
                </c:pt>
                <c:pt idx="11">
                  <c:v>0.40289562604012585</c:v>
                </c:pt>
                <c:pt idx="12">
                  <c:v>0.82690002067483559</c:v>
                </c:pt>
                <c:pt idx="13">
                  <c:v>1.2975009883722814</c:v>
                </c:pt>
                <c:pt idx="14">
                  <c:v>1.7385068533483607</c:v>
                </c:pt>
                <c:pt idx="15">
                  <c:v>2.0968130220654602</c:v>
                </c:pt>
                <c:pt idx="16">
                  <c:v>2.3487199586215262</c:v>
                </c:pt>
                <c:pt idx="17">
                  <c:v>2.4936757648114076</c:v>
                </c:pt>
                <c:pt idx="18">
                  <c:v>2.5404211162384409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DB-4F31-AC14-25D02A507B92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2.5404075450423136</c:v>
                </c:pt>
                <c:pt idx="1">
                  <c:v>2.4936736449812145</c:v>
                </c:pt>
                <c:pt idx="2">
                  <c:v>2.3487197899830363</c:v>
                </c:pt>
                <c:pt idx="3">
                  <c:v>2.0968030649773226</c:v>
                </c:pt>
                <c:pt idx="4">
                  <c:v>1.7385010799745544</c:v>
                </c:pt>
                <c:pt idx="5">
                  <c:v>1.2974958450313494</c:v>
                </c:pt>
                <c:pt idx="6">
                  <c:v>0.82690122504644137</c:v>
                </c:pt>
                <c:pt idx="7">
                  <c:v>0.40288297499766657</c:v>
                </c:pt>
                <c:pt idx="8">
                  <c:v>0.10654279004739919</c:v>
                </c:pt>
                <c:pt idx="9">
                  <c:v>0</c:v>
                </c:pt>
                <c:pt idx="10">
                  <c:v>0.10654279004739919</c:v>
                </c:pt>
                <c:pt idx="11">
                  <c:v>0.40288297499766657</c:v>
                </c:pt>
                <c:pt idx="12">
                  <c:v>0.82690122504644137</c:v>
                </c:pt>
                <c:pt idx="13">
                  <c:v>1.2974958450313494</c:v>
                </c:pt>
                <c:pt idx="14">
                  <c:v>1.7385010799745544</c:v>
                </c:pt>
                <c:pt idx="15">
                  <c:v>2.0968030649773226</c:v>
                </c:pt>
                <c:pt idx="16">
                  <c:v>2.3487197899830363</c:v>
                </c:pt>
                <c:pt idx="17">
                  <c:v>2.4936736449812145</c:v>
                </c:pt>
                <c:pt idx="18">
                  <c:v>2.5404075450423136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DB-4F31-AC14-25D02A507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204072"/>
        <c:axId val="681204464"/>
      </c:scatterChart>
      <c:valAx>
        <c:axId val="681204072"/>
        <c:scaling>
          <c:orientation val="minMax"/>
          <c:max val="3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204464"/>
        <c:crosses val="autoZero"/>
        <c:crossBetween val="midCat"/>
        <c:majorUnit val="90"/>
      </c:valAx>
      <c:valAx>
        <c:axId val="6812044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20407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HONC (DT projectors)</a:t>
            </a:r>
          </a:p>
        </c:rich>
      </c:tx>
      <c:layout>
        <c:manualLayout>
          <c:xMode val="edge"/>
          <c:yMode val="edge"/>
          <c:x val="0.32778015532047888"/>
          <c:y val="4.64066433622564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c1_QM</c:v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predict_norms!$AO$4:$AO$7</c:f>
              <c:numCache>
                <c:formatCode>General</c:formatCode>
                <c:ptCount val="4"/>
                <c:pt idx="0">
                  <c:v>0.88160000000000005</c:v>
                </c:pt>
                <c:pt idx="1">
                  <c:v>0.89849999999999997</c:v>
                </c:pt>
                <c:pt idx="2">
                  <c:v>0.94379999999999997</c:v>
                </c:pt>
                <c:pt idx="3">
                  <c:v>0.97640000000000005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8-4B2F-969E-702D2E7753D0}"/>
            </c:ext>
          </c:extLst>
        </c:ser>
        <c:ser>
          <c:idx val="1"/>
          <c:order val="1"/>
          <c:tx>
            <c:v>c1_predicted</c:v>
          </c:tx>
          <c:spPr>
            <a:pattFill prst="wdUpDiag">
              <a:fgClr>
                <a:schemeClr val="accent6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accent6">
                  <a:lumMod val="50000"/>
                </a:schemeClr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predict_norms!$AM$4:$AM$7</c:f>
              <c:numCache>
                <c:formatCode>General</c:formatCode>
                <c:ptCount val="4"/>
                <c:pt idx="0">
                  <c:v>0.88253406875887208</c:v>
                </c:pt>
                <c:pt idx="1">
                  <c:v>0.90746297175325907</c:v>
                </c:pt>
                <c:pt idx="2">
                  <c:v>0.94762985242615028</c:v>
                </c:pt>
                <c:pt idx="3">
                  <c:v>0.97714785750874789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8-4B2F-969E-702D2E7753D0}"/>
            </c:ext>
          </c:extLst>
        </c:ser>
        <c:ser>
          <c:idx val="2"/>
          <c:order val="2"/>
          <c:tx>
            <c:v>c2_QM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predict_norms!$AP$4:$AP$7</c:f>
              <c:numCache>
                <c:formatCode>General</c:formatCode>
                <c:ptCount val="4"/>
                <c:pt idx="0">
                  <c:v>0.4718</c:v>
                </c:pt>
                <c:pt idx="1">
                  <c:v>0.43890000000000001</c:v>
                </c:pt>
                <c:pt idx="2">
                  <c:v>0.33040000000000003</c:v>
                </c:pt>
                <c:pt idx="3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8-4B2F-969E-702D2E7753D0}"/>
            </c:ext>
          </c:extLst>
        </c:ser>
        <c:ser>
          <c:idx val="3"/>
          <c:order val="3"/>
          <c:tx>
            <c:v>c2_predicted</c:v>
          </c:tx>
          <c:spPr>
            <a:pattFill prst="wdUpDiag">
              <a:fgClr>
                <a:srgbClr val="7030A0"/>
              </a:fgClr>
              <a:bgClr>
                <a:schemeClr val="bg1"/>
              </a:bgClr>
            </a:pattFill>
            <a:ln>
              <a:solidFill>
                <a:srgbClr val="7030A0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predict_norms!$AN$4:$AN$7</c:f>
              <c:numCache>
                <c:formatCode>General</c:formatCode>
                <c:ptCount val="4"/>
                <c:pt idx="0">
                  <c:v>0.47013111553740511</c:v>
                </c:pt>
                <c:pt idx="1">
                  <c:v>0.42008198913239986</c:v>
                </c:pt>
                <c:pt idx="2">
                  <c:v>0.31935780953248039</c:v>
                </c:pt>
                <c:pt idx="3">
                  <c:v>0.21255789485216503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8-4B2F-969E-702D2E775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9073696"/>
        <c:axId val="589072520"/>
      </c:barChart>
      <c:catAx>
        <c:axId val="589073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constrained ONC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2520"/>
        <c:crosses val="autoZero"/>
        <c:auto val="0"/>
        <c:lblAlgn val="ctr"/>
        <c:lblOffset val="100"/>
        <c:noMultiLvlLbl val="0"/>
      </c:catAx>
      <c:valAx>
        <c:axId val="589072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1</a:t>
                </a:r>
                <a:r>
                  <a:rPr lang="en-US" sz="2800">
                    <a:solidFill>
                      <a:schemeClr val="tx1"/>
                    </a:solidFill>
                  </a:rPr>
                  <a:t> or 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mode coefficient</a:t>
                </a:r>
              </a:p>
            </c:rich>
          </c:tx>
          <c:layout>
            <c:manualLayout>
              <c:xMode val="edge"/>
              <c:yMode val="edge"/>
              <c:x val="1.0252925486027881E-2"/>
              <c:y val="0.13792181440007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3696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2055468211548415"/>
          <c:y val="0.8991118392413775"/>
          <c:w val="0.87753163067878304"/>
          <c:h val="7.06229517364445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594BA3-7188-86BC-45A9-338E18003D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9B0654-CAAC-ACEB-27C9-85C2AC1F32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10" width="11.28515625" customWidth="1"/>
    <col min="11" max="11" width="9.28515625" customWidth="1"/>
    <col min="12" max="14" width="10.140625" customWidth="1"/>
    <col min="15" max="15" width="14.140625" customWidth="1"/>
    <col min="16" max="16" width="11.140625" customWidth="1"/>
    <col min="17" max="19" width="12" customWidth="1"/>
    <col min="21" max="23" width="10.42578125" customWidth="1"/>
    <col min="24" max="24" width="13.7109375" customWidth="1"/>
    <col min="25" max="27" width="15.140625" customWidth="1"/>
    <col min="28" max="28" width="12.28515625" customWidth="1"/>
    <col min="29" max="30" width="11.140625" customWidth="1"/>
    <col min="31" max="31" width="11.28515625" customWidth="1"/>
    <col min="32" max="32" width="11" customWidth="1"/>
    <col min="33" max="33" width="11.85546875" customWidth="1"/>
    <col min="34" max="34" width="13" customWidth="1"/>
    <col min="35" max="35" width="13.28515625" customWidth="1"/>
    <col min="36" max="36" width="16.140625" customWidth="1"/>
  </cols>
  <sheetData>
    <row r="1" spans="1:42" x14ac:dyDescent="0.25">
      <c r="A1" t="s">
        <v>16</v>
      </c>
      <c r="B1">
        <v>2.8158916161173799</v>
      </c>
      <c r="AB1" t="s">
        <v>17</v>
      </c>
    </row>
    <row r="2" spans="1:42" x14ac:dyDescent="0.25">
      <c r="B2" t="s">
        <v>18</v>
      </c>
      <c r="C2" t="s">
        <v>8</v>
      </c>
      <c r="D2" t="s">
        <v>19</v>
      </c>
      <c r="E2" t="s">
        <v>8</v>
      </c>
      <c r="F2" t="s">
        <v>20</v>
      </c>
      <c r="G2" t="s">
        <v>41</v>
      </c>
      <c r="H2" t="s">
        <v>42</v>
      </c>
      <c r="I2" t="s">
        <v>51</v>
      </c>
      <c r="J2" t="s">
        <v>52</v>
      </c>
      <c r="K2" t="s">
        <v>45</v>
      </c>
      <c r="L2" t="s">
        <v>46</v>
      </c>
      <c r="M2" t="s">
        <v>53</v>
      </c>
      <c r="N2" t="s">
        <v>54</v>
      </c>
      <c r="O2" t="s">
        <v>21</v>
      </c>
      <c r="P2" t="s">
        <v>43</v>
      </c>
      <c r="Q2" t="s">
        <v>44</v>
      </c>
      <c r="R2" t="s">
        <v>55</v>
      </c>
      <c r="S2" t="s">
        <v>56</v>
      </c>
      <c r="T2" t="s">
        <v>47</v>
      </c>
      <c r="U2" t="s">
        <v>48</v>
      </c>
      <c r="V2" t="s">
        <v>57</v>
      </c>
      <c r="W2" t="s">
        <v>58</v>
      </c>
      <c r="X2" t="s">
        <v>49</v>
      </c>
      <c r="Y2" t="s">
        <v>50</v>
      </c>
      <c r="Z2" t="s">
        <v>59</v>
      </c>
      <c r="AA2" t="s">
        <v>60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  <c r="AM2" t="s">
        <v>36</v>
      </c>
      <c r="AN2" t="s">
        <v>37</v>
      </c>
      <c r="AO2" t="s">
        <v>38</v>
      </c>
      <c r="AP2" t="s">
        <v>39</v>
      </c>
    </row>
    <row r="3" spans="1:42" ht="15.75" thickBot="1" x14ac:dyDescent="0.3">
      <c r="A3" t="s">
        <v>31</v>
      </c>
      <c r="B3">
        <v>173.28740999999999</v>
      </c>
      <c r="C3">
        <f>B3*PI()/180</f>
        <v>3.0244358567533469</v>
      </c>
      <c r="D3">
        <v>105.13292</v>
      </c>
      <c r="E3">
        <f>D3*PI()/180</f>
        <v>1.834915606235797</v>
      </c>
      <c r="F3">
        <f>COS(C3/2)</f>
        <v>5.8544902898760791E-2</v>
      </c>
      <c r="G3">
        <f>(1/4)*F3+(3/4)*F3^3</f>
        <v>1.4786722964026569E-2</v>
      </c>
      <c r="H3">
        <f>(3/4)*F3^2+(1/4)*F3^4</f>
        <v>2.5735661903234907E-3</v>
      </c>
      <c r="I3">
        <f>(6*F3^3-3*F3^5+F3^7)/4</f>
        <v>3.0047923787069892E-4</v>
      </c>
      <c r="J3">
        <f>(10*F3^4-9*F3^6+3*F3^8)/4</f>
        <v>2.9278993376755911E-5</v>
      </c>
      <c r="K3">
        <f t="shared" ref="K3:L7" si="0">TANH($B$1*G3)</f>
        <v>4.1613763310259809E-2</v>
      </c>
      <c r="L3">
        <f t="shared" si="0"/>
        <v>7.246756599221112E-3</v>
      </c>
      <c r="M3">
        <f t="shared" ref="M3:N3" si="1">TANH($B$1*I3)</f>
        <v>8.4611676482186031E-4</v>
      </c>
      <c r="N3">
        <f t="shared" si="1"/>
        <v>8.2446471791155476E-5</v>
      </c>
      <c r="O3">
        <f>COS(E3/2)</f>
        <v>0.60784077278714854</v>
      </c>
      <c r="P3">
        <f>(1/4)*O3+(3/4)*O3^3</f>
        <v>0.32039457559815521</v>
      </c>
      <c r="Q3">
        <f>(3/4)*O3^2+(1/4)*O3^4</f>
        <v>0.31122989885111629</v>
      </c>
      <c r="R3">
        <f>(6*O3^3-3*O3^5+O3^7)/4</f>
        <v>0.28230148021527657</v>
      </c>
      <c r="S3">
        <f>(10*O3^4-9*O3^6+3*O3^8)/4</f>
        <v>0.24176628924496588</v>
      </c>
      <c r="T3">
        <f t="shared" ref="T3:U7" si="2">TANH($B$1*P3)</f>
        <v>0.71736565350364989</v>
      </c>
      <c r="U3">
        <f t="shared" si="2"/>
        <v>0.70460602673730088</v>
      </c>
      <c r="V3">
        <f t="shared" ref="V3:W3" si="3">TANH($B$1*R3)</f>
        <v>0.66119301927855756</v>
      </c>
      <c r="W3">
        <f t="shared" si="3"/>
        <v>0.59203122292052246</v>
      </c>
      <c r="AB3">
        <f>part_relax!H28^2</f>
        <v>0.80522355226004494</v>
      </c>
      <c r="AC3">
        <f>part_relax!I28^2</f>
        <v>8.1896241200299473E-3</v>
      </c>
      <c r="AD3">
        <f>part_relax!J28^2</f>
        <v>4.0865913948300413E-8</v>
      </c>
      <c r="AE3">
        <f>part_relax!K28^2</f>
        <v>8.3535226427545148E-10</v>
      </c>
      <c r="AF3">
        <f>part_relax!L28^2</f>
        <v>5.265439013248682E-34</v>
      </c>
      <c r="AG3">
        <f>part_relax!M28^2</f>
        <v>5.229659170550757E-33</v>
      </c>
      <c r="AH3">
        <f>part_relax!N28^2</f>
        <v>3.1687402311502814E-32</v>
      </c>
      <c r="AI3" s="4">
        <f>SQRT(SUM(AB3:AH3))</f>
        <v>0.90189423885583231</v>
      </c>
      <c r="AJ3" s="4">
        <f>AI3/$AI$3</f>
        <v>1</v>
      </c>
    </row>
    <row r="4" spans="1:42" ht="16.5" thickBot="1" x14ac:dyDescent="0.3">
      <c r="A4" t="s">
        <v>32</v>
      </c>
      <c r="B4">
        <v>125</v>
      </c>
      <c r="C4">
        <f t="shared" ref="C4:C7" si="4">B4*PI()/180</f>
        <v>2.1816615649929116</v>
      </c>
      <c r="D4">
        <v>104.40573000000001</v>
      </c>
      <c r="E4">
        <f t="shared" ref="E4:E7" si="5">D4*PI()/180</f>
        <v>1.8222237464482194</v>
      </c>
      <c r="F4">
        <f>COS(C4/2)</f>
        <v>0.46174861323503408</v>
      </c>
      <c r="G4">
        <f>(1/4)*F4+(3/4)*F4^3</f>
        <v>0.18927483674587572</v>
      </c>
      <c r="H4">
        <f>(3/4)*F4^2+(1/4)*F4^4</f>
        <v>0.17127365234554992</v>
      </c>
      <c r="I4">
        <f t="shared" ref="I4:I7" si="6">(6*F4^3-3*F4^5+F4^7)/4</f>
        <v>0.13305117173540831</v>
      </c>
      <c r="J4">
        <f t="shared" ref="J4:J7" si="7">(10*F4^4-9*F4^6+3*F4^8)/4</f>
        <v>9.3390054296826591E-2</v>
      </c>
      <c r="K4">
        <f t="shared" si="0"/>
        <v>0.48765375931783789</v>
      </c>
      <c r="L4">
        <f t="shared" si="0"/>
        <v>0.44807415429549785</v>
      </c>
      <c r="M4">
        <f t="shared" ref="M4:M7" si="8">TANH($B$1*I4)</f>
        <v>0.35805900163227877</v>
      </c>
      <c r="N4">
        <f t="shared" ref="N4:N7" si="9">TANH($B$1*J4)</f>
        <v>0.25707722582073123</v>
      </c>
      <c r="O4">
        <f>COS(E4/2)</f>
        <v>0.61286754222593154</v>
      </c>
      <c r="P4">
        <f>(1/4)*O4+(3/4)*O4^3</f>
        <v>0.32586471707183273</v>
      </c>
      <c r="Q4">
        <f>(3/4)*O4^2+(1/4)*O4^4</f>
        <v>0.31697505229269018</v>
      </c>
      <c r="R4">
        <f t="shared" ref="R4:R7" si="10">(6*O4^3-3*O4^5+O4^7)/4</f>
        <v>0.28856706521318559</v>
      </c>
      <c r="S4">
        <f t="shared" ref="S4:S7" si="11">(10*O4^4-9*O4^6+3*O4^8)/4</f>
        <v>0.24839949161646771</v>
      </c>
      <c r="T4">
        <f t="shared" si="2"/>
        <v>0.72475992987515603</v>
      </c>
      <c r="U4">
        <f t="shared" si="2"/>
        <v>0.71265950091859231</v>
      </c>
      <c r="V4">
        <f t="shared" ref="V4:V7" si="12">TANH($B$1*R4)</f>
        <v>0.6710075265199148</v>
      </c>
      <c r="W4">
        <f t="shared" ref="W4:W7" si="13">TANH($B$1*S4)</f>
        <v>0.60402874592998967</v>
      </c>
      <c r="X4">
        <f t="shared" ref="X4:Y7" si="14">K4*T4/(K$3*T$3)</f>
        <v>11.839358701901721</v>
      </c>
      <c r="Y4">
        <f t="shared" si="14"/>
        <v>62.537705778804479</v>
      </c>
      <c r="Z4">
        <f t="shared" ref="Z4:AA4" si="15">M4*V4/(M$3*V$3)</f>
        <v>429.46070039377901</v>
      </c>
      <c r="AA4">
        <f t="shared" si="15"/>
        <v>3181.2992668619095</v>
      </c>
      <c r="AB4">
        <f>AB$3*$X4^2</f>
        <v>112.86851906314502</v>
      </c>
      <c r="AC4">
        <f>AC$3*Y4^2</f>
        <v>32.029330381711731</v>
      </c>
      <c r="AD4">
        <f t="shared" ref="AD4:AE7" si="16">AD$3*Z4^2</f>
        <v>7.5371658593311351E-3</v>
      </c>
      <c r="AE4">
        <f t="shared" si="16"/>
        <v>8.4543204448878986E-3</v>
      </c>
      <c r="AF4" s="2">
        <v>0</v>
      </c>
      <c r="AG4" s="2">
        <v>0</v>
      </c>
      <c r="AH4" s="2">
        <v>0</v>
      </c>
      <c r="AI4" s="4">
        <f t="shared" ref="AI4:AI7" si="17">SQRT(SUM(AB4:AH4))</f>
        <v>12.038016486579545</v>
      </c>
      <c r="AJ4" s="4">
        <f t="shared" ref="AJ4:AJ7" si="18">AI4/$AI$3</f>
        <v>13.347481298751061</v>
      </c>
      <c r="AM4">
        <f t="shared" ref="AM4:AN7" si="19">SQRT(AB4)/$AI4</f>
        <v>0.88253406875887208</v>
      </c>
      <c r="AN4">
        <f t="shared" si="19"/>
        <v>0.47013111553740511</v>
      </c>
      <c r="AO4" s="5">
        <v>0.88160000000000005</v>
      </c>
      <c r="AP4" s="5">
        <v>0.4718</v>
      </c>
    </row>
    <row r="5" spans="1:42" ht="16.5" thickBot="1" x14ac:dyDescent="0.3">
      <c r="A5" t="s">
        <v>33</v>
      </c>
      <c r="B5">
        <v>140</v>
      </c>
      <c r="C5">
        <f t="shared" si="4"/>
        <v>2.4434609527920612</v>
      </c>
      <c r="D5">
        <v>105.08641</v>
      </c>
      <c r="E5">
        <f t="shared" si="5"/>
        <v>1.8341038536006942</v>
      </c>
      <c r="F5">
        <f>COS(C5/2)</f>
        <v>0.34202014332566882</v>
      </c>
      <c r="G5">
        <f>(1/4)*F5+(3/4)*F5^3</f>
        <v>0.11551160324252364</v>
      </c>
      <c r="H5">
        <f>(3/4)*F5^2+(1/4)*F5^4</f>
        <v>9.1154283992602614E-2</v>
      </c>
      <c r="I5">
        <f t="shared" si="6"/>
        <v>5.6639901190039768E-2</v>
      </c>
      <c r="J5">
        <f t="shared" si="7"/>
        <v>3.0748360071152791E-2</v>
      </c>
      <c r="K5">
        <f t="shared" si="0"/>
        <v>0.31426261757643364</v>
      </c>
      <c r="L5">
        <f t="shared" si="0"/>
        <v>0.25118815920804366</v>
      </c>
      <c r="M5">
        <f t="shared" si="8"/>
        <v>0.15815307778311283</v>
      </c>
      <c r="N5">
        <f t="shared" si="9"/>
        <v>8.6368328499086489E-2</v>
      </c>
      <c r="O5">
        <f>COS(E5/2)</f>
        <v>0.60816301242894033</v>
      </c>
      <c r="P5">
        <f>(1/4)*O5+(3/4)*O5^3</f>
        <v>0.32074315807211556</v>
      </c>
      <c r="Q5">
        <f>(3/4)*O5^2+(1/4)*O5^4</f>
        <v>0.31159620820079881</v>
      </c>
      <c r="R5">
        <f t="shared" si="10"/>
        <v>0.28270088080926176</v>
      </c>
      <c r="S5">
        <f t="shared" si="11"/>
        <v>0.24218849038129631</v>
      </c>
      <c r="T5">
        <f t="shared" si="2"/>
        <v>0.7178417591751356</v>
      </c>
      <c r="U5">
        <f t="shared" si="2"/>
        <v>0.70512503456433029</v>
      </c>
      <c r="V5">
        <f t="shared" si="12"/>
        <v>0.66182553900452201</v>
      </c>
      <c r="W5">
        <f t="shared" si="13"/>
        <v>0.59280285107455177</v>
      </c>
      <c r="X5">
        <f t="shared" si="14"/>
        <v>7.556903397285974</v>
      </c>
      <c r="Y5">
        <f t="shared" si="14"/>
        <v>34.687681198034021</v>
      </c>
      <c r="Z5">
        <f t="shared" ref="Z5:Z7" si="20">M5*V5/(M$3*V$3)</f>
        <v>187.09518470374442</v>
      </c>
      <c r="AA5">
        <f t="shared" ref="AA5:AA7" si="21">N5*W5/(N$3*W$3)</f>
        <v>1048.9338767644999</v>
      </c>
      <c r="AB5">
        <f>AB$3*$X5^2</f>
        <v>45.983731461244396</v>
      </c>
      <c r="AC5">
        <f t="shared" ref="AC5:AC7" si="22">AC$3*Y5^2</f>
        <v>9.8540442362608154</v>
      </c>
      <c r="AD5">
        <f t="shared" si="16"/>
        <v>1.4304953040157643E-3</v>
      </c>
      <c r="AE5">
        <f t="shared" si="16"/>
        <v>9.191065850773139E-4</v>
      </c>
      <c r="AF5" s="2">
        <v>0</v>
      </c>
      <c r="AG5" s="2">
        <v>0</v>
      </c>
      <c r="AH5" s="2">
        <v>0</v>
      </c>
      <c r="AI5" s="4">
        <f t="shared" si="17"/>
        <v>7.4726250608065641</v>
      </c>
      <c r="AJ5" s="4">
        <f t="shared" si="18"/>
        <v>8.2854782067202706</v>
      </c>
      <c r="AM5">
        <f t="shared" si="19"/>
        <v>0.90746297175325907</v>
      </c>
      <c r="AN5">
        <f t="shared" si="19"/>
        <v>0.42008198913239986</v>
      </c>
      <c r="AO5" s="6">
        <v>0.89849999999999997</v>
      </c>
      <c r="AP5" s="6">
        <v>0.43890000000000001</v>
      </c>
    </row>
    <row r="6" spans="1:42" ht="16.5" thickBot="1" x14ac:dyDescent="0.3">
      <c r="A6" t="s">
        <v>34</v>
      </c>
      <c r="B6">
        <v>155</v>
      </c>
      <c r="C6">
        <f t="shared" si="4"/>
        <v>2.7052603405912108</v>
      </c>
      <c r="D6">
        <v>105.26263</v>
      </c>
      <c r="E6">
        <f t="shared" si="5"/>
        <v>1.8371794728085589</v>
      </c>
      <c r="F6">
        <f t="shared" ref="F6:F7" si="23">COS(C6/2)</f>
        <v>0.2164396139381029</v>
      </c>
      <c r="G6">
        <f t="shared" ref="G6:G7" si="24">(1/4)*F6+(3/4)*F6^3</f>
        <v>6.1714418385573476E-2</v>
      </c>
      <c r="H6">
        <f t="shared" ref="H6:H7" si="25">(3/4)*F6^2+(1/4)*F6^4</f>
        <v>3.5683219284379383E-2</v>
      </c>
      <c r="I6">
        <f t="shared" si="6"/>
        <v>1.4858350736190793E-2</v>
      </c>
      <c r="J6">
        <f t="shared" si="7"/>
        <v>5.2586917063093177E-3</v>
      </c>
      <c r="K6">
        <f t="shared" si="0"/>
        <v>0.1720526013451536</v>
      </c>
      <c r="L6">
        <f t="shared" si="0"/>
        <v>0.10014328091029831</v>
      </c>
      <c r="M6">
        <f t="shared" si="8"/>
        <v>4.1815108382585744E-2</v>
      </c>
      <c r="N6">
        <f t="shared" si="9"/>
        <v>1.4806823652500592E-2</v>
      </c>
      <c r="O6">
        <f t="shared" ref="O6:O7" si="26">COS(E6/2)</f>
        <v>0.60694156183236703</v>
      </c>
      <c r="P6">
        <f t="shared" ref="P6:P7" si="27">(1/4)*O6+(3/4)*O6^3</f>
        <v>0.3194233565320459</v>
      </c>
      <c r="Q6">
        <f t="shared" ref="Q6:Q7" si="28">(3/4)*O6^2+(1/4)*O6^4</f>
        <v>0.31020914328610771</v>
      </c>
      <c r="R6">
        <f t="shared" si="10"/>
        <v>0.28118858412738396</v>
      </c>
      <c r="S6">
        <f t="shared" si="11"/>
        <v>0.24059032584733583</v>
      </c>
      <c r="T6">
        <f t="shared" si="2"/>
        <v>0.71603558921600041</v>
      </c>
      <c r="U6">
        <f t="shared" si="2"/>
        <v>0.70315577765149795</v>
      </c>
      <c r="V6">
        <f t="shared" si="12"/>
        <v>0.65942558862180711</v>
      </c>
      <c r="W6">
        <f t="shared" si="13"/>
        <v>0.58987626446681674</v>
      </c>
      <c r="X6">
        <f t="shared" si="14"/>
        <v>4.1268461625300938</v>
      </c>
      <c r="Y6">
        <f t="shared" si="14"/>
        <v>13.790605566089988</v>
      </c>
      <c r="Z6">
        <f t="shared" si="20"/>
        <v>49.287916784875158</v>
      </c>
      <c r="AA6">
        <f t="shared" si="21"/>
        <v>178.93946671336545</v>
      </c>
      <c r="AB6">
        <f t="shared" ref="AB6:AB7" si="29">AB$3*$X6^2</f>
        <v>13.713648982673099</v>
      </c>
      <c r="AC6">
        <f t="shared" si="22"/>
        <v>1.5575092822387619</v>
      </c>
      <c r="AD6">
        <f t="shared" si="16"/>
        <v>9.9275513304125415E-5</v>
      </c>
      <c r="AE6">
        <f t="shared" si="16"/>
        <v>2.6747422111349919E-5</v>
      </c>
      <c r="AF6" s="2">
        <v>0</v>
      </c>
      <c r="AG6" s="2">
        <v>0</v>
      </c>
      <c r="AH6" s="2">
        <v>0</v>
      </c>
      <c r="AI6" s="4">
        <f t="shared" si="17"/>
        <v>3.9078490615487285</v>
      </c>
      <c r="AJ6" s="4">
        <f t="shared" si="18"/>
        <v>4.3329349420241696</v>
      </c>
      <c r="AM6">
        <f t="shared" si="19"/>
        <v>0.94762985242615028</v>
      </c>
      <c r="AN6">
        <f t="shared" si="19"/>
        <v>0.31935780953248039</v>
      </c>
      <c r="AO6" s="6">
        <v>0.94379999999999997</v>
      </c>
      <c r="AP6" s="6">
        <v>0.33040000000000003</v>
      </c>
    </row>
    <row r="7" spans="1:42" ht="16.5" thickBot="1" x14ac:dyDescent="0.3">
      <c r="A7" t="s">
        <v>35</v>
      </c>
      <c r="B7">
        <v>165</v>
      </c>
      <c r="C7">
        <f t="shared" si="4"/>
        <v>2.8797932657906435</v>
      </c>
      <c r="D7">
        <v>105.18817</v>
      </c>
      <c r="E7">
        <f t="shared" si="5"/>
        <v>1.8358799006475237</v>
      </c>
      <c r="F7">
        <f t="shared" si="23"/>
        <v>0.13052619222005171</v>
      </c>
      <c r="G7">
        <f t="shared" si="24"/>
        <v>3.4299387610337621E-2</v>
      </c>
      <c r="H7">
        <f t="shared" si="25"/>
        <v>1.285038072372959E-2</v>
      </c>
      <c r="I7">
        <f t="shared" si="6"/>
        <v>3.3074253536153129E-3</v>
      </c>
      <c r="J7">
        <f t="shared" si="7"/>
        <v>7.1459225533701749E-4</v>
      </c>
      <c r="K7">
        <f t="shared" si="0"/>
        <v>9.6284153430735847E-2</v>
      </c>
      <c r="L7">
        <f t="shared" si="0"/>
        <v>3.6169494251280271E-2</v>
      </c>
      <c r="M7">
        <f t="shared" si="8"/>
        <v>9.3130820581070924E-3</v>
      </c>
      <c r="N7">
        <f t="shared" si="9"/>
        <v>2.012211624927299E-3</v>
      </c>
      <c r="O7">
        <f t="shared" si="26"/>
        <v>0.60745784885323262</v>
      </c>
      <c r="P7">
        <f t="shared" si="27"/>
        <v>0.31998071722369692</v>
      </c>
      <c r="Q7">
        <f t="shared" si="28"/>
        <v>0.31079495814200497</v>
      </c>
      <c r="R7">
        <f t="shared" si="10"/>
        <v>0.28182726575746531</v>
      </c>
      <c r="S7">
        <f t="shared" si="11"/>
        <v>0.24126511747999518</v>
      </c>
      <c r="T7">
        <f t="shared" si="2"/>
        <v>0.71679952057025986</v>
      </c>
      <c r="U7">
        <f t="shared" si="2"/>
        <v>0.70398879767360889</v>
      </c>
      <c r="V7">
        <f t="shared" si="12"/>
        <v>0.6604407964161384</v>
      </c>
      <c r="W7">
        <f t="shared" si="13"/>
        <v>0.59111385456583165</v>
      </c>
      <c r="X7">
        <f t="shared" si="14"/>
        <v>2.3119314366161556</v>
      </c>
      <c r="Y7">
        <f t="shared" si="14"/>
        <v>4.9867564306960093</v>
      </c>
      <c r="Z7">
        <f t="shared" si="20"/>
        <v>10.994329840643411</v>
      </c>
      <c r="AA7">
        <f t="shared" si="21"/>
        <v>24.368461197565832</v>
      </c>
      <c r="AB7">
        <f t="shared" si="29"/>
        <v>4.3039416017879146</v>
      </c>
      <c r="AC7">
        <f t="shared" si="22"/>
        <v>0.20365744085027737</v>
      </c>
      <c r="AD7">
        <f t="shared" si="16"/>
        <v>4.9396791442369118E-6</v>
      </c>
      <c r="AE7">
        <f t="shared" si="16"/>
        <v>4.9605046969137307E-7</v>
      </c>
      <c r="AF7" s="2">
        <v>0</v>
      </c>
      <c r="AG7" s="2">
        <v>0</v>
      </c>
      <c r="AH7" s="2">
        <v>0</v>
      </c>
      <c r="AI7" s="4">
        <f t="shared" si="17"/>
        <v>2.1231119797052171</v>
      </c>
      <c r="AJ7" s="4">
        <f t="shared" si="18"/>
        <v>2.3540587002736095</v>
      </c>
      <c r="AM7">
        <f t="shared" si="19"/>
        <v>0.97714785750874789</v>
      </c>
      <c r="AN7">
        <f t="shared" si="19"/>
        <v>0.21255789485216503</v>
      </c>
      <c r="AO7" s="6">
        <v>0.97640000000000005</v>
      </c>
      <c r="AP7" s="6">
        <v>0.216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-168.31874110000001</v>
      </c>
      <c r="E4">
        <f>D4-$D$24</f>
        <v>-5.9516355555615519E-3</v>
      </c>
    </row>
    <row r="5" spans="1:26" x14ac:dyDescent="0.25">
      <c r="B5">
        <v>0</v>
      </c>
      <c r="C5">
        <f t="shared" ref="C5:C23" si="0">B5*PI()/180</f>
        <v>0</v>
      </c>
      <c r="D5">
        <v>-168.31096772000001</v>
      </c>
      <c r="E5">
        <f t="shared" ref="E5:E22" si="1">D5-$D$24</f>
        <v>1.8217444444417197E-3</v>
      </c>
      <c r="F5">
        <f t="shared" ref="F5:F22" si="2">E5^2</f>
        <v>3.3187528208542698E-6</v>
      </c>
      <c r="G5">
        <f t="shared" ref="G5:G22" si="3">E5/$F$24</f>
        <v>0.59043205174818314</v>
      </c>
      <c r="H5">
        <f>-COS(C5-$C$4)*SQRT(2)*G5</f>
        <v>0.83499701524205372</v>
      </c>
      <c r="I5">
        <f>-SQRT(2)*COS(2*(C5-$C$4))*G5</f>
        <v>-0.83499701524205372</v>
      </c>
      <c r="J5">
        <f>-COS(3*(C5-$C$4))*SQRT(2)*G5</f>
        <v>0.83499701524205372</v>
      </c>
      <c r="K5">
        <f>-COS(4*(C5-$C$4))*SQRT(2)*G5</f>
        <v>-0.83499701524205372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-5.2827250294214159E-16</v>
      </c>
      <c r="P5">
        <f>H$28*(1-COS($C5-$C$4))</f>
        <v>14.283924352672493</v>
      </c>
      <c r="Q5">
        <f>I$28*(1-COS(2*($C5-$C$4)))</f>
        <v>0</v>
      </c>
      <c r="R5">
        <f>J$28*(1-COS(3*($C5-$C$4)))</f>
        <v>0.14364840398875836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5.0577847347455953E-31</v>
      </c>
      <c r="X5">
        <f>SUM(P5:V5)*SQRT(2)</f>
        <v>20.403669064594922</v>
      </c>
      <c r="Z5">
        <f>(D5-$D$25)*$A$1</f>
        <v>20.409009190008589</v>
      </c>
    </row>
    <row r="6" spans="1:26" x14ac:dyDescent="0.25">
      <c r="B6">
        <v>20</v>
      </c>
      <c r="C6">
        <f t="shared" si="0"/>
        <v>0.3490658503988659</v>
      </c>
      <c r="D6">
        <v>-168.31073610999999</v>
      </c>
      <c r="E6">
        <f t="shared" si="1"/>
        <v>2.0533544444560903E-3</v>
      </c>
      <c r="F6">
        <f t="shared" si="2"/>
        <v>4.2162644745675793E-6</v>
      </c>
      <c r="G6">
        <f t="shared" si="3"/>
        <v>0.66549744740843397</v>
      </c>
      <c r="H6">
        <f t="shared" ref="H6:H22" si="4">-COS(C6-$C$4)*SQRT(2)*G6</f>
        <v>0.88439689325590198</v>
      </c>
      <c r="I6">
        <f t="shared" ref="I6:I22" si="5">-SQRT(2)*COS(2*(C6-$C$4))*G6</f>
        <v>-0.72096695302742464</v>
      </c>
      <c r="J6">
        <f t="shared" ref="J6:J22" si="6">-COS(3*(C6-$C$4))*SQRT(2)*G6</f>
        <v>0.47057775792484074</v>
      </c>
      <c r="K6">
        <f t="shared" ref="K6:K22" si="7">-COS(4*(C6-$C$4))*SQRT(2)*G6</f>
        <v>-0.16342994022847665</v>
      </c>
      <c r="L6">
        <f t="shared" ref="L6:L22" si="8">SQRT(2)*(3*SIN(C6-$C$4)-SIN(3*(C6-$C$4)))*G6/SQRT(10)</f>
        <v>-4.7629545478388997E-2</v>
      </c>
      <c r="M6">
        <f t="shared" ref="M6:M22" si="9">SQRT(2)*(2*SIN(2*(C6-$C$4))-SIN(4*(C6-$C$4)))*G6/SQRT(5)</f>
        <v>0.12659228735531333</v>
      </c>
      <c r="N6">
        <f t="shared" ref="N6:N22" si="10">SQRT(2)*G6*(SIN(C6-$C$4)-SIN(2*(C6-$C$4))+3*SIN(3*(C6-$C$4))-2*SIN(4*(C6-$C$4)))/SQRT(15)</f>
        <v>-1.3492868510336404</v>
      </c>
      <c r="P6">
        <f t="shared" ref="P6:P23" si="11">H$28*(1-COS($C6-$C$4))</f>
        <v>13.853211331371485</v>
      </c>
      <c r="Q6">
        <f t="shared" ref="Q6:Q23" si="12">I$28*(1-COS(2*($C6-$C$4)))</f>
        <v>0.89425866811957433</v>
      </c>
      <c r="R6">
        <f t="shared" ref="R6:R23" si="13">J$28*(1-COS(3*($C6-$C$4)))</f>
        <v>0.10773630299156871</v>
      </c>
      <c r="S6">
        <f t="shared" ref="S6:S23" si="14">K$28*(1-COS(4*($C6-$C$4)))</f>
        <v>1.4705897099709084E-2</v>
      </c>
      <c r="T6">
        <f t="shared" ref="T6:T23" si="15">L$28*(3*SIN($C6-$C$4)-SIN(3*($C6-$C$4)))/SQRT(10)</f>
        <v>-2.5128089069593795E-17</v>
      </c>
      <c r="U6">
        <f t="shared" ref="U6:U23" si="16">M$28*(2*SIN(2*(C6-$C$4))-SIN(4*(C6-$C$4)))/SQRT(5)</f>
        <v>1.1593170698465732E-16</v>
      </c>
      <c r="V6">
        <f t="shared" ref="V6:V23" si="17">$N$28*(SIN(C6-$C$4)-SIN(2*(C6-$C$4))+3*SIN(3*(C6-$C$4))-2*SIN(4*(C6-$C$4)))/SQRT(15)</f>
        <v>1.1461201680704034E-15</v>
      </c>
      <c r="X6">
        <f t="shared" ref="X6:X23" si="18">SUM(P6:V6)*SQRT(2)</f>
        <v>21.029231503946487</v>
      </c>
      <c r="Z6">
        <f t="shared" ref="Z6:Z22" si="19">(D6-$D$25)*$A$1</f>
        <v>21.017101245046319</v>
      </c>
    </row>
    <row r="7" spans="1:26" x14ac:dyDescent="0.25">
      <c r="B7">
        <v>40</v>
      </c>
      <c r="C7">
        <f t="shared" si="0"/>
        <v>0.69813170079773179</v>
      </c>
      <c r="D7">
        <v>-168.31021268999999</v>
      </c>
      <c r="E7">
        <f t="shared" si="1"/>
        <v>2.5767744444635809E-3</v>
      </c>
      <c r="F7">
        <f t="shared" si="2"/>
        <v>6.6397665376405962E-6</v>
      </c>
      <c r="G7">
        <f t="shared" si="3"/>
        <v>0.83513921328474738</v>
      </c>
      <c r="H7">
        <f t="shared" si="4"/>
        <v>0.9047484348743039</v>
      </c>
      <c r="I7">
        <f t="shared" si="5"/>
        <v>-0.20508982001521908</v>
      </c>
      <c r="J7">
        <f t="shared" si="6"/>
        <v>-0.59053260094844395</v>
      </c>
      <c r="K7">
        <f t="shared" si="7"/>
        <v>1.1098382548895238</v>
      </c>
      <c r="L7">
        <f t="shared" si="8"/>
        <v>-0.39676774164051165</v>
      </c>
      <c r="M7">
        <f t="shared" si="9"/>
        <v>0.85967701563420562</v>
      </c>
      <c r="N7">
        <f t="shared" si="10"/>
        <v>-1.4972152760985953</v>
      </c>
      <c r="P7">
        <f t="shared" si="11"/>
        <v>12.613022614484549</v>
      </c>
      <c r="Q7">
        <f t="shared" si="12"/>
        <v>3.1586011030871033</v>
      </c>
      <c r="R7">
        <f t="shared" si="13"/>
        <v>3.5912100997189549E-2</v>
      </c>
      <c r="S7">
        <f t="shared" si="14"/>
        <v>3.4519098664061908E-2</v>
      </c>
      <c r="T7">
        <f t="shared" si="15"/>
        <v>-1.6680416830848398E-16</v>
      </c>
      <c r="U7">
        <f t="shared" si="16"/>
        <v>6.2736143294029605E-16</v>
      </c>
      <c r="V7">
        <f t="shared" si="17"/>
        <v>1.0134390490219085E-15</v>
      </c>
      <c r="X7">
        <f t="shared" si="18"/>
        <v>22.404048919810158</v>
      </c>
      <c r="Z7">
        <f t="shared" si="19"/>
        <v>22.391340455065986</v>
      </c>
    </row>
    <row r="8" spans="1:26" x14ac:dyDescent="0.25">
      <c r="B8">
        <v>60</v>
      </c>
      <c r="C8">
        <f t="shared" si="0"/>
        <v>1.0471975511965976</v>
      </c>
      <c r="D8">
        <v>-168.30986665</v>
      </c>
      <c r="E8">
        <f t="shared" si="1"/>
        <v>2.9228144444459758E-3</v>
      </c>
      <c r="F8">
        <f t="shared" si="2"/>
        <v>8.5428442766620391E-6</v>
      </c>
      <c r="G8">
        <f t="shared" si="3"/>
        <v>0.94729166573213719</v>
      </c>
      <c r="H8">
        <f t="shared" si="4"/>
        <v>0.66983636060069485</v>
      </c>
      <c r="I8">
        <f t="shared" si="5"/>
        <v>0.66983636060069396</v>
      </c>
      <c r="J8">
        <f t="shared" si="6"/>
        <v>-1.339672721201389</v>
      </c>
      <c r="K8">
        <f t="shared" si="7"/>
        <v>0.66983636060069551</v>
      </c>
      <c r="L8">
        <f t="shared" si="8"/>
        <v>-1.100653453614495</v>
      </c>
      <c r="M8">
        <f t="shared" si="9"/>
        <v>1.5565590415744055</v>
      </c>
      <c r="N8">
        <f t="shared" si="10"/>
        <v>-9.216680998103314E-16</v>
      </c>
      <c r="P8">
        <f t="shared" si="11"/>
        <v>10.712943264504371</v>
      </c>
      <c r="Q8">
        <f t="shared" si="12"/>
        <v>5.733516314218269</v>
      </c>
      <c r="R8">
        <f t="shared" si="13"/>
        <v>0</v>
      </c>
      <c r="S8">
        <f t="shared" si="14"/>
        <v>2.6694254255147726E-2</v>
      </c>
      <c r="T8">
        <f t="shared" si="15"/>
        <v>-4.0794001164421911E-16</v>
      </c>
      <c r="U8">
        <f t="shared" si="16"/>
        <v>1.0014361383655503E-15</v>
      </c>
      <c r="V8">
        <f t="shared" si="17"/>
        <v>5.50000520535875E-31</v>
      </c>
      <c r="X8">
        <f t="shared" si="18"/>
        <v>23.296557565655522</v>
      </c>
      <c r="Z8">
        <f t="shared" si="19"/>
        <v>23.299868475019764</v>
      </c>
    </row>
    <row r="9" spans="1:26" x14ac:dyDescent="0.25">
      <c r="B9">
        <v>80</v>
      </c>
      <c r="C9">
        <f t="shared" si="0"/>
        <v>1.3962634015954636</v>
      </c>
      <c r="D9">
        <v>-168.31021451000001</v>
      </c>
      <c r="E9">
        <f t="shared" si="1"/>
        <v>2.5749544444408912E-3</v>
      </c>
      <c r="F9">
        <f t="shared" si="2"/>
        <v>6.6303903909458988E-6</v>
      </c>
      <c r="G9">
        <f t="shared" si="3"/>
        <v>0.8345493466045677</v>
      </c>
      <c r="H9">
        <f t="shared" si="4"/>
        <v>0.20494496314663202</v>
      </c>
      <c r="I9">
        <f t="shared" si="5"/>
        <v>1.109054365692927</v>
      </c>
      <c r="J9">
        <f t="shared" si="6"/>
        <v>-0.59011550221889242</v>
      </c>
      <c r="K9">
        <f t="shared" si="7"/>
        <v>-0.9041094025462949</v>
      </c>
      <c r="L9">
        <f t="shared" si="8"/>
        <v>-1.4258747799155012</v>
      </c>
      <c r="M9">
        <f t="shared" si="9"/>
        <v>0.70032013184226727</v>
      </c>
      <c r="N9">
        <f t="shared" si="10"/>
        <v>0.77915191944125595</v>
      </c>
      <c r="P9">
        <f t="shared" si="11"/>
        <v>8.3821508932231783</v>
      </c>
      <c r="Q9">
        <f t="shared" si="12"/>
        <v>7.4141728572298664</v>
      </c>
      <c r="R9">
        <f t="shared" si="13"/>
        <v>3.5912100997189583E-2</v>
      </c>
      <c r="S9">
        <f t="shared" si="14"/>
        <v>4.1635127465244467E-3</v>
      </c>
      <c r="T9">
        <f t="shared" si="15"/>
        <v>-5.9987226902229685E-16</v>
      </c>
      <c r="U9">
        <f t="shared" si="16"/>
        <v>5.1142972595563849E-16</v>
      </c>
      <c r="V9">
        <f t="shared" si="17"/>
        <v>-5.2776718567681959E-16</v>
      </c>
      <c r="X9">
        <f t="shared" si="18"/>
        <v>22.396050760003718</v>
      </c>
      <c r="Z9">
        <f t="shared" si="19"/>
        <v>22.386562045006414</v>
      </c>
    </row>
    <row r="10" spans="1:26" x14ac:dyDescent="0.25">
      <c r="B10">
        <v>100</v>
      </c>
      <c r="C10">
        <f t="shared" si="0"/>
        <v>1.7453292519943295</v>
      </c>
      <c r="D10">
        <v>-168.31151299999999</v>
      </c>
      <c r="E10">
        <f t="shared" si="1"/>
        <v>1.2764644444587248E-3</v>
      </c>
      <c r="F10">
        <f t="shared" si="2"/>
        <v>1.6293614779673209E-6</v>
      </c>
      <c r="G10">
        <f t="shared" si="3"/>
        <v>0.41370540375454978</v>
      </c>
      <c r="H10">
        <f t="shared" si="4"/>
        <v>-0.10159595603423689</v>
      </c>
      <c r="I10">
        <f t="shared" si="5"/>
        <v>0.5497838875693718</v>
      </c>
      <c r="J10">
        <f t="shared" si="6"/>
        <v>0.29253389640836103</v>
      </c>
      <c r="K10">
        <f t="shared" si="7"/>
        <v>-0.44818793153513492</v>
      </c>
      <c r="L10">
        <f t="shared" si="8"/>
        <v>-0.70683909097574216</v>
      </c>
      <c r="M10">
        <f t="shared" si="9"/>
        <v>-0.34716487896134574</v>
      </c>
      <c r="N10">
        <f t="shared" si="10"/>
        <v>0.1011694849610154</v>
      </c>
      <c r="P10">
        <f t="shared" si="11"/>
        <v>5.9017734594493128</v>
      </c>
      <c r="Q10">
        <f t="shared" si="12"/>
        <v>7.4141728572298664</v>
      </c>
      <c r="R10">
        <f t="shared" si="13"/>
        <v>0.10773630299156881</v>
      </c>
      <c r="S10">
        <f t="shared" si="14"/>
        <v>4.1635127465244528E-3</v>
      </c>
      <c r="T10">
        <f t="shared" si="15"/>
        <v>-5.9987226902229685E-16</v>
      </c>
      <c r="U10">
        <f t="shared" si="16"/>
        <v>-5.1142972595563888E-16</v>
      </c>
      <c r="V10">
        <f t="shared" si="17"/>
        <v>-1.3823900720148015E-16</v>
      </c>
      <c r="X10">
        <f t="shared" si="18"/>
        <v>18.989842113923618</v>
      </c>
      <c r="Z10">
        <f t="shared" si="19"/>
        <v>18.977376550053236</v>
      </c>
    </row>
    <row r="11" spans="1:26" x14ac:dyDescent="0.25">
      <c r="B11">
        <v>120</v>
      </c>
      <c r="C11">
        <f t="shared" si="0"/>
        <v>2.0943951023931953</v>
      </c>
      <c r="D11">
        <v>-168.31363716999999</v>
      </c>
      <c r="E11">
        <f t="shared" si="1"/>
        <v>-8.4770555554314342E-4</v>
      </c>
      <c r="F11">
        <f t="shared" si="2"/>
        <v>7.1860470889870939E-7</v>
      </c>
      <c r="G11">
        <f t="shared" si="3"/>
        <v>-0.27474354702426745</v>
      </c>
      <c r="H11">
        <f t="shared" si="4"/>
        <v>0.1942730251881046</v>
      </c>
      <c r="I11">
        <f t="shared" si="5"/>
        <v>-0.19427302518810471</v>
      </c>
      <c r="J11">
        <f t="shared" si="6"/>
        <v>-0.38854605037620926</v>
      </c>
      <c r="K11">
        <f t="shared" si="7"/>
        <v>-0.19427302518810446</v>
      </c>
      <c r="L11">
        <f t="shared" si="8"/>
        <v>0.31922315463088269</v>
      </c>
      <c r="M11">
        <f t="shared" si="9"/>
        <v>0.45144971470251799</v>
      </c>
      <c r="N11">
        <f t="shared" si="10"/>
        <v>0.1737630762060523</v>
      </c>
      <c r="P11">
        <f t="shared" si="11"/>
        <v>3.5709810881681241</v>
      </c>
      <c r="Q11">
        <f t="shared" si="12"/>
        <v>5.7335163142182717</v>
      </c>
      <c r="R11">
        <f t="shared" si="13"/>
        <v>0.14364840398875836</v>
      </c>
      <c r="S11">
        <f t="shared" si="14"/>
        <v>2.6694254255147702E-2</v>
      </c>
      <c r="T11">
        <f t="shared" si="15"/>
        <v>-4.0794001164421931E-16</v>
      </c>
      <c r="U11">
        <f t="shared" si="16"/>
        <v>-1.0014361383655503E-15</v>
      </c>
      <c r="V11">
        <f t="shared" si="17"/>
        <v>3.5752157623130878E-16</v>
      </c>
      <c r="X11">
        <f t="shared" si="18"/>
        <v>13.399447315059289</v>
      </c>
      <c r="Z11">
        <f t="shared" si="19"/>
        <v>13.400368215048331</v>
      </c>
    </row>
    <row r="12" spans="1:26" x14ac:dyDescent="0.25">
      <c r="B12">
        <v>140</v>
      </c>
      <c r="C12">
        <f t="shared" si="0"/>
        <v>2.4434609527920612</v>
      </c>
      <c r="D12">
        <v>-168.31606643999999</v>
      </c>
      <c r="E12">
        <f t="shared" si="1"/>
        <v>-3.27697555553641E-3</v>
      </c>
      <c r="F12">
        <f t="shared" si="2"/>
        <v>1.0738568791583162E-5</v>
      </c>
      <c r="G12">
        <f t="shared" si="3"/>
        <v>-1.0620761911404872</v>
      </c>
      <c r="H12">
        <f t="shared" si="4"/>
        <v>1.1506007098770816</v>
      </c>
      <c r="I12">
        <f t="shared" si="5"/>
        <v>0.26082000631574281</v>
      </c>
      <c r="J12">
        <f t="shared" si="6"/>
        <v>-0.75100127689221874</v>
      </c>
      <c r="K12">
        <f t="shared" si="7"/>
        <v>-1.4114207161928247</v>
      </c>
      <c r="L12">
        <f t="shared" si="8"/>
        <v>0.50458362522762834</v>
      </c>
      <c r="M12">
        <f t="shared" si="9"/>
        <v>1.0932817856613912</v>
      </c>
      <c r="N12">
        <f t="shared" si="10"/>
        <v>0.60965191614593695</v>
      </c>
      <c r="P12">
        <f t="shared" si="11"/>
        <v>1.6709017381879423</v>
      </c>
      <c r="Q12">
        <f t="shared" si="12"/>
        <v>3.1586011030871024</v>
      </c>
      <c r="R12">
        <f t="shared" si="13"/>
        <v>0.10773630299156879</v>
      </c>
      <c r="S12">
        <f t="shared" si="14"/>
        <v>3.4519098664061901E-2</v>
      </c>
      <c r="T12">
        <f t="shared" si="15"/>
        <v>-1.668041683084839E-16</v>
      </c>
      <c r="U12">
        <f t="shared" si="16"/>
        <v>-6.2736143294029585E-16</v>
      </c>
      <c r="V12">
        <f t="shared" si="17"/>
        <v>3.2448791776900635E-16</v>
      </c>
      <c r="X12">
        <f t="shared" si="18"/>
        <v>7.0311279359927905</v>
      </c>
      <c r="Z12">
        <f t="shared" si="19"/>
        <v>7.0223198300660101</v>
      </c>
    </row>
    <row r="13" spans="1:26" x14ac:dyDescent="0.25">
      <c r="B13">
        <v>160</v>
      </c>
      <c r="C13">
        <f t="shared" si="0"/>
        <v>2.7925268031909272</v>
      </c>
      <c r="D13">
        <v>-168.31800419999999</v>
      </c>
      <c r="E13">
        <f t="shared" si="1"/>
        <v>-5.2147355555405284E-3</v>
      </c>
      <c r="F13">
        <f t="shared" si="2"/>
        <v>2.7193466914218584E-5</v>
      </c>
      <c r="G13">
        <f t="shared" si="3"/>
        <v>-1.6901091823148391</v>
      </c>
      <c r="H13">
        <f t="shared" si="4"/>
        <v>2.2460301176559758</v>
      </c>
      <c r="I13">
        <f t="shared" si="5"/>
        <v>1.8309805277275051</v>
      </c>
      <c r="J13">
        <f t="shared" si="6"/>
        <v>1.1950876637604735</v>
      </c>
      <c r="K13">
        <f t="shared" si="7"/>
        <v>0.41504958992847063</v>
      </c>
      <c r="L13">
        <f t="shared" si="8"/>
        <v>0.12096084286421455</v>
      </c>
      <c r="M13">
        <f t="shared" si="9"/>
        <v>0.32149602992863713</v>
      </c>
      <c r="N13">
        <f t="shared" si="10"/>
        <v>0.20223280731217044</v>
      </c>
      <c r="P13">
        <f t="shared" si="11"/>
        <v>0.43071302130100952</v>
      </c>
      <c r="Q13">
        <f t="shared" si="12"/>
        <v>0.89425866811957344</v>
      </c>
      <c r="R13">
        <f t="shared" si="13"/>
        <v>3.5912100997189597E-2</v>
      </c>
      <c r="S13">
        <f t="shared" si="14"/>
        <v>1.4705897099709075E-2</v>
      </c>
      <c r="T13">
        <f t="shared" si="15"/>
        <v>-2.5128089069593795E-17</v>
      </c>
      <c r="U13">
        <f t="shared" si="16"/>
        <v>-1.1593170698465714E-16</v>
      </c>
      <c r="V13">
        <f t="shared" si="17"/>
        <v>6.7640858342161482E-17</v>
      </c>
      <c r="X13">
        <f t="shared" si="18"/>
        <v>1.9453775923477903</v>
      </c>
      <c r="Z13">
        <f t="shared" si="19"/>
        <v>1.9347309500551972</v>
      </c>
    </row>
    <row r="14" spans="1:26" x14ac:dyDescent="0.25">
      <c r="B14">
        <v>180</v>
      </c>
      <c r="C14">
        <f t="shared" si="0"/>
        <v>3.1415926535897931</v>
      </c>
      <c r="D14">
        <v>-168.31874110000001</v>
      </c>
      <c r="E14">
        <f t="shared" si="1"/>
        <v>-5.9516355555615519E-3</v>
      </c>
      <c r="F14">
        <f t="shared" si="2"/>
        <v>3.5421965786224464E-5</v>
      </c>
      <c r="G14">
        <f t="shared" si="3"/>
        <v>-1.928940364302598</v>
      </c>
      <c r="H14">
        <f t="shared" si="4"/>
        <v>2.7279336242056331</v>
      </c>
      <c r="I14">
        <f t="shared" si="5"/>
        <v>2.7279336242056331</v>
      </c>
      <c r="J14">
        <f t="shared" si="6"/>
        <v>2.7279336242056331</v>
      </c>
      <c r="K14">
        <f t="shared" si="7"/>
        <v>2.7279336242056331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-168.31800419999999</v>
      </c>
      <c r="E15">
        <f t="shared" si="1"/>
        <v>-5.2147355555405284E-3</v>
      </c>
      <c r="F15">
        <f t="shared" si="2"/>
        <v>2.7193466914218584E-5</v>
      </c>
      <c r="G15">
        <f t="shared" si="3"/>
        <v>-1.6901091823148391</v>
      </c>
      <c r="H15">
        <f t="shared" si="4"/>
        <v>2.2460301176559758</v>
      </c>
      <c r="I15">
        <f t="shared" si="5"/>
        <v>1.8309805277275051</v>
      </c>
      <c r="J15">
        <f t="shared" si="6"/>
        <v>1.1950876637604735</v>
      </c>
      <c r="K15">
        <f t="shared" si="7"/>
        <v>0.41504958992847063</v>
      </c>
      <c r="L15">
        <f t="shared" si="8"/>
        <v>-0.12096084286421455</v>
      </c>
      <c r="M15">
        <f t="shared" si="9"/>
        <v>-0.32149602992863713</v>
      </c>
      <c r="N15">
        <f t="shared" si="10"/>
        <v>-0.20223280731217044</v>
      </c>
      <c r="P15">
        <f t="shared" si="11"/>
        <v>0.43071302130100952</v>
      </c>
      <c r="Q15">
        <f t="shared" si="12"/>
        <v>0.89425866811957344</v>
      </c>
      <c r="R15">
        <f t="shared" si="13"/>
        <v>3.5912100997189597E-2</v>
      </c>
      <c r="S15">
        <f t="shared" si="14"/>
        <v>1.4705897099709075E-2</v>
      </c>
      <c r="T15">
        <f t="shared" si="15"/>
        <v>2.5128089069593795E-17</v>
      </c>
      <c r="U15">
        <f t="shared" si="16"/>
        <v>1.1593170698465714E-16</v>
      </c>
      <c r="V15">
        <f t="shared" si="17"/>
        <v>-6.7640858342161482E-17</v>
      </c>
      <c r="X15">
        <f t="shared" si="18"/>
        <v>1.945377592347791</v>
      </c>
      <c r="Z15">
        <f t="shared" si="19"/>
        <v>1.9347309500551972</v>
      </c>
    </row>
    <row r="16" spans="1:26" x14ac:dyDescent="0.25">
      <c r="B16">
        <v>220</v>
      </c>
      <c r="C16">
        <f t="shared" si="0"/>
        <v>3.839724354387525</v>
      </c>
      <c r="D16">
        <f>D12</f>
        <v>-168.31606643999999</v>
      </c>
      <c r="E16">
        <f t="shared" si="1"/>
        <v>-3.27697555553641E-3</v>
      </c>
      <c r="F16">
        <f t="shared" si="2"/>
        <v>1.0738568791583162E-5</v>
      </c>
      <c r="G16">
        <f t="shared" si="3"/>
        <v>-1.0620761911404872</v>
      </c>
      <c r="H16">
        <f t="shared" si="4"/>
        <v>1.1506007098770816</v>
      </c>
      <c r="I16">
        <f t="shared" si="5"/>
        <v>0.26082000631574281</v>
      </c>
      <c r="J16">
        <f t="shared" si="6"/>
        <v>-0.75100127689221874</v>
      </c>
      <c r="K16">
        <f t="shared" si="7"/>
        <v>-1.4114207161928247</v>
      </c>
      <c r="L16">
        <f t="shared" si="8"/>
        <v>-0.50458362522762834</v>
      </c>
      <c r="M16">
        <f t="shared" si="9"/>
        <v>-1.0932817856613912</v>
      </c>
      <c r="N16">
        <f t="shared" si="10"/>
        <v>-0.60965191614593695</v>
      </c>
      <c r="P16">
        <f t="shared" si="11"/>
        <v>1.6709017381879423</v>
      </c>
      <c r="Q16">
        <f t="shared" si="12"/>
        <v>3.1586011030871024</v>
      </c>
      <c r="R16">
        <f t="shared" si="13"/>
        <v>0.10773630299156879</v>
      </c>
      <c r="S16">
        <f t="shared" si="14"/>
        <v>3.4519098664061901E-2</v>
      </c>
      <c r="T16">
        <f t="shared" si="15"/>
        <v>1.668041683084839E-16</v>
      </c>
      <c r="U16">
        <f t="shared" si="16"/>
        <v>6.2736143294029585E-16</v>
      </c>
      <c r="V16">
        <f t="shared" si="17"/>
        <v>-3.2448791776900635E-16</v>
      </c>
      <c r="X16">
        <f t="shared" si="18"/>
        <v>7.0311279359927923</v>
      </c>
      <c r="Z16">
        <f t="shared" si="19"/>
        <v>7.0223198300660101</v>
      </c>
    </row>
    <row r="17" spans="2:26" x14ac:dyDescent="0.25">
      <c r="B17">
        <v>240</v>
      </c>
      <c r="C17">
        <f t="shared" si="0"/>
        <v>4.1887902047863905</v>
      </c>
      <c r="D17">
        <f>D11</f>
        <v>-168.31363716999999</v>
      </c>
      <c r="E17">
        <f t="shared" si="1"/>
        <v>-8.4770555554314342E-4</v>
      </c>
      <c r="F17">
        <f t="shared" si="2"/>
        <v>7.1860470889870939E-7</v>
      </c>
      <c r="G17">
        <f t="shared" si="3"/>
        <v>-0.27474354702426745</v>
      </c>
      <c r="H17">
        <f t="shared" si="4"/>
        <v>0.19427302518810474</v>
      </c>
      <c r="I17">
        <f t="shared" si="5"/>
        <v>-0.19427302518810438</v>
      </c>
      <c r="J17">
        <f t="shared" si="6"/>
        <v>-0.38854605037620926</v>
      </c>
      <c r="K17">
        <f t="shared" si="7"/>
        <v>-0.19427302518810513</v>
      </c>
      <c r="L17">
        <f t="shared" si="8"/>
        <v>-0.31922315463088247</v>
      </c>
      <c r="M17">
        <f t="shared" si="9"/>
        <v>-0.45144971470251799</v>
      </c>
      <c r="N17">
        <f t="shared" si="10"/>
        <v>-0.17376307620605244</v>
      </c>
      <c r="P17">
        <f t="shared" si="11"/>
        <v>3.570981088168121</v>
      </c>
      <c r="Q17">
        <f t="shared" si="12"/>
        <v>5.7335163142182681</v>
      </c>
      <c r="R17">
        <f t="shared" si="13"/>
        <v>0.14364840398875836</v>
      </c>
      <c r="S17">
        <f t="shared" si="14"/>
        <v>2.6694254255147733E-2</v>
      </c>
      <c r="T17">
        <f t="shared" si="15"/>
        <v>4.0794001164421906E-16</v>
      </c>
      <c r="U17">
        <f t="shared" si="16"/>
        <v>1.0014361383655503E-15</v>
      </c>
      <c r="V17">
        <f t="shared" si="17"/>
        <v>-3.5752157623130908E-16</v>
      </c>
      <c r="X17">
        <f t="shared" si="18"/>
        <v>13.399447315059284</v>
      </c>
      <c r="Z17">
        <f t="shared" si="19"/>
        <v>13.400368215048331</v>
      </c>
    </row>
    <row r="18" spans="2:26" x14ac:dyDescent="0.25">
      <c r="B18">
        <v>260</v>
      </c>
      <c r="C18">
        <f t="shared" si="0"/>
        <v>4.5378560551852569</v>
      </c>
      <c r="D18">
        <f>D10</f>
        <v>-168.31151299999999</v>
      </c>
      <c r="E18">
        <f t="shared" si="1"/>
        <v>1.2764644444587248E-3</v>
      </c>
      <c r="F18">
        <f t="shared" si="2"/>
        <v>1.6293614779673209E-6</v>
      </c>
      <c r="G18">
        <f t="shared" si="3"/>
        <v>0.41370540375454978</v>
      </c>
      <c r="H18">
        <f t="shared" si="4"/>
        <v>-0.10159595603423678</v>
      </c>
      <c r="I18">
        <f t="shared" si="5"/>
        <v>0.54978388756937191</v>
      </c>
      <c r="J18">
        <f t="shared" si="6"/>
        <v>0.29253389640836053</v>
      </c>
      <c r="K18">
        <f t="shared" si="7"/>
        <v>-0.44818793153513525</v>
      </c>
      <c r="L18">
        <f t="shared" si="8"/>
        <v>0.70683909097574216</v>
      </c>
      <c r="M18">
        <f t="shared" si="9"/>
        <v>0.34716487896134535</v>
      </c>
      <c r="N18">
        <f t="shared" si="10"/>
        <v>-0.10116948496101573</v>
      </c>
      <c r="P18">
        <f t="shared" si="11"/>
        <v>5.9017734594493145</v>
      </c>
      <c r="Q18">
        <f t="shared" si="12"/>
        <v>7.4141728572298664</v>
      </c>
      <c r="R18">
        <f t="shared" si="13"/>
        <v>0.10773630299156874</v>
      </c>
      <c r="S18">
        <f t="shared" si="14"/>
        <v>4.1635127465244406E-3</v>
      </c>
      <c r="T18">
        <f t="shared" si="15"/>
        <v>5.9987226902229695E-16</v>
      </c>
      <c r="U18">
        <f t="shared" si="16"/>
        <v>5.1142972595563819E-16</v>
      </c>
      <c r="V18">
        <f t="shared" si="17"/>
        <v>1.3823900720148062E-16</v>
      </c>
      <c r="X18">
        <f t="shared" si="18"/>
        <v>18.989842113923622</v>
      </c>
      <c r="Z18">
        <f t="shared" si="19"/>
        <v>18.977376550053236</v>
      </c>
    </row>
    <row r="19" spans="2:26" x14ac:dyDescent="0.25">
      <c r="B19">
        <v>280</v>
      </c>
      <c r="C19">
        <f t="shared" si="0"/>
        <v>4.8869219055841224</v>
      </c>
      <c r="D19">
        <f>D9</f>
        <v>-168.31021451000001</v>
      </c>
      <c r="E19">
        <f t="shared" si="1"/>
        <v>2.5749544444408912E-3</v>
      </c>
      <c r="F19">
        <f t="shared" si="2"/>
        <v>6.6303903909458988E-6</v>
      </c>
      <c r="G19">
        <f t="shared" si="3"/>
        <v>0.8345493466045677</v>
      </c>
      <c r="H19">
        <f t="shared" si="4"/>
        <v>0.20494496314663177</v>
      </c>
      <c r="I19">
        <f t="shared" si="5"/>
        <v>1.109054365692927</v>
      </c>
      <c r="J19">
        <f t="shared" si="6"/>
        <v>-0.59011550221889153</v>
      </c>
      <c r="K19">
        <f t="shared" si="7"/>
        <v>-0.90410940254629568</v>
      </c>
      <c r="L19">
        <f t="shared" si="8"/>
        <v>1.4258747799155014</v>
      </c>
      <c r="M19">
        <f t="shared" si="9"/>
        <v>-0.70032013184226627</v>
      </c>
      <c r="N19">
        <f t="shared" si="10"/>
        <v>-0.77915191944125584</v>
      </c>
      <c r="P19">
        <f t="shared" si="11"/>
        <v>8.3821508932231783</v>
      </c>
      <c r="Q19">
        <f t="shared" si="12"/>
        <v>7.4141728572298664</v>
      </c>
      <c r="R19">
        <f t="shared" si="13"/>
        <v>3.5912100997189639E-2</v>
      </c>
      <c r="S19">
        <f t="shared" si="14"/>
        <v>4.1635127465244372E-3</v>
      </c>
      <c r="T19">
        <f t="shared" si="15"/>
        <v>5.9987226902229695E-16</v>
      </c>
      <c r="U19">
        <f t="shared" si="16"/>
        <v>-5.114297259556378E-16</v>
      </c>
      <c r="V19">
        <f t="shared" si="17"/>
        <v>5.2776718567681949E-16</v>
      </c>
      <c r="X19">
        <f t="shared" si="18"/>
        <v>22.396050760003718</v>
      </c>
      <c r="Z19">
        <f t="shared" si="19"/>
        <v>22.386562045006414</v>
      </c>
    </row>
    <row r="20" spans="2:26" x14ac:dyDescent="0.25">
      <c r="B20">
        <v>300</v>
      </c>
      <c r="C20">
        <f t="shared" si="0"/>
        <v>5.2359877559829888</v>
      </c>
      <c r="D20">
        <f>D8</f>
        <v>-168.30986665</v>
      </c>
      <c r="E20">
        <f t="shared" si="1"/>
        <v>2.9228144444459758E-3</v>
      </c>
      <c r="F20">
        <f t="shared" si="2"/>
        <v>8.5428442766620391E-6</v>
      </c>
      <c r="G20">
        <f t="shared" si="3"/>
        <v>0.94729166573213719</v>
      </c>
      <c r="H20">
        <f t="shared" si="4"/>
        <v>0.66983636060069485</v>
      </c>
      <c r="I20">
        <f t="shared" si="5"/>
        <v>0.66983636060069396</v>
      </c>
      <c r="J20">
        <f t="shared" si="6"/>
        <v>-1.339672721201389</v>
      </c>
      <c r="K20">
        <f t="shared" si="7"/>
        <v>0.66983636060069551</v>
      </c>
      <c r="L20">
        <f t="shared" si="8"/>
        <v>1.100653453614495</v>
      </c>
      <c r="M20">
        <f t="shared" si="9"/>
        <v>-1.5565590415744055</v>
      </c>
      <c r="N20">
        <f t="shared" si="10"/>
        <v>9.216680998103314E-16</v>
      </c>
      <c r="P20">
        <f t="shared" si="11"/>
        <v>10.712943264504371</v>
      </c>
      <c r="Q20">
        <f t="shared" si="12"/>
        <v>5.733516314218269</v>
      </c>
      <c r="R20">
        <f t="shared" si="13"/>
        <v>0</v>
      </c>
      <c r="S20">
        <f t="shared" si="14"/>
        <v>2.6694254255147726E-2</v>
      </c>
      <c r="T20">
        <f t="shared" si="15"/>
        <v>4.0794001164421911E-16</v>
      </c>
      <c r="U20">
        <f t="shared" si="16"/>
        <v>-1.0014361383655503E-15</v>
      </c>
      <c r="V20">
        <f t="shared" si="17"/>
        <v>-5.50000520535875E-31</v>
      </c>
      <c r="X20">
        <f t="shared" si="18"/>
        <v>23.296557565655522</v>
      </c>
      <c r="Z20">
        <f t="shared" si="19"/>
        <v>23.299868475019764</v>
      </c>
    </row>
    <row r="21" spans="2:26" x14ac:dyDescent="0.25">
      <c r="B21">
        <v>320</v>
      </c>
      <c r="C21">
        <f t="shared" si="0"/>
        <v>5.5850536063818543</v>
      </c>
      <c r="D21">
        <f>D7</f>
        <v>-168.31021268999999</v>
      </c>
      <c r="E21">
        <f t="shared" si="1"/>
        <v>2.5767744444635809E-3</v>
      </c>
      <c r="F21">
        <f t="shared" si="2"/>
        <v>6.6397665376405962E-6</v>
      </c>
      <c r="G21">
        <f t="shared" si="3"/>
        <v>0.83513921328474738</v>
      </c>
      <c r="H21">
        <f t="shared" si="4"/>
        <v>0.9047484348743039</v>
      </c>
      <c r="I21">
        <f t="shared" si="5"/>
        <v>-0.20508982001521908</v>
      </c>
      <c r="J21">
        <f t="shared" si="6"/>
        <v>-0.59053260094844395</v>
      </c>
      <c r="K21">
        <f t="shared" si="7"/>
        <v>1.1098382548895238</v>
      </c>
      <c r="L21">
        <f t="shared" si="8"/>
        <v>0.39676774164051165</v>
      </c>
      <c r="M21">
        <f t="shared" si="9"/>
        <v>-0.85967701563420562</v>
      </c>
      <c r="N21">
        <f t="shared" si="10"/>
        <v>1.4972152760985953</v>
      </c>
      <c r="P21">
        <f t="shared" si="11"/>
        <v>12.613022614484549</v>
      </c>
      <c r="Q21">
        <f t="shared" si="12"/>
        <v>3.1586011030871033</v>
      </c>
      <c r="R21">
        <f t="shared" si="13"/>
        <v>3.5912100997189549E-2</v>
      </c>
      <c r="S21">
        <f t="shared" si="14"/>
        <v>3.4519098664061908E-2</v>
      </c>
      <c r="T21">
        <f t="shared" si="15"/>
        <v>1.6680416830848398E-16</v>
      </c>
      <c r="U21">
        <f t="shared" si="16"/>
        <v>-6.2736143294029605E-16</v>
      </c>
      <c r="V21">
        <f t="shared" si="17"/>
        <v>-1.0134390490219085E-15</v>
      </c>
      <c r="X21">
        <f t="shared" si="18"/>
        <v>22.404048919810151</v>
      </c>
      <c r="Z21">
        <f t="shared" si="19"/>
        <v>22.391340455065986</v>
      </c>
    </row>
    <row r="22" spans="2:26" x14ac:dyDescent="0.25">
      <c r="B22">
        <v>340</v>
      </c>
      <c r="C22">
        <f t="shared" si="0"/>
        <v>5.9341194567807207</v>
      </c>
      <c r="D22">
        <f>D6</f>
        <v>-168.31073610999999</v>
      </c>
      <c r="E22">
        <f t="shared" si="1"/>
        <v>2.0533544444560903E-3</v>
      </c>
      <c r="F22">
        <f t="shared" si="2"/>
        <v>4.2162644745675793E-6</v>
      </c>
      <c r="G22">
        <f t="shared" si="3"/>
        <v>0.66549744740843397</v>
      </c>
      <c r="H22">
        <f t="shared" si="4"/>
        <v>0.88439689325590209</v>
      </c>
      <c r="I22">
        <f t="shared" si="5"/>
        <v>-0.72096695302742531</v>
      </c>
      <c r="J22">
        <f t="shared" si="6"/>
        <v>0.47057775792484219</v>
      </c>
      <c r="K22">
        <f t="shared" si="7"/>
        <v>-0.16342994022847829</v>
      </c>
      <c r="L22">
        <f t="shared" si="8"/>
        <v>4.7629545478388928E-2</v>
      </c>
      <c r="M22">
        <f t="shared" si="9"/>
        <v>-0.12659228735531289</v>
      </c>
      <c r="N22">
        <f t="shared" si="10"/>
        <v>1.3492868510336393</v>
      </c>
      <c r="P22">
        <f t="shared" si="11"/>
        <v>13.853211331371485</v>
      </c>
      <c r="Q22">
        <f t="shared" si="12"/>
        <v>0.89425866811957178</v>
      </c>
      <c r="R22">
        <f t="shared" si="13"/>
        <v>0.10773630299156883</v>
      </c>
      <c r="S22">
        <f t="shared" si="14"/>
        <v>1.4705897099709054E-2</v>
      </c>
      <c r="T22">
        <f t="shared" si="15"/>
        <v>2.5128089069593761E-17</v>
      </c>
      <c r="U22">
        <f t="shared" si="16"/>
        <v>-1.159317069846569E-16</v>
      </c>
      <c r="V22">
        <f t="shared" si="17"/>
        <v>-1.1461201680704026E-15</v>
      </c>
      <c r="X22">
        <f t="shared" si="18"/>
        <v>21.029231503946477</v>
      </c>
      <c r="Z22">
        <f t="shared" si="19"/>
        <v>21.017101245046319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14.283924352672493</v>
      </c>
      <c r="Q23">
        <f t="shared" si="12"/>
        <v>0</v>
      </c>
      <c r="R23">
        <f t="shared" si="13"/>
        <v>0.14364840398875836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-5.0577847347455953E-31</v>
      </c>
      <c r="X23">
        <f t="shared" si="18"/>
        <v>20.403669064594922</v>
      </c>
      <c r="Z23">
        <f>Z5</f>
        <v>20.409009190008589</v>
      </c>
    </row>
    <row r="24" spans="2:26" x14ac:dyDescent="0.25">
      <c r="B24" t="s">
        <v>4</v>
      </c>
      <c r="D24">
        <f>AVERAGE(D5:D22)</f>
        <v>-168.31278946444445</v>
      </c>
      <c r="F24">
        <f>SQRT(AVERAGE(F5:F22))</f>
        <v>3.0854430057579026E-3</v>
      </c>
      <c r="G24" t="s">
        <v>10</v>
      </c>
      <c r="H24" s="2">
        <f t="shared" ref="H24:N24" si="20">AVERAGE(H5:H22)</f>
        <v>0.88163331869870021</v>
      </c>
      <c r="I24" s="2">
        <f t="shared" si="20"/>
        <v>0.47184596157303133</v>
      </c>
      <c r="J24" s="2">
        <f t="shared" si="20"/>
        <v>8.8662762422629035E-3</v>
      </c>
      <c r="K24" s="2">
        <f t="shared" si="20"/>
        <v>2.1968326899602592E-3</v>
      </c>
      <c r="L24" s="2">
        <f t="shared" si="20"/>
        <v>6.1293562817847188E-17</v>
      </c>
      <c r="M24" s="2">
        <f t="shared" si="20"/>
        <v>1.0639637319324417E-16</v>
      </c>
      <c r="N24" s="2">
        <f t="shared" si="20"/>
        <v>-9.8686491077791687E-17</v>
      </c>
    </row>
    <row r="25" spans="2:26" x14ac:dyDescent="0.25">
      <c r="B25" t="s">
        <v>5</v>
      </c>
      <c r="D25">
        <f>MIN(D4:D22)</f>
        <v>-168.31874110000001</v>
      </c>
      <c r="F25" s="3">
        <f>F24*$A$1</f>
        <v>8.1008306116173738</v>
      </c>
      <c r="G25" s="2">
        <f>SUM(H25:N25)</f>
        <v>0.99999935702073417</v>
      </c>
      <c r="H25">
        <f t="shared" ref="H25:N25" si="21">H24^2</f>
        <v>0.77727730863968392</v>
      </c>
      <c r="I25">
        <f t="shared" si="21"/>
        <v>0.22263861145277855</v>
      </c>
      <c r="J25">
        <f t="shared" si="21"/>
        <v>7.8610854404115595E-5</v>
      </c>
      <c r="K25">
        <f t="shared" si="21"/>
        <v>4.8260738676780283E-6</v>
      </c>
      <c r="L25">
        <f t="shared" si="21"/>
        <v>3.7569008429053792E-33</v>
      </c>
      <c r="M25">
        <f t="shared" si="21"/>
        <v>1.1320188228676088E-32</v>
      </c>
      <c r="N25">
        <f t="shared" si="21"/>
        <v>9.7390235212470588E-33</v>
      </c>
    </row>
    <row r="26" spans="2:26" x14ac:dyDescent="0.25">
      <c r="B26" t="s">
        <v>6</v>
      </c>
      <c r="D26">
        <f>MAX(D5:D22)</f>
        <v>-168.30986665</v>
      </c>
    </row>
    <row r="27" spans="2:26" x14ac:dyDescent="0.25">
      <c r="B27" t="s">
        <v>66</v>
      </c>
      <c r="D27" s="1">
        <f>D26-D25</f>
        <v>8.8744500000075277E-3</v>
      </c>
      <c r="G27" t="s">
        <v>62</v>
      </c>
      <c r="H27">
        <f>H24*$F$24</f>
        <v>2.7202293568220326E-3</v>
      </c>
      <c r="I27">
        <f t="shared" ref="I27:N27" si="22">I24*$F$24</f>
        <v>1.4558538219306217E-3</v>
      </c>
      <c r="J27">
        <f t="shared" si="22"/>
        <v>2.7356390018807534E-5</v>
      </c>
      <c r="K27">
        <f t="shared" si="22"/>
        <v>6.7782020580582007E-6</v>
      </c>
      <c r="L27">
        <f t="shared" si="22"/>
        <v>1.8911779469430924E-19</v>
      </c>
      <c r="M27">
        <f t="shared" si="22"/>
        <v>3.2827994550710284E-19</v>
      </c>
      <c r="N27">
        <f t="shared" si="22"/>
        <v>-3.04491543658762E-19</v>
      </c>
    </row>
    <row r="28" spans="2:26" x14ac:dyDescent="0.25">
      <c r="D28" s="4">
        <f>D27*$A$1</f>
        <v>23.299868475019764</v>
      </c>
      <c r="H28">
        <f>$A$1*H27</f>
        <v>7.1419621763362464</v>
      </c>
      <c r="I28">
        <f t="shared" ref="I28:N28" si="23">$A$1*I27</f>
        <v>3.8223442094788473</v>
      </c>
      <c r="J28">
        <f t="shared" si="23"/>
        <v>7.182420199437918E-2</v>
      </c>
      <c r="K28">
        <f t="shared" si="23"/>
        <v>1.7796169503431807E-2</v>
      </c>
      <c r="L28">
        <f t="shared" si="23"/>
        <v>4.9652876996990893E-16</v>
      </c>
      <c r="M28">
        <f t="shared" si="23"/>
        <v>8.6189899692889847E-16</v>
      </c>
      <c r="N28">
        <f t="shared" si="23"/>
        <v>-7.9944254787607964E-16</v>
      </c>
      <c r="O28" t="s">
        <v>40</v>
      </c>
    </row>
    <row r="30" spans="2:26" x14ac:dyDescent="0.25">
      <c r="F30" s="4">
        <f>F25/part_relax!F25</f>
        <v>8.9820182944697056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-168.32827768999999</v>
      </c>
      <c r="E4">
        <f>D4-$D$24</f>
        <v>-4.4037427777539051E-3</v>
      </c>
    </row>
    <row r="5" spans="1:26" x14ac:dyDescent="0.25">
      <c r="B5">
        <v>0</v>
      </c>
      <c r="C5">
        <f t="shared" ref="C5:C23" si="0">B5*PI()/180</f>
        <v>0</v>
      </c>
      <c r="D5">
        <v>-168.32234588</v>
      </c>
      <c r="E5">
        <f t="shared" ref="E5:E22" si="1">D5-$D$24</f>
        <v>1.5280672222388603E-3</v>
      </c>
      <c r="F5">
        <f t="shared" ref="F5:F22" si="2">E5^2</f>
        <v>2.3349894356807862E-6</v>
      </c>
      <c r="G5">
        <f t="shared" ref="G5:G22" si="3">E5/$F$24</f>
        <v>0.65983521090423425</v>
      </c>
      <c r="H5">
        <f>-COS(C5-$C$4)*SQRT(2)*G5</f>
        <v>0.93314790419207971</v>
      </c>
      <c r="I5">
        <f>-SQRT(2)*COS(2*(C5-$C$4))*G5</f>
        <v>-0.93314790419207971</v>
      </c>
      <c r="J5">
        <f>-COS(3*(C5-$C$4))*SQRT(2)*G5</f>
        <v>0.93314790419207971</v>
      </c>
      <c r="K5">
        <f>-COS(4*(C5-$C$4))*SQRT(2)*G5</f>
        <v>-0.93314790419207971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-5.9036903122325855E-16</v>
      </c>
      <c r="P5">
        <f>H$28*(1-COS($C5-$C$4))</f>
        <v>10.926188678860646</v>
      </c>
      <c r="Q5">
        <f>I$28*(1-COS(2*($C5-$C$4)))</f>
        <v>0</v>
      </c>
      <c r="R5">
        <f>J$28*(1-COS(3*($C5-$C$4)))</f>
        <v>8.6983628182263545E-2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3.7962061254973645E-31</v>
      </c>
      <c r="X5">
        <f>SUM(P5:V5)*SQRT(2)</f>
        <v>15.574977641371872</v>
      </c>
      <c r="Z5">
        <f>(D5-$D$25)*$A$1</f>
        <v>15.573967154981005</v>
      </c>
    </row>
    <row r="6" spans="1:26" x14ac:dyDescent="0.25">
      <c r="B6">
        <v>20</v>
      </c>
      <c r="C6">
        <f t="shared" si="0"/>
        <v>0.3490658503988659</v>
      </c>
      <c r="D6">
        <v>-168.32219867000001</v>
      </c>
      <c r="E6">
        <f t="shared" si="1"/>
        <v>1.6752772222332624E-3</v>
      </c>
      <c r="F6">
        <f t="shared" si="2"/>
        <v>2.8065537713335955E-6</v>
      </c>
      <c r="G6">
        <f t="shared" si="3"/>
        <v>0.72340200952399747</v>
      </c>
      <c r="H6">
        <f t="shared" ref="H6:H22" si="4">-COS(C6-$C$4)*SQRT(2)*G6</f>
        <v>0.96134777419432038</v>
      </c>
      <c r="I6">
        <f t="shared" ref="I6:I22" si="5">-SQRT(2)*COS(2*(C6-$C$4))*G6</f>
        <v>-0.78369788592193301</v>
      </c>
      <c r="J6">
        <f t="shared" ref="J6:J22" si="6">-COS(3*(C6-$C$4))*SQRT(2)*G6</f>
        <v>0.51152246645839328</v>
      </c>
      <c r="K6">
        <f t="shared" ref="K6:K22" si="7">-COS(4*(C6-$C$4))*SQRT(2)*G6</f>
        <v>-0.17764988827238665</v>
      </c>
      <c r="L6">
        <f t="shared" ref="L6:L22" si="8">SQRT(2)*(3*SIN(C6-$C$4)-SIN(3*(C6-$C$4)))*G6/SQRT(10)</f>
        <v>-5.1773765693552035E-2</v>
      </c>
      <c r="M6">
        <f t="shared" ref="M6:M22" si="9">SQRT(2)*(2*SIN(2*(C6-$C$4))-SIN(4*(C6-$C$4)))*G6/SQRT(5)</f>
        <v>0.13760701174691303</v>
      </c>
      <c r="N6">
        <f t="shared" ref="N6:N22" si="10">SQRT(2)*G6*(SIN(C6-$C$4)-SIN(2*(C6-$C$4))+3*SIN(3*(C6-$C$4))-2*SIN(4*(C6-$C$4)))/SQRT(15)</f>
        <v>-1.4666875481837829</v>
      </c>
      <c r="P6">
        <f t="shared" ref="P6:P23" si="11">H$28*(1-COS($C6-$C$4))</f>
        <v>10.596723776850265</v>
      </c>
      <c r="Q6">
        <f t="shared" ref="Q6:Q23" si="12">I$28*(1-COS(2*($C6-$C$4)))</f>
        <v>0.62434704445948908</v>
      </c>
      <c r="R6">
        <f t="shared" ref="R6:R23" si="13">J$28*(1-COS(3*($C6-$C$4)))</f>
        <v>6.5237721136697624E-2</v>
      </c>
      <c r="S6">
        <f t="shared" ref="S6:S23" si="14">K$28*(1-COS(4*($C6-$C$4)))</f>
        <v>1.562138753315353E-3</v>
      </c>
      <c r="T6">
        <f t="shared" ref="T6:T23" si="15">L$28*(3*SIN($C6-$C$4)-SIN(3*($C6-$C$4)))/SQRT(10)</f>
        <v>-1.8978931811010645E-18</v>
      </c>
      <c r="U6">
        <f t="shared" ref="U6:U23" si="16">M$28*(2*SIN(2*(C6-$C$4))-SIN(4*(C6-$C$4)))/SQRT(5)</f>
        <v>6.8098311526377167E-17</v>
      </c>
      <c r="V6">
        <f t="shared" ref="V6:V23" si="17">$N$28*(SIN(C6-$C$4)-SIN(2*(C6-$C$4))+3*SIN(3*(C6-$C$4))-2*SIN(4*(C6-$C$4)))/SQRT(15)</f>
        <v>8.6023993324496106E-16</v>
      </c>
      <c r="X6">
        <f t="shared" ref="X6:X23" si="18">SUM(P6:V6)*SQRT(2)</f>
        <v>15.963459807666338</v>
      </c>
      <c r="Z6">
        <f t="shared" ref="Z6:Z22" si="19">(D6-$D$25)*$A$1</f>
        <v>15.960467009966308</v>
      </c>
    </row>
    <row r="7" spans="1:26" x14ac:dyDescent="0.25">
      <c r="B7">
        <v>40</v>
      </c>
      <c r="C7">
        <f t="shared" si="0"/>
        <v>0.69813170079773179</v>
      </c>
      <c r="D7">
        <v>-168.32188019</v>
      </c>
      <c r="E7">
        <f t="shared" si="1"/>
        <v>1.9937572222374911E-3</v>
      </c>
      <c r="F7">
        <f t="shared" si="2"/>
        <v>3.9750678612241567E-6</v>
      </c>
      <c r="G7">
        <f t="shared" si="3"/>
        <v>0.86092496330064883</v>
      </c>
      <c r="H7">
        <f t="shared" si="4"/>
        <v>0.93268343852140534</v>
      </c>
      <c r="I7">
        <f t="shared" si="5"/>
        <v>-0.21142217125150997</v>
      </c>
      <c r="J7">
        <f t="shared" si="6"/>
        <v>-0.60876587964266904</v>
      </c>
      <c r="K7">
        <f t="shared" si="7"/>
        <v>1.1441056097729161</v>
      </c>
      <c r="L7">
        <f t="shared" si="8"/>
        <v>-0.40901833847223734</v>
      </c>
      <c r="M7">
        <f t="shared" si="9"/>
        <v>0.88622039459059743</v>
      </c>
      <c r="N7">
        <f t="shared" si="10"/>
        <v>-1.5434432800233777</v>
      </c>
      <c r="P7">
        <f t="shared" si="11"/>
        <v>9.6480674003856652</v>
      </c>
      <c r="Q7">
        <f t="shared" si="12"/>
        <v>2.205249256890875</v>
      </c>
      <c r="R7">
        <f t="shared" si="13"/>
        <v>2.1745907045565862E-2</v>
      </c>
      <c r="S7">
        <f t="shared" si="14"/>
        <v>3.6668026021829071E-3</v>
      </c>
      <c r="T7">
        <f t="shared" si="15"/>
        <v>-1.2598510485024463E-17</v>
      </c>
      <c r="U7">
        <f t="shared" si="16"/>
        <v>3.6851225097251974E-16</v>
      </c>
      <c r="V7">
        <f t="shared" si="17"/>
        <v>7.606538687354209E-16</v>
      </c>
      <c r="X7">
        <f t="shared" si="18"/>
        <v>16.7990601744639</v>
      </c>
      <c r="Z7">
        <f t="shared" si="19"/>
        <v>16.796636249977411</v>
      </c>
    </row>
    <row r="8" spans="1:26" x14ac:dyDescent="0.25">
      <c r="B8">
        <v>60</v>
      </c>
      <c r="C8">
        <f t="shared" si="0"/>
        <v>1.0471975511965976</v>
      </c>
      <c r="D8">
        <v>-168.32170629000001</v>
      </c>
      <c r="E8">
        <f t="shared" si="1"/>
        <v>2.1676572222304458E-3</v>
      </c>
      <c r="F8">
        <f t="shared" si="2"/>
        <v>4.6987378330878118E-6</v>
      </c>
      <c r="G8">
        <f t="shared" si="3"/>
        <v>0.93601677961713092</v>
      </c>
      <c r="H8">
        <f t="shared" si="4"/>
        <v>0.66186381217166779</v>
      </c>
      <c r="I8">
        <f t="shared" si="5"/>
        <v>0.66186381217166701</v>
      </c>
      <c r="J8">
        <f t="shared" si="6"/>
        <v>-1.3237276243433351</v>
      </c>
      <c r="K8">
        <f t="shared" si="7"/>
        <v>0.66186381217166856</v>
      </c>
      <c r="L8">
        <f t="shared" si="8"/>
        <v>-1.0875532197683535</v>
      </c>
      <c r="M8">
        <f t="shared" si="9"/>
        <v>1.5380325131989334</v>
      </c>
      <c r="N8">
        <f t="shared" si="10"/>
        <v>-9.1069819134696039E-16</v>
      </c>
      <c r="P8">
        <f t="shared" si="11"/>
        <v>8.1946415091454856</v>
      </c>
      <c r="Q8">
        <f t="shared" si="12"/>
        <v>4.0029849223265064</v>
      </c>
      <c r="R8">
        <f t="shared" si="13"/>
        <v>0</v>
      </c>
      <c r="S8">
        <f t="shared" si="14"/>
        <v>2.8356059327821932E-3</v>
      </c>
      <c r="T8">
        <f t="shared" si="15"/>
        <v>-3.0811199540625003E-17</v>
      </c>
      <c r="U8">
        <f t="shared" si="16"/>
        <v>5.8824381955503026E-16</v>
      </c>
      <c r="V8">
        <f t="shared" si="17"/>
        <v>4.1281222008948326E-31</v>
      </c>
      <c r="X8">
        <f t="shared" si="18"/>
        <v>17.254058880515917</v>
      </c>
      <c r="Z8">
        <f t="shared" si="19"/>
        <v>17.253210699958913</v>
      </c>
    </row>
    <row r="9" spans="1:26" x14ac:dyDescent="0.25">
      <c r="B9">
        <v>80</v>
      </c>
      <c r="C9">
        <f t="shared" si="0"/>
        <v>1.3962634015954636</v>
      </c>
      <c r="D9">
        <v>-168.32202516000001</v>
      </c>
      <c r="E9">
        <f t="shared" si="1"/>
        <v>1.8487872222294754E-3</v>
      </c>
      <c r="F9">
        <f t="shared" si="2"/>
        <v>3.4180141930789797E-6</v>
      </c>
      <c r="G9">
        <f t="shared" si="3"/>
        <v>0.79832541981333793</v>
      </c>
      <c r="H9">
        <f t="shared" si="4"/>
        <v>0.19604925030297612</v>
      </c>
      <c r="I9">
        <f t="shared" si="5"/>
        <v>1.0609154457910579</v>
      </c>
      <c r="J9">
        <f t="shared" si="6"/>
        <v>-0.5645013179436088</v>
      </c>
      <c r="K9">
        <f t="shared" si="7"/>
        <v>-0.86486619548808186</v>
      </c>
      <c r="L9">
        <f t="shared" si="8"/>
        <v>-1.363984151337017</v>
      </c>
      <c r="M9">
        <f t="shared" si="9"/>
        <v>0.66992247436462171</v>
      </c>
      <c r="N9">
        <f t="shared" si="10"/>
        <v>0.74533253871330063</v>
      </c>
      <c r="P9">
        <f t="shared" si="11"/>
        <v>6.4117507158949207</v>
      </c>
      <c r="Q9">
        <f t="shared" si="12"/>
        <v>5.1763735433026534</v>
      </c>
      <c r="R9">
        <f t="shared" si="13"/>
        <v>2.1745907045565883E-2</v>
      </c>
      <c r="S9">
        <f t="shared" si="14"/>
        <v>4.4227051006612473E-4</v>
      </c>
      <c r="T9">
        <f t="shared" si="15"/>
        <v>-4.5307603206750528E-17</v>
      </c>
      <c r="U9">
        <f t="shared" si="16"/>
        <v>3.0041393944614245E-16</v>
      </c>
      <c r="V9">
        <f t="shared" si="17"/>
        <v>-3.9612461347737117E-16</v>
      </c>
      <c r="X9">
        <f t="shared" si="18"/>
        <v>16.419461311445399</v>
      </c>
      <c r="Z9">
        <f t="shared" si="19"/>
        <v>16.416017514956366</v>
      </c>
    </row>
    <row r="10" spans="1:26" x14ac:dyDescent="0.25">
      <c r="B10">
        <v>100</v>
      </c>
      <c r="C10">
        <f t="shared" si="0"/>
        <v>1.7453292519943295</v>
      </c>
      <c r="D10">
        <v>-168.32302336999999</v>
      </c>
      <c r="E10">
        <f t="shared" si="1"/>
        <v>8.505772222520136E-4</v>
      </c>
      <c r="F10">
        <f t="shared" si="2"/>
        <v>7.2348161101395131E-7</v>
      </c>
      <c r="G10">
        <f t="shared" si="3"/>
        <v>0.36728803070108951</v>
      </c>
      <c r="H10">
        <f t="shared" si="4"/>
        <v>-9.0196981427750955E-2</v>
      </c>
      <c r="I10">
        <f t="shared" si="5"/>
        <v>0.48809863140281268</v>
      </c>
      <c r="J10">
        <f t="shared" si="6"/>
        <v>0.25971185715739353</v>
      </c>
      <c r="K10">
        <f t="shared" si="7"/>
        <v>-0.39790164997506167</v>
      </c>
      <c r="L10">
        <f t="shared" si="8"/>
        <v>-0.62753238268324996</v>
      </c>
      <c r="M10">
        <f t="shared" si="9"/>
        <v>-0.30821329275637355</v>
      </c>
      <c r="N10">
        <f t="shared" si="10"/>
        <v>8.9818360024179839E-2</v>
      </c>
      <c r="P10">
        <f t="shared" si="11"/>
        <v>4.5144379629657241</v>
      </c>
      <c r="Q10">
        <f t="shared" si="12"/>
        <v>5.1763735433026534</v>
      </c>
      <c r="R10">
        <f t="shared" si="13"/>
        <v>6.5237721136697679E-2</v>
      </c>
      <c r="S10">
        <f t="shared" si="14"/>
        <v>4.4227051006612538E-4</v>
      </c>
      <c r="T10">
        <f t="shared" si="15"/>
        <v>-4.5307603206750522E-17</v>
      </c>
      <c r="U10">
        <f t="shared" si="16"/>
        <v>-3.0041393944614265E-16</v>
      </c>
      <c r="V10">
        <f t="shared" si="17"/>
        <v>-1.0375763173861722E-16</v>
      </c>
      <c r="X10">
        <f t="shared" si="18"/>
        <v>13.797762597529386</v>
      </c>
      <c r="Z10">
        <f t="shared" si="19"/>
        <v>13.79521716001554</v>
      </c>
    </row>
    <row r="11" spans="1:26" x14ac:dyDescent="0.25">
      <c r="B11">
        <v>120</v>
      </c>
      <c r="C11">
        <f t="shared" si="0"/>
        <v>2.0943951023931953</v>
      </c>
      <c r="D11">
        <v>-168.3246019</v>
      </c>
      <c r="E11">
        <f t="shared" si="1"/>
        <v>-7.2795277776549483E-4</v>
      </c>
      <c r="F11">
        <f t="shared" si="2"/>
        <v>5.2991524665649991E-7</v>
      </c>
      <c r="G11">
        <f t="shared" si="3"/>
        <v>-0.31433752890887917</v>
      </c>
      <c r="H11">
        <f t="shared" si="4"/>
        <v>0.22227019827289085</v>
      </c>
      <c r="I11">
        <f t="shared" si="5"/>
        <v>-0.22227019827289099</v>
      </c>
      <c r="J11">
        <f t="shared" si="6"/>
        <v>-0.44454039654578181</v>
      </c>
      <c r="K11">
        <f t="shared" si="7"/>
        <v>-0.22227019827289071</v>
      </c>
      <c r="L11">
        <f t="shared" si="8"/>
        <v>0.36522720436562456</v>
      </c>
      <c r="M11">
        <f t="shared" si="9"/>
        <v>0.51650926576147616</v>
      </c>
      <c r="N11">
        <f t="shared" si="10"/>
        <v>0.19880450908421612</v>
      </c>
      <c r="P11">
        <f t="shared" si="11"/>
        <v>2.7315471697151619</v>
      </c>
      <c r="Q11">
        <f t="shared" si="12"/>
        <v>4.0029849223265082</v>
      </c>
      <c r="R11">
        <f t="shared" si="13"/>
        <v>8.6983628182263545E-2</v>
      </c>
      <c r="S11">
        <f t="shared" si="14"/>
        <v>2.8356059327821906E-3</v>
      </c>
      <c r="T11">
        <f t="shared" si="15"/>
        <v>-3.0811199540625015E-17</v>
      </c>
      <c r="U11">
        <f t="shared" si="16"/>
        <v>-5.8824381955503026E-16</v>
      </c>
      <c r="V11">
        <f t="shared" si="17"/>
        <v>2.6834388351149055E-16</v>
      </c>
      <c r="X11">
        <f t="shared" si="18"/>
        <v>9.6510901998496443</v>
      </c>
      <c r="Z11">
        <f t="shared" si="19"/>
        <v>9.6507866449695712</v>
      </c>
    </row>
    <row r="12" spans="1:26" x14ac:dyDescent="0.25">
      <c r="B12">
        <v>140</v>
      </c>
      <c r="C12">
        <f t="shared" si="0"/>
        <v>2.4434609527920612</v>
      </c>
      <c r="D12">
        <v>-168.32636561000001</v>
      </c>
      <c r="E12">
        <f t="shared" si="1"/>
        <v>-2.4916627777713529E-3</v>
      </c>
      <c r="F12">
        <f t="shared" si="2"/>
        <v>6.2083833981312544E-6</v>
      </c>
      <c r="G12">
        <f t="shared" si="3"/>
        <v>-1.0759257253513648</v>
      </c>
      <c r="H12">
        <f t="shared" si="4"/>
        <v>1.1656046088698562</v>
      </c>
      <c r="I12">
        <f t="shared" si="5"/>
        <v>0.26422111409923643</v>
      </c>
      <c r="J12">
        <f t="shared" si="6"/>
        <v>-0.76079437644900538</v>
      </c>
      <c r="K12">
        <f t="shared" si="7"/>
        <v>-1.4298257229690929</v>
      </c>
      <c r="L12">
        <f t="shared" si="8"/>
        <v>0.51116342452840591</v>
      </c>
      <c r="M12">
        <f t="shared" si="9"/>
        <v>1.1075382426076557</v>
      </c>
      <c r="N12">
        <f t="shared" si="10"/>
        <v>0.61760181196303776</v>
      </c>
      <c r="P12">
        <f t="shared" si="11"/>
        <v>1.27812127847498</v>
      </c>
      <c r="Q12">
        <f t="shared" si="12"/>
        <v>2.2052492568908741</v>
      </c>
      <c r="R12">
        <f t="shared" si="13"/>
        <v>6.5237721136697666E-2</v>
      </c>
      <c r="S12">
        <f t="shared" si="14"/>
        <v>3.6668026021829067E-3</v>
      </c>
      <c r="T12">
        <f t="shared" si="15"/>
        <v>-1.259851048502446E-17</v>
      </c>
      <c r="U12">
        <f t="shared" si="16"/>
        <v>-3.6851225097251964E-16</v>
      </c>
      <c r="V12">
        <f t="shared" si="17"/>
        <v>2.4354991081812957E-16</v>
      </c>
      <c r="X12">
        <f t="shared" si="18"/>
        <v>5.023675565865604</v>
      </c>
      <c r="Z12">
        <f t="shared" si="19"/>
        <v>5.0201660399541908</v>
      </c>
    </row>
    <row r="13" spans="1:26" x14ac:dyDescent="0.25">
      <c r="B13">
        <v>160</v>
      </c>
      <c r="C13">
        <f t="shared" si="0"/>
        <v>2.7925268031909272</v>
      </c>
      <c r="D13">
        <v>-168.32775255000001</v>
      </c>
      <c r="E13">
        <f t="shared" si="1"/>
        <v>-3.8786027777746312E-3</v>
      </c>
      <c r="F13">
        <f t="shared" si="2"/>
        <v>1.5043559507761085E-5</v>
      </c>
      <c r="G13">
        <f t="shared" si="3"/>
        <v>-1.6748207439048282</v>
      </c>
      <c r="H13">
        <f t="shared" si="4"/>
        <v>2.2257129136077842</v>
      </c>
      <c r="I13">
        <f t="shared" si="5"/>
        <v>1.8144177912362736</v>
      </c>
      <c r="J13">
        <f t="shared" si="6"/>
        <v>1.184277105287002</v>
      </c>
      <c r="K13">
        <f t="shared" si="7"/>
        <v>0.41129512237151034</v>
      </c>
      <c r="L13">
        <f t="shared" si="8"/>
        <v>0.1198666517814706</v>
      </c>
      <c r="M13">
        <f t="shared" si="9"/>
        <v>0.31858783186424044</v>
      </c>
      <c r="N13">
        <f t="shared" si="10"/>
        <v>0.20040344394829535</v>
      </c>
      <c r="P13">
        <f t="shared" si="11"/>
        <v>0.3294649020103822</v>
      </c>
      <c r="Q13">
        <f t="shared" si="12"/>
        <v>0.62434704445948841</v>
      </c>
      <c r="R13">
        <f t="shared" si="13"/>
        <v>2.174590704556589E-2</v>
      </c>
      <c r="S13">
        <f t="shared" si="14"/>
        <v>1.5621387533153522E-3</v>
      </c>
      <c r="T13">
        <f t="shared" si="15"/>
        <v>-1.8978931811010645E-18</v>
      </c>
      <c r="U13">
        <f t="shared" si="16"/>
        <v>-6.8098311526377069E-17</v>
      </c>
      <c r="V13">
        <f t="shared" si="17"/>
        <v>5.0768993588915312E-17</v>
      </c>
      <c r="X13">
        <f t="shared" si="18"/>
        <v>1.3818563451323627</v>
      </c>
      <c r="Z13">
        <f t="shared" si="19"/>
        <v>1.3787550699455835</v>
      </c>
    </row>
    <row r="14" spans="1:26" x14ac:dyDescent="0.25">
      <c r="B14">
        <v>180</v>
      </c>
      <c r="C14">
        <f t="shared" si="0"/>
        <v>3.1415926535897931</v>
      </c>
      <c r="D14">
        <v>-168.32827768999999</v>
      </c>
      <c r="E14">
        <f t="shared" si="1"/>
        <v>-4.4037427777539051E-3</v>
      </c>
      <c r="F14">
        <f t="shared" si="2"/>
        <v>1.9392950452619681E-5</v>
      </c>
      <c r="G14">
        <f t="shared" si="3"/>
        <v>-1.9015816203883169</v>
      </c>
      <c r="H14">
        <f t="shared" si="4"/>
        <v>2.6892425175125645</v>
      </c>
      <c r="I14">
        <f t="shared" si="5"/>
        <v>2.6892425175125645</v>
      </c>
      <c r="J14">
        <f t="shared" si="6"/>
        <v>2.6892425175125645</v>
      </c>
      <c r="K14">
        <f t="shared" si="7"/>
        <v>2.6892425175125645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-168.32775255000001</v>
      </c>
      <c r="E15">
        <f t="shared" si="1"/>
        <v>-3.8786027777746312E-3</v>
      </c>
      <c r="F15">
        <f t="shared" si="2"/>
        <v>1.5043559507761085E-5</v>
      </c>
      <c r="G15">
        <f t="shared" si="3"/>
        <v>-1.6748207439048282</v>
      </c>
      <c r="H15">
        <f t="shared" si="4"/>
        <v>2.2257129136077842</v>
      </c>
      <c r="I15">
        <f t="shared" si="5"/>
        <v>1.8144177912362736</v>
      </c>
      <c r="J15">
        <f t="shared" si="6"/>
        <v>1.184277105287002</v>
      </c>
      <c r="K15">
        <f t="shared" si="7"/>
        <v>0.41129512237151034</v>
      </c>
      <c r="L15">
        <f t="shared" si="8"/>
        <v>-0.1198666517814706</v>
      </c>
      <c r="M15">
        <f t="shared" si="9"/>
        <v>-0.31858783186424044</v>
      </c>
      <c r="N15">
        <f t="shared" si="10"/>
        <v>-0.20040344394829535</v>
      </c>
      <c r="P15">
        <f t="shared" si="11"/>
        <v>0.3294649020103822</v>
      </c>
      <c r="Q15">
        <f t="shared" si="12"/>
        <v>0.62434704445948841</v>
      </c>
      <c r="R15">
        <f t="shared" si="13"/>
        <v>2.174590704556589E-2</v>
      </c>
      <c r="S15">
        <f t="shared" si="14"/>
        <v>1.5621387533153522E-3</v>
      </c>
      <c r="T15">
        <f t="shared" si="15"/>
        <v>1.8978931811010645E-18</v>
      </c>
      <c r="U15">
        <f t="shared" si="16"/>
        <v>6.8098311526377069E-17</v>
      </c>
      <c r="V15">
        <f t="shared" si="17"/>
        <v>-5.0768993588915312E-17</v>
      </c>
      <c r="X15">
        <f t="shared" si="18"/>
        <v>1.3818563451323629</v>
      </c>
      <c r="Z15">
        <f t="shared" si="19"/>
        <v>1.3787550699455835</v>
      </c>
    </row>
    <row r="16" spans="1:26" x14ac:dyDescent="0.25">
      <c r="B16">
        <v>220</v>
      </c>
      <c r="C16">
        <f t="shared" si="0"/>
        <v>3.839724354387525</v>
      </c>
      <c r="D16">
        <f>D12</f>
        <v>-168.32636561000001</v>
      </c>
      <c r="E16">
        <f t="shared" si="1"/>
        <v>-2.4916627777713529E-3</v>
      </c>
      <c r="F16">
        <f t="shared" si="2"/>
        <v>6.2083833981312544E-6</v>
      </c>
      <c r="G16">
        <f t="shared" si="3"/>
        <v>-1.0759257253513648</v>
      </c>
      <c r="H16">
        <f t="shared" si="4"/>
        <v>1.1656046088698562</v>
      </c>
      <c r="I16">
        <f t="shared" si="5"/>
        <v>0.26422111409923643</v>
      </c>
      <c r="J16">
        <f t="shared" si="6"/>
        <v>-0.76079437644900538</v>
      </c>
      <c r="K16">
        <f t="shared" si="7"/>
        <v>-1.4298257229690929</v>
      </c>
      <c r="L16">
        <f t="shared" si="8"/>
        <v>-0.51116342452840591</v>
      </c>
      <c r="M16">
        <f t="shared" si="9"/>
        <v>-1.1075382426076557</v>
      </c>
      <c r="N16">
        <f t="shared" si="10"/>
        <v>-0.61760181196303776</v>
      </c>
      <c r="P16">
        <f t="shared" si="11"/>
        <v>1.27812127847498</v>
      </c>
      <c r="Q16">
        <f t="shared" si="12"/>
        <v>2.2052492568908741</v>
      </c>
      <c r="R16">
        <f t="shared" si="13"/>
        <v>6.5237721136697666E-2</v>
      </c>
      <c r="S16">
        <f t="shared" si="14"/>
        <v>3.6668026021829067E-3</v>
      </c>
      <c r="T16">
        <f t="shared" si="15"/>
        <v>1.259851048502446E-17</v>
      </c>
      <c r="U16">
        <f t="shared" si="16"/>
        <v>3.6851225097251964E-16</v>
      </c>
      <c r="V16">
        <f t="shared" si="17"/>
        <v>-2.4354991081812957E-16</v>
      </c>
      <c r="X16">
        <f t="shared" si="18"/>
        <v>5.023675565865604</v>
      </c>
      <c r="Z16">
        <f t="shared" si="19"/>
        <v>5.0201660399541908</v>
      </c>
    </row>
    <row r="17" spans="2:26" x14ac:dyDescent="0.25">
      <c r="B17">
        <v>240</v>
      </c>
      <c r="C17">
        <f t="shared" si="0"/>
        <v>4.1887902047863905</v>
      </c>
      <c r="D17">
        <f>D11</f>
        <v>-168.3246019</v>
      </c>
      <c r="E17">
        <f t="shared" si="1"/>
        <v>-7.2795277776549483E-4</v>
      </c>
      <c r="F17">
        <f t="shared" si="2"/>
        <v>5.2991524665649991E-7</v>
      </c>
      <c r="G17">
        <f t="shared" si="3"/>
        <v>-0.31433752890887917</v>
      </c>
      <c r="H17">
        <f t="shared" si="4"/>
        <v>0.22227019827289105</v>
      </c>
      <c r="I17">
        <f t="shared" si="5"/>
        <v>-0.22227019827289063</v>
      </c>
      <c r="J17">
        <f t="shared" si="6"/>
        <v>-0.44454039654578181</v>
      </c>
      <c r="K17">
        <f t="shared" si="7"/>
        <v>-0.22227019827289146</v>
      </c>
      <c r="L17">
        <f t="shared" si="8"/>
        <v>-0.36522720436562428</v>
      </c>
      <c r="M17">
        <f t="shared" si="9"/>
        <v>-0.51650926576147616</v>
      </c>
      <c r="N17">
        <f t="shared" si="10"/>
        <v>-0.19880450908421629</v>
      </c>
      <c r="P17">
        <f t="shared" si="11"/>
        <v>2.7315471697151597</v>
      </c>
      <c r="Q17">
        <f t="shared" si="12"/>
        <v>4.0029849223265055</v>
      </c>
      <c r="R17">
        <f t="shared" si="13"/>
        <v>8.6983628182263545E-2</v>
      </c>
      <c r="S17">
        <f t="shared" si="14"/>
        <v>2.8356059327821941E-3</v>
      </c>
      <c r="T17">
        <f t="shared" si="15"/>
        <v>3.0811199540624991E-17</v>
      </c>
      <c r="U17">
        <f t="shared" si="16"/>
        <v>5.8824381955503026E-16</v>
      </c>
      <c r="V17">
        <f t="shared" si="17"/>
        <v>-2.6834388351149079E-16</v>
      </c>
      <c r="X17">
        <f t="shared" si="18"/>
        <v>9.651090199849639</v>
      </c>
      <c r="Z17">
        <f t="shared" si="19"/>
        <v>9.6507866449695712</v>
      </c>
    </row>
    <row r="18" spans="2:26" x14ac:dyDescent="0.25">
      <c r="B18">
        <v>260</v>
      </c>
      <c r="C18">
        <f t="shared" si="0"/>
        <v>4.5378560551852569</v>
      </c>
      <c r="D18">
        <f>D10</f>
        <v>-168.32302336999999</v>
      </c>
      <c r="E18">
        <f t="shared" si="1"/>
        <v>8.505772222520136E-4</v>
      </c>
      <c r="F18">
        <f t="shared" si="2"/>
        <v>7.2348161101395131E-7</v>
      </c>
      <c r="G18">
        <f t="shared" si="3"/>
        <v>0.36728803070108951</v>
      </c>
      <c r="H18">
        <f t="shared" si="4"/>
        <v>-9.0196981427750858E-2</v>
      </c>
      <c r="I18">
        <f t="shared" si="5"/>
        <v>0.48809863140281273</v>
      </c>
      <c r="J18">
        <f t="shared" si="6"/>
        <v>0.25971185715739309</v>
      </c>
      <c r="K18">
        <f t="shared" si="7"/>
        <v>-0.397901649975062</v>
      </c>
      <c r="L18">
        <f t="shared" si="8"/>
        <v>0.62753238268325007</v>
      </c>
      <c r="M18">
        <f t="shared" si="9"/>
        <v>0.30821329275637321</v>
      </c>
      <c r="N18">
        <f t="shared" si="10"/>
        <v>-8.981836002418013E-2</v>
      </c>
      <c r="P18">
        <f t="shared" si="11"/>
        <v>4.5144379629657259</v>
      </c>
      <c r="Q18">
        <f t="shared" si="12"/>
        <v>5.1763735433026534</v>
      </c>
      <c r="R18">
        <f t="shared" si="13"/>
        <v>6.5237721136697638E-2</v>
      </c>
      <c r="S18">
        <f t="shared" si="14"/>
        <v>4.4227051006612414E-4</v>
      </c>
      <c r="T18">
        <f t="shared" si="15"/>
        <v>4.5307603206750534E-17</v>
      </c>
      <c r="U18">
        <f t="shared" si="16"/>
        <v>3.004139394461423E-16</v>
      </c>
      <c r="V18">
        <f t="shared" si="17"/>
        <v>1.0375763173861756E-16</v>
      </c>
      <c r="X18">
        <f t="shared" si="18"/>
        <v>13.797762597529386</v>
      </c>
      <c r="Z18">
        <f t="shared" si="19"/>
        <v>13.79521716001554</v>
      </c>
    </row>
    <row r="19" spans="2:26" x14ac:dyDescent="0.25">
      <c r="B19">
        <v>280</v>
      </c>
      <c r="C19">
        <f t="shared" si="0"/>
        <v>4.8869219055841224</v>
      </c>
      <c r="D19">
        <f>D9</f>
        <v>-168.32202516000001</v>
      </c>
      <c r="E19">
        <f t="shared" si="1"/>
        <v>1.8487872222294754E-3</v>
      </c>
      <c r="F19">
        <f t="shared" si="2"/>
        <v>3.4180141930789797E-6</v>
      </c>
      <c r="G19">
        <f t="shared" si="3"/>
        <v>0.79832541981333793</v>
      </c>
      <c r="H19">
        <f t="shared" si="4"/>
        <v>0.1960492503029759</v>
      </c>
      <c r="I19">
        <f t="shared" si="5"/>
        <v>1.0609154457910581</v>
      </c>
      <c r="J19">
        <f t="shared" si="6"/>
        <v>-0.56450131794360792</v>
      </c>
      <c r="K19">
        <f t="shared" si="7"/>
        <v>-0.86486619548808252</v>
      </c>
      <c r="L19">
        <f t="shared" si="8"/>
        <v>1.3639841513370172</v>
      </c>
      <c r="M19">
        <f t="shared" si="9"/>
        <v>-0.66992247436462071</v>
      </c>
      <c r="N19">
        <f t="shared" si="10"/>
        <v>-0.74533253871330052</v>
      </c>
      <c r="P19">
        <f t="shared" si="11"/>
        <v>6.4117507158949198</v>
      </c>
      <c r="Q19">
        <f t="shared" si="12"/>
        <v>5.1763735433026534</v>
      </c>
      <c r="R19">
        <f t="shared" si="13"/>
        <v>2.1745907045565914E-2</v>
      </c>
      <c r="S19">
        <f t="shared" si="14"/>
        <v>4.422705100661237E-4</v>
      </c>
      <c r="T19">
        <f t="shared" si="15"/>
        <v>4.5307603206750534E-17</v>
      </c>
      <c r="U19">
        <f t="shared" si="16"/>
        <v>-3.0041393944614206E-16</v>
      </c>
      <c r="V19">
        <f t="shared" si="17"/>
        <v>3.9612461347737112E-16</v>
      </c>
      <c r="X19">
        <f t="shared" si="18"/>
        <v>16.419461311445403</v>
      </c>
      <c r="Z19">
        <f t="shared" si="19"/>
        <v>16.416017514956366</v>
      </c>
    </row>
    <row r="20" spans="2:26" x14ac:dyDescent="0.25">
      <c r="B20">
        <v>300</v>
      </c>
      <c r="C20">
        <f t="shared" si="0"/>
        <v>5.2359877559829888</v>
      </c>
      <c r="D20">
        <f>D8</f>
        <v>-168.32170629000001</v>
      </c>
      <c r="E20">
        <f t="shared" si="1"/>
        <v>2.1676572222304458E-3</v>
      </c>
      <c r="F20">
        <f t="shared" si="2"/>
        <v>4.6987378330878118E-6</v>
      </c>
      <c r="G20">
        <f t="shared" si="3"/>
        <v>0.93601677961713092</v>
      </c>
      <c r="H20">
        <f t="shared" si="4"/>
        <v>0.66186381217166779</v>
      </c>
      <c r="I20">
        <f t="shared" si="5"/>
        <v>0.66186381217166701</v>
      </c>
      <c r="J20">
        <f t="shared" si="6"/>
        <v>-1.3237276243433351</v>
      </c>
      <c r="K20">
        <f t="shared" si="7"/>
        <v>0.66186381217166856</v>
      </c>
      <c r="L20">
        <f t="shared" si="8"/>
        <v>1.0875532197683535</v>
      </c>
      <c r="M20">
        <f t="shared" si="9"/>
        <v>-1.5380325131989334</v>
      </c>
      <c r="N20">
        <f t="shared" si="10"/>
        <v>9.1069819134696039E-16</v>
      </c>
      <c r="P20">
        <f t="shared" si="11"/>
        <v>8.1946415091454856</v>
      </c>
      <c r="Q20">
        <f t="shared" si="12"/>
        <v>4.0029849223265064</v>
      </c>
      <c r="R20">
        <f t="shared" si="13"/>
        <v>0</v>
      </c>
      <c r="S20">
        <f t="shared" si="14"/>
        <v>2.8356059327821932E-3</v>
      </c>
      <c r="T20">
        <f t="shared" si="15"/>
        <v>3.0811199540625003E-17</v>
      </c>
      <c r="U20">
        <f t="shared" si="16"/>
        <v>-5.8824381955503026E-16</v>
      </c>
      <c r="V20">
        <f t="shared" si="17"/>
        <v>-4.1281222008948326E-31</v>
      </c>
      <c r="X20">
        <f t="shared" si="18"/>
        <v>17.254058880515917</v>
      </c>
      <c r="Z20">
        <f t="shared" si="19"/>
        <v>17.253210699958913</v>
      </c>
    </row>
    <row r="21" spans="2:26" x14ac:dyDescent="0.25">
      <c r="B21">
        <v>320</v>
      </c>
      <c r="C21">
        <f t="shared" si="0"/>
        <v>5.5850536063818543</v>
      </c>
      <c r="D21">
        <f>D7</f>
        <v>-168.32188019</v>
      </c>
      <c r="E21">
        <f t="shared" si="1"/>
        <v>1.9937572222374911E-3</v>
      </c>
      <c r="F21">
        <f t="shared" si="2"/>
        <v>3.9750678612241567E-6</v>
      </c>
      <c r="G21">
        <f t="shared" si="3"/>
        <v>0.86092496330064883</v>
      </c>
      <c r="H21">
        <f t="shared" si="4"/>
        <v>0.93268343852140534</v>
      </c>
      <c r="I21">
        <f t="shared" si="5"/>
        <v>-0.21142217125150997</v>
      </c>
      <c r="J21">
        <f t="shared" si="6"/>
        <v>-0.60876587964266904</v>
      </c>
      <c r="K21">
        <f t="shared" si="7"/>
        <v>1.1441056097729161</v>
      </c>
      <c r="L21">
        <f t="shared" si="8"/>
        <v>0.40901833847223734</v>
      </c>
      <c r="M21">
        <f t="shared" si="9"/>
        <v>-0.88622039459059743</v>
      </c>
      <c r="N21">
        <f t="shared" si="10"/>
        <v>1.5434432800233777</v>
      </c>
      <c r="P21">
        <f t="shared" si="11"/>
        <v>9.6480674003856652</v>
      </c>
      <c r="Q21">
        <f t="shared" si="12"/>
        <v>2.205249256890875</v>
      </c>
      <c r="R21">
        <f t="shared" si="13"/>
        <v>2.1745907045565862E-2</v>
      </c>
      <c r="S21">
        <f t="shared" si="14"/>
        <v>3.6668026021829071E-3</v>
      </c>
      <c r="T21">
        <f t="shared" si="15"/>
        <v>1.2598510485024463E-17</v>
      </c>
      <c r="U21">
        <f t="shared" si="16"/>
        <v>-3.6851225097251974E-16</v>
      </c>
      <c r="V21">
        <f t="shared" si="17"/>
        <v>-7.606538687354209E-16</v>
      </c>
      <c r="X21">
        <f t="shared" si="18"/>
        <v>16.7990601744639</v>
      </c>
      <c r="Z21">
        <f t="shared" si="19"/>
        <v>16.796636249977411</v>
      </c>
    </row>
    <row r="22" spans="2:26" x14ac:dyDescent="0.25">
      <c r="B22">
        <v>340</v>
      </c>
      <c r="C22">
        <f t="shared" si="0"/>
        <v>5.9341194567807207</v>
      </c>
      <c r="D22">
        <f>D6</f>
        <v>-168.32219867000001</v>
      </c>
      <c r="E22">
        <f t="shared" si="1"/>
        <v>1.6752772222332624E-3</v>
      </c>
      <c r="F22">
        <f t="shared" si="2"/>
        <v>2.8065537713335955E-6</v>
      </c>
      <c r="G22">
        <f t="shared" si="3"/>
        <v>0.72340200952399747</v>
      </c>
      <c r="H22">
        <f t="shared" si="4"/>
        <v>0.96134777419432049</v>
      </c>
      <c r="I22">
        <f t="shared" si="5"/>
        <v>-0.78369788592193368</v>
      </c>
      <c r="J22">
        <f t="shared" si="6"/>
        <v>0.51152246645839483</v>
      </c>
      <c r="K22">
        <f t="shared" si="7"/>
        <v>-0.17764988827238842</v>
      </c>
      <c r="L22">
        <f t="shared" si="8"/>
        <v>5.1773765693551965E-2</v>
      </c>
      <c r="M22">
        <f t="shared" si="9"/>
        <v>-0.13760701174691253</v>
      </c>
      <c r="N22">
        <f t="shared" si="10"/>
        <v>1.4666875481837818</v>
      </c>
      <c r="P22">
        <f t="shared" si="11"/>
        <v>10.596723776850265</v>
      </c>
      <c r="Q22">
        <f t="shared" si="12"/>
        <v>0.6243470444594873</v>
      </c>
      <c r="R22">
        <f t="shared" si="13"/>
        <v>6.5237721136697693E-2</v>
      </c>
      <c r="S22">
        <f t="shared" si="14"/>
        <v>1.5621387533153498E-3</v>
      </c>
      <c r="T22">
        <f t="shared" si="15"/>
        <v>1.8978931811010622E-18</v>
      </c>
      <c r="U22">
        <f t="shared" si="16"/>
        <v>-6.8098311526376908E-17</v>
      </c>
      <c r="V22">
        <f t="shared" si="17"/>
        <v>-8.6023993324496037E-16</v>
      </c>
      <c r="X22">
        <f t="shared" si="18"/>
        <v>15.963459807666338</v>
      </c>
      <c r="Z22">
        <f t="shared" si="19"/>
        <v>15.960467009966308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10.926188678860646</v>
      </c>
      <c r="Q23">
        <f t="shared" si="12"/>
        <v>0</v>
      </c>
      <c r="R23">
        <f t="shared" si="13"/>
        <v>8.6983628182263545E-2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-3.7962061254973645E-31</v>
      </c>
      <c r="X23">
        <f t="shared" si="18"/>
        <v>15.574977641371872</v>
      </c>
      <c r="Z23">
        <f>Z5</f>
        <v>15.573967154981005</v>
      </c>
    </row>
    <row r="24" spans="2:26" x14ac:dyDescent="0.25">
      <c r="B24" t="s">
        <v>4</v>
      </c>
      <c r="D24">
        <f>AVERAGE(D5:D22)</f>
        <v>-168.32387394722224</v>
      </c>
      <c r="F24">
        <f>SQRT(AVERAGE(F5:F22))</f>
        <v>2.3158315848964867E-3</v>
      </c>
      <c r="G24" t="s">
        <v>10</v>
      </c>
      <c r="H24" s="2">
        <f t="shared" ref="H24:N24" si="20">AVERAGE(H5:H22)</f>
        <v>0.89850335837394135</v>
      </c>
      <c r="I24" s="2">
        <f t="shared" si="20"/>
        <v>0.43890820510166179</v>
      </c>
      <c r="J24" s="2">
        <f t="shared" si="20"/>
        <v>7.1530049811901848E-3</v>
      </c>
      <c r="K24" s="2">
        <f t="shared" si="20"/>
        <v>3.1091066653574084E-4</v>
      </c>
      <c r="L24" s="2">
        <f t="shared" si="20"/>
        <v>6.1679056923619804E-18</v>
      </c>
      <c r="M24" s="2">
        <f t="shared" si="20"/>
        <v>8.3266726846886741E-17</v>
      </c>
      <c r="N24" s="2">
        <f t="shared" si="20"/>
        <v>-9.8686491077791687E-17</v>
      </c>
    </row>
    <row r="25" spans="2:26" x14ac:dyDescent="0.25">
      <c r="B25" t="s">
        <v>5</v>
      </c>
      <c r="D25">
        <f>MIN(D4:D22)</f>
        <v>-168.32827768999999</v>
      </c>
      <c r="F25" s="3">
        <f>F24*$A$1</f>
        <v>6.080215826145726</v>
      </c>
      <c r="G25" s="2">
        <f>SUM(H25:N25)</f>
        <v>0.99999995966051725</v>
      </c>
      <c r="H25">
        <f t="shared" ref="H25:N25" si="21">H24^2</f>
        <v>0.80730828500925134</v>
      </c>
      <c r="I25">
        <f t="shared" si="21"/>
        <v>0.19264041250556241</v>
      </c>
      <c r="J25">
        <f t="shared" si="21"/>
        <v>5.1165480260931598E-5</v>
      </c>
      <c r="K25">
        <f t="shared" si="21"/>
        <v>9.6665442565698644E-8</v>
      </c>
      <c r="L25">
        <f t="shared" si="21"/>
        <v>3.8043060629871323E-35</v>
      </c>
      <c r="M25">
        <f t="shared" si="21"/>
        <v>6.9333477997940491E-33</v>
      </c>
      <c r="N25">
        <f t="shared" si="21"/>
        <v>9.7390235212470588E-33</v>
      </c>
    </row>
    <row r="26" spans="2:26" x14ac:dyDescent="0.25">
      <c r="B26" t="s">
        <v>6</v>
      </c>
      <c r="D26">
        <f>MAX(D5:D22)</f>
        <v>-168.32170629000001</v>
      </c>
    </row>
    <row r="27" spans="2:26" x14ac:dyDescent="0.25">
      <c r="B27" t="s">
        <v>66</v>
      </c>
      <c r="D27" s="1">
        <f>D26-D25</f>
        <v>6.5713999999843509E-3</v>
      </c>
      <c r="G27" t="s">
        <v>62</v>
      </c>
      <c r="H27">
        <f>H24*$F$24</f>
        <v>2.0807824564579407E-3</v>
      </c>
      <c r="I27">
        <f t="shared" ref="I27:N27" si="22">I24*$F$24</f>
        <v>1.0164374842446537E-3</v>
      </c>
      <c r="J27">
        <f t="shared" si="22"/>
        <v>1.6565154862362129E-5</v>
      </c>
      <c r="K27">
        <f t="shared" si="22"/>
        <v>7.2001674164468773E-7</v>
      </c>
      <c r="L27">
        <f t="shared" si="22"/>
        <v>1.4283830815034706E-20</v>
      </c>
      <c r="M27">
        <f t="shared" si="22"/>
        <v>1.9283171600296857E-19</v>
      </c>
      <c r="N27">
        <f t="shared" si="22"/>
        <v>-2.285412930405553E-19</v>
      </c>
    </row>
    <row r="28" spans="2:26" x14ac:dyDescent="0.25">
      <c r="D28" s="4">
        <f>D27*$A$1</f>
        <v>17.253210699958913</v>
      </c>
      <c r="H28">
        <f>$A$1*H27</f>
        <v>5.4630943394303229</v>
      </c>
      <c r="I28">
        <f t="shared" ref="I28:N28" si="23">$A$1*I27</f>
        <v>2.6686566148843385</v>
      </c>
      <c r="J28">
        <f t="shared" si="23"/>
        <v>4.3491814091131772E-2</v>
      </c>
      <c r="K28">
        <f t="shared" si="23"/>
        <v>1.8904039551881277E-3</v>
      </c>
      <c r="L28">
        <f t="shared" si="23"/>
        <v>3.7502197804873624E-17</v>
      </c>
      <c r="M28">
        <f t="shared" si="23"/>
        <v>5.0627967036579399E-16</v>
      </c>
      <c r="N28">
        <f t="shared" si="23"/>
        <v>-6.0003516487797798E-16</v>
      </c>
      <c r="O28" t="s">
        <v>40</v>
      </c>
    </row>
    <row r="30" spans="2:26" x14ac:dyDescent="0.25">
      <c r="F30" s="4">
        <f>F25/part_relax!F25</f>
        <v>6.7416061886845755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-168.33360182999999</v>
      </c>
      <c r="E4">
        <f>D4-$D$24</f>
        <v>-2.4653538888799176E-3</v>
      </c>
    </row>
    <row r="5" spans="1:26" x14ac:dyDescent="0.25">
      <c r="B5">
        <v>0</v>
      </c>
      <c r="C5">
        <f t="shared" ref="C5:C23" si="0">B5*PI()/180</f>
        <v>0</v>
      </c>
      <c r="D5">
        <v>-168.32994772000001</v>
      </c>
      <c r="E5">
        <f t="shared" ref="E5:E22" si="1">D5-$D$24</f>
        <v>1.1887561111052491E-3</v>
      </c>
      <c r="F5">
        <f t="shared" ref="F5:F22" si="2">E5^2</f>
        <v>1.4131410916900754E-6</v>
      </c>
      <c r="G5">
        <f t="shared" ref="G5:G22" si="3">E5/$F$24</f>
        <v>0.87086183973453346</v>
      </c>
      <c r="H5">
        <f>-COS(C5-$C$4)*SQRT(2)*G5</f>
        <v>1.231584624705762</v>
      </c>
      <c r="I5">
        <f>-SQRT(2)*COS(2*(C5-$C$4))*G5</f>
        <v>-1.231584624705762</v>
      </c>
      <c r="J5">
        <f>-COS(3*(C5-$C$4))*SQRT(2)*G5</f>
        <v>1.231584624705762</v>
      </c>
      <c r="K5">
        <f>-COS(4*(C5-$C$4))*SQRT(2)*G5</f>
        <v>-1.231584624705762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-7.7917918316123299E-16</v>
      </c>
      <c r="P5">
        <f>H$28*(1-COS($C5-$C$4))</f>
        <v>6.7653178485710592</v>
      </c>
      <c r="Q5">
        <f>I$28*(1-COS(2*($C5-$C$4)))</f>
        <v>0</v>
      </c>
      <c r="R5">
        <f>J$28*(1-COS(3*($C5-$C$4)))</f>
        <v>1.8433070145214083E-2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3.9158348156937672E-31</v>
      </c>
      <c r="X5">
        <f>SUM(P5:V5)*SQRT(2)</f>
        <v>9.5936725530094975</v>
      </c>
      <c r="Z5">
        <f>(D5-$D$25)*$A$1</f>
        <v>9.5938658049610552</v>
      </c>
    </row>
    <row r="6" spans="1:26" x14ac:dyDescent="0.25">
      <c r="B6">
        <v>20</v>
      </c>
      <c r="C6">
        <f t="shared" si="0"/>
        <v>0.3490658503988659</v>
      </c>
      <c r="D6">
        <v>-168.32991045</v>
      </c>
      <c r="E6">
        <f t="shared" si="1"/>
        <v>1.2260261111123327E-3</v>
      </c>
      <c r="F6">
        <f t="shared" si="2"/>
        <v>1.50314002512923E-6</v>
      </c>
      <c r="G6">
        <f t="shared" si="3"/>
        <v>0.89816518688023006</v>
      </c>
      <c r="H6">
        <f t="shared" ref="H6:H22" si="4">-COS(C6-$C$4)*SQRT(2)*G6</f>
        <v>1.1935951129501137</v>
      </c>
      <c r="I6">
        <f t="shared" ref="I6:I22" si="5">-SQRT(2)*COS(2*(C6-$C$4))*G6</f>
        <v>-0.97302765115330248</v>
      </c>
      <c r="J6">
        <f t="shared" ref="J6:J22" si="6">-COS(3*(C6-$C$4))*SQRT(2)*G6</f>
        <v>0.63509869426869248</v>
      </c>
      <c r="K6">
        <f t="shared" ref="K6:K22" si="7">-COS(4*(C6-$C$4))*SQRT(2)*G6</f>
        <v>-0.22056746179681033</v>
      </c>
      <c r="L6">
        <f t="shared" ref="L6:L22" si="8">SQRT(2)*(3*SIN(C6-$C$4)-SIN(3*(C6-$C$4)))*G6/SQRT(10)</f>
        <v>-6.4281538242118755E-2</v>
      </c>
      <c r="M6">
        <f t="shared" ref="M6:M22" si="9">SQRT(2)*(2*SIN(2*(C6-$C$4))-SIN(4*(C6-$C$4)))*G6/SQRT(5)</f>
        <v>0.17085082125085826</v>
      </c>
      <c r="N6">
        <f t="shared" ref="N6:N22" si="10">SQRT(2)*G6*(SIN(C6-$C$4)-SIN(2*(C6-$C$4))+3*SIN(3*(C6-$C$4))-2*SIN(4*(C6-$C$4)))/SQRT(15)</f>
        <v>-1.8210174681104396</v>
      </c>
      <c r="P6">
        <f t="shared" ref="P6:P23" si="11">H$28*(1-COS($C6-$C$4))</f>
        <v>6.5613185540722405</v>
      </c>
      <c r="Q6">
        <f t="shared" ref="Q6:Q23" si="12">I$28*(1-COS(2*($C6-$C$4)))</f>
        <v>0.27700286014336606</v>
      </c>
      <c r="R6">
        <f t="shared" ref="R6:R23" si="13">J$28*(1-COS(3*($C6-$C$4)))</f>
        <v>1.3824802608910555E-2</v>
      </c>
      <c r="S6">
        <f t="shared" ref="S6:S23" si="14">K$28*(1-COS(4*($C6-$C$4)))</f>
        <v>7.8353448418607015E-4</v>
      </c>
      <c r="T6">
        <f t="shared" ref="T6:T23" si="15">L$28*(3*SIN($C6-$C$4)-SIN(3*($C6-$C$4)))/SQRT(10)</f>
        <v>-9.3689972229713745E-18</v>
      </c>
      <c r="U6">
        <f t="shared" ref="U6:U23" si="16">M$28*(2*SIN(2*(C6-$C$4))-SIN(4*(C6-$C$4)))/SQRT(5)</f>
        <v>2.0069792264733848E-17</v>
      </c>
      <c r="V6">
        <f t="shared" ref="V6:V23" si="17">$N$28*(SIN(C6-$C$4)-SIN(2*(C6-$C$4))+3*SIN(3*(C6-$C$4))-2*SIN(4*(C6-$C$4)))/SQRT(15)</f>
        <v>8.8734841288665939E-16</v>
      </c>
      <c r="X6">
        <f t="shared" ref="X6:X23" si="18">SUM(P6:V6)*SQRT(2)</f>
        <v>9.6915061962908506</v>
      </c>
      <c r="Z6">
        <f t="shared" ref="Z6:Z22" si="19">(D6-$D$25)*$A$1</f>
        <v>9.6917181899796532</v>
      </c>
    </row>
    <row r="7" spans="1:26" x14ac:dyDescent="0.25">
      <c r="B7">
        <v>40</v>
      </c>
      <c r="C7">
        <f t="shared" si="0"/>
        <v>0.69813170079773179</v>
      </c>
      <c r="D7">
        <v>-168.32985346999999</v>
      </c>
      <c r="E7">
        <f t="shared" si="1"/>
        <v>1.2830061111230862E-3</v>
      </c>
      <c r="F7">
        <f t="shared" si="2"/>
        <v>1.6461046811791849E-6</v>
      </c>
      <c r="G7">
        <f t="shared" si="3"/>
        <v>0.93990773371038061</v>
      </c>
      <c r="H7">
        <f t="shared" si="4"/>
        <v>1.0182494576635057</v>
      </c>
      <c r="I7">
        <f t="shared" si="5"/>
        <v>-0.230818413111503</v>
      </c>
      <c r="J7">
        <f t="shared" si="6"/>
        <v>-0.66461513219629065</v>
      </c>
      <c r="K7">
        <f t="shared" si="7"/>
        <v>1.2490678707750096</v>
      </c>
      <c r="L7">
        <f t="shared" si="8"/>
        <v>-0.44654240026395137</v>
      </c>
      <c r="M7">
        <f t="shared" si="9"/>
        <v>0.96752381235887408</v>
      </c>
      <c r="N7">
        <f t="shared" si="10"/>
        <v>-1.6850414812872418</v>
      </c>
      <c r="P7">
        <f t="shared" si="11"/>
        <v>5.9739259962012792</v>
      </c>
      <c r="Q7">
        <f t="shared" si="12"/>
        <v>0.97839872376850956</v>
      </c>
      <c r="R7">
        <f t="shared" si="13"/>
        <v>4.6082675363035156E-3</v>
      </c>
      <c r="S7">
        <f t="shared" si="14"/>
        <v>1.8391876390083579E-3</v>
      </c>
      <c r="T7">
        <f t="shared" si="15"/>
        <v>-6.2192862550510649E-17</v>
      </c>
      <c r="U7">
        <f t="shared" si="16"/>
        <v>1.0860716159112383E-16</v>
      </c>
      <c r="V7">
        <f t="shared" si="17"/>
        <v>7.8462412298438462E-16</v>
      </c>
      <c r="X7">
        <f t="shared" si="18"/>
        <v>9.841189987554726</v>
      </c>
      <c r="Z7">
        <f t="shared" si="19"/>
        <v>9.8413191800078863</v>
      </c>
    </row>
    <row r="8" spans="1:26" x14ac:dyDescent="0.25">
      <c r="B8">
        <v>60</v>
      </c>
      <c r="C8">
        <f t="shared" si="0"/>
        <v>1.0471975511965976</v>
      </c>
      <c r="D8">
        <v>-168.32991129000001</v>
      </c>
      <c r="E8">
        <f t="shared" si="1"/>
        <v>1.2251861110996742E-3</v>
      </c>
      <c r="F8">
        <f t="shared" si="2"/>
        <v>1.5010810068315433E-6</v>
      </c>
      <c r="G8">
        <f t="shared" si="3"/>
        <v>0.89754981763033348</v>
      </c>
      <c r="H8">
        <f t="shared" si="4"/>
        <v>0.63466356249915823</v>
      </c>
      <c r="I8">
        <f t="shared" si="5"/>
        <v>0.63466356249915734</v>
      </c>
      <c r="J8">
        <f t="shared" si="6"/>
        <v>-1.2693271249983158</v>
      </c>
      <c r="K8">
        <f t="shared" si="7"/>
        <v>0.6346635624991589</v>
      </c>
      <c r="L8">
        <f t="shared" si="8"/>
        <v>-1.0428586488221354</v>
      </c>
      <c r="M8">
        <f t="shared" si="9"/>
        <v>1.4748248448023453</v>
      </c>
      <c r="N8">
        <f t="shared" si="10"/>
        <v>-8.7327173332735285E-16</v>
      </c>
      <c r="P8">
        <f t="shared" si="11"/>
        <v>5.0739883864282955</v>
      </c>
      <c r="Q8">
        <f t="shared" si="12"/>
        <v>1.775996671138498</v>
      </c>
      <c r="R8">
        <f t="shared" si="13"/>
        <v>0</v>
      </c>
      <c r="S8">
        <f t="shared" si="14"/>
        <v>1.4222776479887614E-3</v>
      </c>
      <c r="T8">
        <f t="shared" si="15"/>
        <v>-1.5210025822689361E-16</v>
      </c>
      <c r="U8">
        <f t="shared" si="16"/>
        <v>1.733659909454603E-16</v>
      </c>
      <c r="V8">
        <f t="shared" si="17"/>
        <v>4.2582104615261075E-31</v>
      </c>
      <c r="X8">
        <f t="shared" si="18"/>
        <v>9.6893531748032515</v>
      </c>
      <c r="Z8">
        <f t="shared" si="19"/>
        <v>9.6895127699464183</v>
      </c>
    </row>
    <row r="9" spans="1:26" x14ac:dyDescent="0.25">
      <c r="B9">
        <v>80</v>
      </c>
      <c r="C9">
        <f t="shared" si="0"/>
        <v>1.3962634015954636</v>
      </c>
      <c r="D9">
        <v>-168.33022362</v>
      </c>
      <c r="E9">
        <f t="shared" si="1"/>
        <v>9.1285611111402432E-4</v>
      </c>
      <c r="F9">
        <f t="shared" si="2"/>
        <v>8.3330627959821992E-7</v>
      </c>
      <c r="G9">
        <f t="shared" si="3"/>
        <v>0.66874234749341821</v>
      </c>
      <c r="H9">
        <f t="shared" si="4"/>
        <v>0.16422680853954508</v>
      </c>
      <c r="I9">
        <f t="shared" si="5"/>
        <v>0.88870912550451753</v>
      </c>
      <c r="J9">
        <f t="shared" si="6"/>
        <v>-0.47287224877920669</v>
      </c>
      <c r="K9">
        <f t="shared" si="7"/>
        <v>-0.72448231696497245</v>
      </c>
      <c r="L9">
        <f t="shared" si="8"/>
        <v>-1.1425841400894032</v>
      </c>
      <c r="M9">
        <f t="shared" si="9"/>
        <v>0.56118158964542009</v>
      </c>
      <c r="N9">
        <f t="shared" si="10"/>
        <v>0.62435119718335452</v>
      </c>
      <c r="P9">
        <f t="shared" si="11"/>
        <v>3.9700514821564905</v>
      </c>
      <c r="Q9">
        <f t="shared" si="12"/>
        <v>2.2965917583651221</v>
      </c>
      <c r="R9">
        <f t="shared" si="13"/>
        <v>4.6082675363035199E-3</v>
      </c>
      <c r="S9">
        <f t="shared" si="14"/>
        <v>2.2183317278309363E-4</v>
      </c>
      <c r="T9">
        <f t="shared" si="15"/>
        <v>-2.2366211800037564E-16</v>
      </c>
      <c r="U9">
        <f t="shared" si="16"/>
        <v>8.8537369326389933E-17</v>
      </c>
      <c r="V9">
        <f t="shared" si="17"/>
        <v>-4.086075680636809E-16</v>
      </c>
      <c r="X9">
        <f t="shared" si="18"/>
        <v>8.8692026552297651</v>
      </c>
      <c r="Z9">
        <f t="shared" si="19"/>
        <v>8.8694903549840944</v>
      </c>
    </row>
    <row r="10" spans="1:26" x14ac:dyDescent="0.25">
      <c r="B10">
        <v>100</v>
      </c>
      <c r="C10">
        <f t="shared" si="0"/>
        <v>1.7453292519943295</v>
      </c>
      <c r="D10">
        <v>-168.33085149999999</v>
      </c>
      <c r="E10">
        <f t="shared" si="1"/>
        <v>2.8497611111788501E-4</v>
      </c>
      <c r="F10">
        <f t="shared" si="2"/>
        <v>8.1211383907873151E-8</v>
      </c>
      <c r="G10">
        <f t="shared" si="3"/>
        <v>0.20876849177900167</v>
      </c>
      <c r="H10">
        <f t="shared" si="4"/>
        <v>-5.1268449286916373E-2</v>
      </c>
      <c r="I10">
        <f t="shared" si="5"/>
        <v>0.27743788688907522</v>
      </c>
      <c r="J10">
        <f t="shared" si="6"/>
        <v>0.14762161623502024</v>
      </c>
      <c r="K10">
        <f t="shared" si="7"/>
        <v>-0.22616943760215882</v>
      </c>
      <c r="L10">
        <f t="shared" si="8"/>
        <v>-0.35669278093596413</v>
      </c>
      <c r="M10">
        <f t="shared" si="9"/>
        <v>-0.17519009305085187</v>
      </c>
      <c r="N10">
        <f t="shared" si="10"/>
        <v>5.1053238845051696E-2</v>
      </c>
      <c r="P10">
        <f t="shared" si="11"/>
        <v>2.7952663664145683</v>
      </c>
      <c r="Q10">
        <f t="shared" si="12"/>
        <v>2.2965917583651221</v>
      </c>
      <c r="R10">
        <f t="shared" si="13"/>
        <v>1.3824802608910567E-2</v>
      </c>
      <c r="S10">
        <f t="shared" si="14"/>
        <v>2.2183317278309396E-4</v>
      </c>
      <c r="T10">
        <f t="shared" si="15"/>
        <v>-2.2366211800037564E-16</v>
      </c>
      <c r="U10">
        <f t="shared" si="16"/>
        <v>-8.8537369326389982E-17</v>
      </c>
      <c r="V10">
        <f t="shared" si="17"/>
        <v>-1.0702731446195598E-16</v>
      </c>
      <c r="X10">
        <f t="shared" si="18"/>
        <v>7.2208397605712609</v>
      </c>
      <c r="Z10">
        <f t="shared" si="19"/>
        <v>7.2209914149942307</v>
      </c>
    </row>
    <row r="11" spans="1:26" x14ac:dyDescent="0.25">
      <c r="B11">
        <v>120</v>
      </c>
      <c r="C11">
        <f t="shared" si="0"/>
        <v>2.0943951023931953</v>
      </c>
      <c r="D11">
        <v>-168.33172345</v>
      </c>
      <c r="E11">
        <f t="shared" si="1"/>
        <v>-5.8697388888617752E-4</v>
      </c>
      <c r="F11">
        <f t="shared" si="2"/>
        <v>3.4453834623416265E-7</v>
      </c>
      <c r="G11">
        <f t="shared" si="3"/>
        <v>-0.4300067574637203</v>
      </c>
      <c r="H11">
        <f t="shared" si="4"/>
        <v>0.30406069415863568</v>
      </c>
      <c r="I11">
        <f t="shared" si="5"/>
        <v>-0.30406069415863585</v>
      </c>
      <c r="J11">
        <f t="shared" si="6"/>
        <v>-0.60812138831727136</v>
      </c>
      <c r="K11">
        <f t="shared" si="7"/>
        <v>-0.30406069415863546</v>
      </c>
      <c r="L11">
        <f t="shared" si="8"/>
        <v>0.49962270312409224</v>
      </c>
      <c r="M11">
        <f t="shared" si="9"/>
        <v>0.70657320282759783</v>
      </c>
      <c r="N11">
        <f t="shared" si="10"/>
        <v>0.271960152569793</v>
      </c>
      <c r="P11">
        <f t="shared" si="11"/>
        <v>1.6913294621427652</v>
      </c>
      <c r="Q11">
        <f t="shared" si="12"/>
        <v>1.7759966711384987</v>
      </c>
      <c r="R11">
        <f t="shared" si="13"/>
        <v>1.8433070145214083E-2</v>
      </c>
      <c r="S11">
        <f t="shared" si="14"/>
        <v>1.4222776479887601E-3</v>
      </c>
      <c r="T11">
        <f t="shared" si="15"/>
        <v>-1.5210025822689371E-16</v>
      </c>
      <c r="U11">
        <f t="shared" si="16"/>
        <v>-1.733659909454603E-16</v>
      </c>
      <c r="V11">
        <f t="shared" si="17"/>
        <v>2.7680012277918572E-16</v>
      </c>
      <c r="X11">
        <f t="shared" si="18"/>
        <v>4.9316193449918089</v>
      </c>
      <c r="Z11">
        <f t="shared" si="19"/>
        <v>4.9316866899835645</v>
      </c>
    </row>
    <row r="12" spans="1:26" x14ac:dyDescent="0.25">
      <c r="B12">
        <v>140</v>
      </c>
      <c r="C12">
        <f t="shared" si="0"/>
        <v>2.4434609527920612</v>
      </c>
      <c r="D12">
        <v>-168.33263998999999</v>
      </c>
      <c r="E12">
        <f t="shared" si="1"/>
        <v>-1.5035138888777055E-3</v>
      </c>
      <c r="F12">
        <f t="shared" si="2"/>
        <v>2.2605540140481613E-6</v>
      </c>
      <c r="G12">
        <f t="shared" si="3"/>
        <v>-1.1014478572203403</v>
      </c>
      <c r="H12">
        <f t="shared" si="4"/>
        <v>1.1932540216812724</v>
      </c>
      <c r="I12">
        <f t="shared" si="5"/>
        <v>0.27048872714883249</v>
      </c>
      <c r="J12">
        <f t="shared" si="6"/>
        <v>-0.77884124896389528</v>
      </c>
      <c r="K12">
        <f t="shared" si="7"/>
        <v>-1.4637427488301051</v>
      </c>
      <c r="L12">
        <f t="shared" si="8"/>
        <v>0.52328877855612066</v>
      </c>
      <c r="M12">
        <f t="shared" si="9"/>
        <v>1.133810257870173</v>
      </c>
      <c r="N12">
        <f t="shared" si="10"/>
        <v>0.63225200064803388</v>
      </c>
      <c r="P12">
        <f t="shared" si="11"/>
        <v>0.79139185236977982</v>
      </c>
      <c r="Q12">
        <f t="shared" si="12"/>
        <v>0.97839872376850923</v>
      </c>
      <c r="R12">
        <f t="shared" si="13"/>
        <v>1.3824802608910565E-2</v>
      </c>
      <c r="S12">
        <f t="shared" si="14"/>
        <v>1.8391876390083577E-3</v>
      </c>
      <c r="T12">
        <f t="shared" si="15"/>
        <v>-6.2192862550510636E-17</v>
      </c>
      <c r="U12">
        <f t="shared" si="16"/>
        <v>-1.0860716159112378E-16</v>
      </c>
      <c r="V12">
        <f t="shared" si="17"/>
        <v>2.5122482515772074E-16</v>
      </c>
      <c r="X12">
        <f t="shared" si="18"/>
        <v>2.5250140627843494</v>
      </c>
      <c r="Z12">
        <f t="shared" si="19"/>
        <v>2.5253109200058077</v>
      </c>
    </row>
    <row r="13" spans="1:26" x14ac:dyDescent="0.25">
      <c r="B13">
        <v>160</v>
      </c>
      <c r="C13">
        <f t="shared" si="0"/>
        <v>2.7925268031909272</v>
      </c>
      <c r="D13">
        <v>-168.33333974000001</v>
      </c>
      <c r="E13">
        <f t="shared" si="1"/>
        <v>-2.2032638889015743E-3</v>
      </c>
      <c r="F13">
        <f t="shared" si="2"/>
        <v>4.8543717641376887E-6</v>
      </c>
      <c r="G13">
        <f t="shared" si="3"/>
        <v>-1.6140724121498191</v>
      </c>
      <c r="H13">
        <f t="shared" si="4"/>
        <v>2.1449828731187845</v>
      </c>
      <c r="I13">
        <f t="shared" si="5"/>
        <v>1.7486060592492263</v>
      </c>
      <c r="J13">
        <f t="shared" si="6"/>
        <v>1.1413215479572649</v>
      </c>
      <c r="K13">
        <f t="shared" si="7"/>
        <v>0.39637681386955803</v>
      </c>
      <c r="L13">
        <f t="shared" si="8"/>
        <v>0.11551890342972419</v>
      </c>
      <c r="M13">
        <f t="shared" si="9"/>
        <v>0.30703215978791126</v>
      </c>
      <c r="N13">
        <f t="shared" si="10"/>
        <v>0.19313450191845549</v>
      </c>
      <c r="P13">
        <f t="shared" si="11"/>
        <v>0.20399929449881887</v>
      </c>
      <c r="Q13">
        <f t="shared" si="12"/>
        <v>0.27700286014336578</v>
      </c>
      <c r="R13">
        <f t="shared" si="13"/>
        <v>4.6082675363035216E-3</v>
      </c>
      <c r="S13">
        <f t="shared" si="14"/>
        <v>7.8353448418606972E-4</v>
      </c>
      <c r="T13">
        <f t="shared" si="15"/>
        <v>-9.3689972229713745E-18</v>
      </c>
      <c r="U13">
        <f t="shared" si="16"/>
        <v>-2.0069792264733817E-17</v>
      </c>
      <c r="V13">
        <f t="shared" si="17"/>
        <v>5.2368861458270221E-17</v>
      </c>
      <c r="X13">
        <f t="shared" si="18"/>
        <v>0.68786493016866546</v>
      </c>
      <c r="Z13">
        <f t="shared" si="19"/>
        <v>0.68811729494314022</v>
      </c>
    </row>
    <row r="14" spans="1:26" x14ac:dyDescent="0.25">
      <c r="B14">
        <v>180</v>
      </c>
      <c r="C14">
        <f t="shared" si="0"/>
        <v>3.1415926535897931</v>
      </c>
      <c r="D14">
        <v>-168.33360182999999</v>
      </c>
      <c r="E14">
        <f t="shared" si="1"/>
        <v>-2.4653538888799176E-3</v>
      </c>
      <c r="F14">
        <f t="shared" si="2"/>
        <v>6.077969797415333E-6</v>
      </c>
      <c r="G14">
        <f t="shared" si="3"/>
        <v>-1.8060749410326806</v>
      </c>
      <c r="H14">
        <f t="shared" si="4"/>
        <v>2.5541756762706052</v>
      </c>
      <c r="I14">
        <f t="shared" si="5"/>
        <v>2.5541756762706052</v>
      </c>
      <c r="J14">
        <f t="shared" si="6"/>
        <v>2.5541756762706052</v>
      </c>
      <c r="K14">
        <f t="shared" si="7"/>
        <v>2.5541756762706052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-168.33333974000001</v>
      </c>
      <c r="E15">
        <f t="shared" si="1"/>
        <v>-2.2032638889015743E-3</v>
      </c>
      <c r="F15">
        <f t="shared" si="2"/>
        <v>4.8543717641376887E-6</v>
      </c>
      <c r="G15">
        <f t="shared" si="3"/>
        <v>-1.6140724121498191</v>
      </c>
      <c r="H15">
        <f t="shared" si="4"/>
        <v>2.1449828731187845</v>
      </c>
      <c r="I15">
        <f t="shared" si="5"/>
        <v>1.7486060592492263</v>
      </c>
      <c r="J15">
        <f t="shared" si="6"/>
        <v>1.1413215479572649</v>
      </c>
      <c r="K15">
        <f t="shared" si="7"/>
        <v>0.39637681386955803</v>
      </c>
      <c r="L15">
        <f t="shared" si="8"/>
        <v>-0.11551890342972419</v>
      </c>
      <c r="M15">
        <f t="shared" si="9"/>
        <v>-0.30703215978791126</v>
      </c>
      <c r="N15">
        <f t="shared" si="10"/>
        <v>-0.19313450191845549</v>
      </c>
      <c r="P15">
        <f t="shared" si="11"/>
        <v>0.20399929449881887</v>
      </c>
      <c r="Q15">
        <f t="shared" si="12"/>
        <v>0.27700286014336578</v>
      </c>
      <c r="R15">
        <f t="shared" si="13"/>
        <v>4.6082675363035216E-3</v>
      </c>
      <c r="S15">
        <f t="shared" si="14"/>
        <v>7.8353448418606972E-4</v>
      </c>
      <c r="T15">
        <f t="shared" si="15"/>
        <v>9.3689972229713745E-18</v>
      </c>
      <c r="U15">
        <f t="shared" si="16"/>
        <v>2.0069792264733817E-17</v>
      </c>
      <c r="V15">
        <f t="shared" si="17"/>
        <v>-5.2368861458270221E-17</v>
      </c>
      <c r="X15">
        <f t="shared" si="18"/>
        <v>0.68786493016866523</v>
      </c>
      <c r="Z15">
        <f t="shared" si="19"/>
        <v>0.68811729494314022</v>
      </c>
    </row>
    <row r="16" spans="1:26" x14ac:dyDescent="0.25">
      <c r="B16">
        <v>220</v>
      </c>
      <c r="C16">
        <f t="shared" si="0"/>
        <v>3.839724354387525</v>
      </c>
      <c r="D16">
        <f>D12</f>
        <v>-168.33263998999999</v>
      </c>
      <c r="E16">
        <f t="shared" si="1"/>
        <v>-1.5035138888777055E-3</v>
      </c>
      <c r="F16">
        <f t="shared" si="2"/>
        <v>2.2605540140481613E-6</v>
      </c>
      <c r="G16">
        <f t="shared" si="3"/>
        <v>-1.1014478572203403</v>
      </c>
      <c r="H16">
        <f t="shared" si="4"/>
        <v>1.1932540216812724</v>
      </c>
      <c r="I16">
        <f t="shared" si="5"/>
        <v>0.27048872714883249</v>
      </c>
      <c r="J16">
        <f t="shared" si="6"/>
        <v>-0.77884124896389528</v>
      </c>
      <c r="K16">
        <f t="shared" si="7"/>
        <v>-1.4637427488301051</v>
      </c>
      <c r="L16">
        <f t="shared" si="8"/>
        <v>-0.52328877855612066</v>
      </c>
      <c r="M16">
        <f t="shared" si="9"/>
        <v>-1.133810257870173</v>
      </c>
      <c r="N16">
        <f t="shared" si="10"/>
        <v>-0.63225200064803388</v>
      </c>
      <c r="P16">
        <f t="shared" si="11"/>
        <v>0.79139185236977982</v>
      </c>
      <c r="Q16">
        <f t="shared" si="12"/>
        <v>0.97839872376850923</v>
      </c>
      <c r="R16">
        <f t="shared" si="13"/>
        <v>1.3824802608910565E-2</v>
      </c>
      <c r="S16">
        <f t="shared" si="14"/>
        <v>1.8391876390083577E-3</v>
      </c>
      <c r="T16">
        <f t="shared" si="15"/>
        <v>6.2192862550510636E-17</v>
      </c>
      <c r="U16">
        <f t="shared" si="16"/>
        <v>1.0860716159112378E-16</v>
      </c>
      <c r="V16">
        <f t="shared" si="17"/>
        <v>-2.5122482515772074E-16</v>
      </c>
      <c r="X16">
        <f t="shared" si="18"/>
        <v>2.5250140627843485</v>
      </c>
      <c r="Z16">
        <f t="shared" si="19"/>
        <v>2.5253109200058077</v>
      </c>
    </row>
    <row r="17" spans="2:26" x14ac:dyDescent="0.25">
      <c r="B17">
        <v>240</v>
      </c>
      <c r="C17">
        <f t="shared" si="0"/>
        <v>4.1887902047863905</v>
      </c>
      <c r="D17">
        <f>D11</f>
        <v>-168.33172345</v>
      </c>
      <c r="E17">
        <f t="shared" si="1"/>
        <v>-5.8697388888617752E-4</v>
      </c>
      <c r="F17">
        <f t="shared" si="2"/>
        <v>3.4453834623416265E-7</v>
      </c>
      <c r="G17">
        <f t="shared" si="3"/>
        <v>-0.4300067574637203</v>
      </c>
      <c r="H17">
        <f t="shared" si="4"/>
        <v>0.3040606941586359</v>
      </c>
      <c r="I17">
        <f t="shared" si="5"/>
        <v>-0.30406069415863535</v>
      </c>
      <c r="J17">
        <f t="shared" si="6"/>
        <v>-0.60812138831727136</v>
      </c>
      <c r="K17">
        <f t="shared" si="7"/>
        <v>-0.30406069415863646</v>
      </c>
      <c r="L17">
        <f t="shared" si="8"/>
        <v>-0.4996227031240919</v>
      </c>
      <c r="M17">
        <f t="shared" si="9"/>
        <v>-0.70657320282759783</v>
      </c>
      <c r="N17">
        <f t="shared" si="10"/>
        <v>-0.27196015256979322</v>
      </c>
      <c r="P17">
        <f t="shared" si="11"/>
        <v>1.6913294621427637</v>
      </c>
      <c r="Q17">
        <f t="shared" si="12"/>
        <v>1.7759966711384976</v>
      </c>
      <c r="R17">
        <f t="shared" si="13"/>
        <v>1.8433070145214083E-2</v>
      </c>
      <c r="S17">
        <f t="shared" si="14"/>
        <v>1.4222776479887618E-3</v>
      </c>
      <c r="T17">
        <f t="shared" si="15"/>
        <v>1.5210025822689359E-16</v>
      </c>
      <c r="U17">
        <f t="shared" si="16"/>
        <v>1.733659909454603E-16</v>
      </c>
      <c r="V17">
        <f t="shared" si="17"/>
        <v>-2.7680012277918597E-16</v>
      </c>
      <c r="X17">
        <f t="shared" si="18"/>
        <v>4.9316193449918035</v>
      </c>
      <c r="Z17">
        <f t="shared" si="19"/>
        <v>4.9316866899835645</v>
      </c>
    </row>
    <row r="18" spans="2:26" x14ac:dyDescent="0.25">
      <c r="B18">
        <v>260</v>
      </c>
      <c r="C18">
        <f t="shared" si="0"/>
        <v>4.5378560551852569</v>
      </c>
      <c r="D18">
        <f>D10</f>
        <v>-168.33085149999999</v>
      </c>
      <c r="E18">
        <f t="shared" si="1"/>
        <v>2.8497611111788501E-4</v>
      </c>
      <c r="F18">
        <f t="shared" si="2"/>
        <v>8.1211383907873151E-8</v>
      </c>
      <c r="G18">
        <f t="shared" si="3"/>
        <v>0.20876849177900167</v>
      </c>
      <c r="H18">
        <f t="shared" si="4"/>
        <v>-5.1268449286916318E-2</v>
      </c>
      <c r="I18">
        <f t="shared" si="5"/>
        <v>0.27743788688907528</v>
      </c>
      <c r="J18">
        <f t="shared" si="6"/>
        <v>0.14762161623501999</v>
      </c>
      <c r="K18">
        <f t="shared" si="7"/>
        <v>-0.22616943760215902</v>
      </c>
      <c r="L18">
        <f t="shared" si="8"/>
        <v>0.35669278093596418</v>
      </c>
      <c r="M18">
        <f t="shared" si="9"/>
        <v>0.17519009305085168</v>
      </c>
      <c r="N18">
        <f t="shared" si="10"/>
        <v>-5.1053238845051863E-2</v>
      </c>
      <c r="P18">
        <f t="shared" si="11"/>
        <v>2.7952663664145692</v>
      </c>
      <c r="Q18">
        <f t="shared" si="12"/>
        <v>2.2965917583651221</v>
      </c>
      <c r="R18">
        <f t="shared" si="13"/>
        <v>1.3824802608910558E-2</v>
      </c>
      <c r="S18">
        <f t="shared" si="14"/>
        <v>2.2183317278309334E-4</v>
      </c>
      <c r="T18">
        <f t="shared" si="15"/>
        <v>2.2366211800037564E-16</v>
      </c>
      <c r="U18">
        <f t="shared" si="16"/>
        <v>8.8537369326389884E-17</v>
      </c>
      <c r="V18">
        <f t="shared" si="17"/>
        <v>1.0702731446195632E-16</v>
      </c>
      <c r="X18">
        <f t="shared" si="18"/>
        <v>7.2208397605712609</v>
      </c>
      <c r="Z18">
        <f t="shared" si="19"/>
        <v>7.2209914149942307</v>
      </c>
    </row>
    <row r="19" spans="2:26" x14ac:dyDescent="0.25">
      <c r="B19">
        <v>280</v>
      </c>
      <c r="C19">
        <f t="shared" si="0"/>
        <v>4.8869219055841224</v>
      </c>
      <c r="D19">
        <f>D9</f>
        <v>-168.33022362</v>
      </c>
      <c r="E19">
        <f t="shared" si="1"/>
        <v>9.1285611111402432E-4</v>
      </c>
      <c r="F19">
        <f t="shared" si="2"/>
        <v>8.3330627959821992E-7</v>
      </c>
      <c r="G19">
        <f t="shared" si="3"/>
        <v>0.66874234749341821</v>
      </c>
      <c r="H19">
        <f t="shared" si="4"/>
        <v>0.16422680853954488</v>
      </c>
      <c r="I19">
        <f t="shared" si="5"/>
        <v>0.88870912550451764</v>
      </c>
      <c r="J19">
        <f t="shared" si="6"/>
        <v>-0.47287224877920603</v>
      </c>
      <c r="K19">
        <f t="shared" si="7"/>
        <v>-0.72448231696497301</v>
      </c>
      <c r="L19">
        <f t="shared" si="8"/>
        <v>1.1425841400894035</v>
      </c>
      <c r="M19">
        <f t="shared" si="9"/>
        <v>-0.56118158964541931</v>
      </c>
      <c r="N19">
        <f t="shared" si="10"/>
        <v>-0.62435119718335441</v>
      </c>
      <c r="P19">
        <f t="shared" si="11"/>
        <v>3.9700514821564901</v>
      </c>
      <c r="Q19">
        <f t="shared" si="12"/>
        <v>2.2965917583651221</v>
      </c>
      <c r="R19">
        <f t="shared" si="13"/>
        <v>4.6082675363035269E-3</v>
      </c>
      <c r="S19">
        <f t="shared" si="14"/>
        <v>2.2183317278309312E-4</v>
      </c>
      <c r="T19">
        <f t="shared" si="15"/>
        <v>2.2366211800037569E-16</v>
      </c>
      <c r="U19">
        <f t="shared" si="16"/>
        <v>-8.853736932638981E-17</v>
      </c>
      <c r="V19">
        <f t="shared" si="17"/>
        <v>4.086075680636808E-16</v>
      </c>
      <c r="X19">
        <f t="shared" si="18"/>
        <v>8.8692026552297634</v>
      </c>
      <c r="Z19">
        <f t="shared" si="19"/>
        <v>8.8694903549840944</v>
      </c>
    </row>
    <row r="20" spans="2:26" x14ac:dyDescent="0.25">
      <c r="B20">
        <v>300</v>
      </c>
      <c r="C20">
        <f t="shared" si="0"/>
        <v>5.2359877559829888</v>
      </c>
      <c r="D20">
        <f>D8</f>
        <v>-168.32991129000001</v>
      </c>
      <c r="E20">
        <f t="shared" si="1"/>
        <v>1.2251861110996742E-3</v>
      </c>
      <c r="F20">
        <f t="shared" si="2"/>
        <v>1.5010810068315433E-6</v>
      </c>
      <c r="G20">
        <f t="shared" si="3"/>
        <v>0.89754981763033348</v>
      </c>
      <c r="H20">
        <f t="shared" si="4"/>
        <v>0.63466356249915823</v>
      </c>
      <c r="I20">
        <f t="shared" si="5"/>
        <v>0.63466356249915734</v>
      </c>
      <c r="J20">
        <f t="shared" si="6"/>
        <v>-1.2693271249983158</v>
      </c>
      <c r="K20">
        <f t="shared" si="7"/>
        <v>0.6346635624991589</v>
      </c>
      <c r="L20">
        <f t="shared" si="8"/>
        <v>1.0428586488221354</v>
      </c>
      <c r="M20">
        <f t="shared" si="9"/>
        <v>-1.4748248448023453</v>
      </c>
      <c r="N20">
        <f t="shared" si="10"/>
        <v>8.7327173332735285E-16</v>
      </c>
      <c r="P20">
        <f t="shared" si="11"/>
        <v>5.0739883864282955</v>
      </c>
      <c r="Q20">
        <f t="shared" si="12"/>
        <v>1.775996671138498</v>
      </c>
      <c r="R20">
        <f t="shared" si="13"/>
        <v>0</v>
      </c>
      <c r="S20">
        <f t="shared" si="14"/>
        <v>1.4222776479887614E-3</v>
      </c>
      <c r="T20">
        <f t="shared" si="15"/>
        <v>1.5210025822689361E-16</v>
      </c>
      <c r="U20">
        <f t="shared" si="16"/>
        <v>-1.733659909454603E-16</v>
      </c>
      <c r="V20">
        <f t="shared" si="17"/>
        <v>-4.2582104615261075E-31</v>
      </c>
      <c r="X20">
        <f t="shared" si="18"/>
        <v>9.6893531748032515</v>
      </c>
      <c r="Z20">
        <f t="shared" si="19"/>
        <v>9.6895127699464183</v>
      </c>
    </row>
    <row r="21" spans="2:26" x14ac:dyDescent="0.25">
      <c r="B21">
        <v>320</v>
      </c>
      <c r="C21">
        <f t="shared" si="0"/>
        <v>5.5850536063818543</v>
      </c>
      <c r="D21">
        <f>D7</f>
        <v>-168.32985346999999</v>
      </c>
      <c r="E21">
        <f t="shared" si="1"/>
        <v>1.2830061111230862E-3</v>
      </c>
      <c r="F21">
        <f t="shared" si="2"/>
        <v>1.6461046811791849E-6</v>
      </c>
      <c r="G21">
        <f t="shared" si="3"/>
        <v>0.93990773371038061</v>
      </c>
      <c r="H21">
        <f t="shared" si="4"/>
        <v>1.0182494576635057</v>
      </c>
      <c r="I21">
        <f t="shared" si="5"/>
        <v>-0.230818413111503</v>
      </c>
      <c r="J21">
        <f t="shared" si="6"/>
        <v>-0.66461513219629065</v>
      </c>
      <c r="K21">
        <f t="shared" si="7"/>
        <v>1.2490678707750096</v>
      </c>
      <c r="L21">
        <f t="shared" si="8"/>
        <v>0.44654240026395137</v>
      </c>
      <c r="M21">
        <f t="shared" si="9"/>
        <v>-0.96752381235887408</v>
      </c>
      <c r="N21">
        <f t="shared" si="10"/>
        <v>1.6850414812872418</v>
      </c>
      <c r="P21">
        <f t="shared" si="11"/>
        <v>5.9739259962012792</v>
      </c>
      <c r="Q21">
        <f t="shared" si="12"/>
        <v>0.97839872376850956</v>
      </c>
      <c r="R21">
        <f t="shared" si="13"/>
        <v>4.6082675363035156E-3</v>
      </c>
      <c r="S21">
        <f t="shared" si="14"/>
        <v>1.8391876390083579E-3</v>
      </c>
      <c r="T21">
        <f t="shared" si="15"/>
        <v>6.2192862550510649E-17</v>
      </c>
      <c r="U21">
        <f t="shared" si="16"/>
        <v>-1.0860716159112383E-16</v>
      </c>
      <c r="V21">
        <f t="shared" si="17"/>
        <v>-7.8462412298438462E-16</v>
      </c>
      <c r="X21">
        <f t="shared" si="18"/>
        <v>9.8411899875547242</v>
      </c>
      <c r="Z21">
        <f t="shared" si="19"/>
        <v>9.8413191800078863</v>
      </c>
    </row>
    <row r="22" spans="2:26" x14ac:dyDescent="0.25">
      <c r="B22">
        <v>340</v>
      </c>
      <c r="C22">
        <f t="shared" si="0"/>
        <v>5.9341194567807207</v>
      </c>
      <c r="D22">
        <f>D6</f>
        <v>-168.32991045</v>
      </c>
      <c r="E22">
        <f t="shared" si="1"/>
        <v>1.2260261111123327E-3</v>
      </c>
      <c r="F22">
        <f t="shared" si="2"/>
        <v>1.50314002512923E-6</v>
      </c>
      <c r="G22">
        <f t="shared" si="3"/>
        <v>0.89816518688023006</v>
      </c>
      <c r="H22">
        <f t="shared" si="4"/>
        <v>1.1935951129501139</v>
      </c>
      <c r="I22">
        <f t="shared" si="5"/>
        <v>-0.97302765115330325</v>
      </c>
      <c r="J22">
        <f t="shared" si="6"/>
        <v>0.63509869426869447</v>
      </c>
      <c r="K22">
        <f t="shared" si="7"/>
        <v>-0.22056746179681255</v>
      </c>
      <c r="L22">
        <f t="shared" si="8"/>
        <v>6.4281538242118672E-2</v>
      </c>
      <c r="M22">
        <f t="shared" si="9"/>
        <v>-0.17085082125085763</v>
      </c>
      <c r="N22">
        <f t="shared" si="10"/>
        <v>1.8210174681104381</v>
      </c>
      <c r="P22">
        <f t="shared" si="11"/>
        <v>6.5613185540722405</v>
      </c>
      <c r="Q22">
        <f t="shared" si="12"/>
        <v>0.27700286014336528</v>
      </c>
      <c r="R22">
        <f t="shared" si="13"/>
        <v>1.382480260891057E-2</v>
      </c>
      <c r="S22">
        <f t="shared" si="14"/>
        <v>7.8353448418606853E-4</v>
      </c>
      <c r="T22">
        <f t="shared" si="15"/>
        <v>9.3689972229713607E-18</v>
      </c>
      <c r="U22">
        <f t="shared" si="16"/>
        <v>-2.0069792264733774E-17</v>
      </c>
      <c r="V22">
        <f t="shared" si="17"/>
        <v>-8.873484128866586E-16</v>
      </c>
      <c r="X22">
        <f t="shared" si="18"/>
        <v>9.6915061962908471</v>
      </c>
      <c r="Z22">
        <f t="shared" si="19"/>
        <v>9.6917181899796532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6.7653178485710592</v>
      </c>
      <c r="Q23">
        <f t="shared" si="12"/>
        <v>0</v>
      </c>
      <c r="R23">
        <f t="shared" si="13"/>
        <v>1.8433070145214083E-2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-3.9158348156937672E-31</v>
      </c>
      <c r="X23">
        <f t="shared" si="18"/>
        <v>9.5936725530094975</v>
      </c>
      <c r="Z23">
        <f>Z5</f>
        <v>9.5938658049610552</v>
      </c>
    </row>
    <row r="24" spans="2:26" x14ac:dyDescent="0.25">
      <c r="B24" t="s">
        <v>4</v>
      </c>
      <c r="D24">
        <f>AVERAGE(D5:D22)</f>
        <v>-168.33113647611111</v>
      </c>
      <c r="F24">
        <f>SQRT(AVERAGE(F5:F22))</f>
        <v>1.3650341039947507E-3</v>
      </c>
      <c r="G24" t="s">
        <v>10</v>
      </c>
      <c r="H24" s="2">
        <f t="shared" ref="H24:N24" si="20">AVERAGE(H5:H22)</f>
        <v>0.9438493590902538</v>
      </c>
      <c r="I24" s="2">
        <f t="shared" si="20"/>
        <v>0.33036601429442097</v>
      </c>
      <c r="J24" s="2">
        <f t="shared" si="20"/>
        <v>2.5716517437980747E-3</v>
      </c>
      <c r="K24" s="2">
        <f t="shared" si="20"/>
        <v>2.6456817482933674E-4</v>
      </c>
      <c r="L24" s="2">
        <f t="shared" si="20"/>
        <v>5.165621017353159E-17</v>
      </c>
      <c r="M24" s="2">
        <f t="shared" si="20"/>
        <v>4.163336342344337E-17</v>
      </c>
      <c r="N24" s="2">
        <f t="shared" si="20"/>
        <v>-1.7270135938613546E-16</v>
      </c>
    </row>
    <row r="25" spans="2:26" x14ac:dyDescent="0.25">
      <c r="B25" t="s">
        <v>5</v>
      </c>
      <c r="D25">
        <f>MIN(D4:D22)</f>
        <v>-168.33360182999999</v>
      </c>
      <c r="F25" s="4">
        <f>F24*$A$1</f>
        <v>3.583897040038218</v>
      </c>
      <c r="G25" s="2">
        <f>SUM(H25:N25)</f>
        <v>0.99999999944487494</v>
      </c>
      <c r="H25">
        <f t="shared" ref="H25:N25" si="21">H24^2</f>
        <v>0.89085161265508284</v>
      </c>
      <c r="I25">
        <f t="shared" si="21"/>
        <v>0.10914170340078157</v>
      </c>
      <c r="J25">
        <f t="shared" si="21"/>
        <v>6.6133926913796782E-6</v>
      </c>
      <c r="K25">
        <f t="shared" si="21"/>
        <v>6.999631913252649E-8</v>
      </c>
      <c r="L25">
        <f t="shared" si="21"/>
        <v>2.6683640494920684E-33</v>
      </c>
      <c r="M25">
        <f t="shared" si="21"/>
        <v>1.7333369499485123E-33</v>
      </c>
      <c r="N25">
        <f t="shared" si="21"/>
        <v>2.982575953381912E-32</v>
      </c>
    </row>
    <row r="26" spans="2:26" x14ac:dyDescent="0.25">
      <c r="B26" t="s">
        <v>6</v>
      </c>
      <c r="D26">
        <f>MAX(D5:D22)</f>
        <v>-168.32985346999999</v>
      </c>
    </row>
    <row r="27" spans="2:26" x14ac:dyDescent="0.25">
      <c r="B27" t="s">
        <v>66</v>
      </c>
      <c r="D27" s="1">
        <f>D26-D25</f>
        <v>3.7483600000030037E-3</v>
      </c>
      <c r="G27" t="s">
        <v>62</v>
      </c>
      <c r="H27">
        <f>H24*$F$24</f>
        <v>1.2883865641917843E-3</v>
      </c>
      <c r="I27">
        <f t="shared" ref="I27:N27" si="22">I24*$F$24</f>
        <v>4.5096087631270196E-4</v>
      </c>
      <c r="J27">
        <f t="shared" si="22"/>
        <v>3.5103923338819433E-6</v>
      </c>
      <c r="K27">
        <f t="shared" si="22"/>
        <v>3.6114458147369022E-7</v>
      </c>
      <c r="L27">
        <f t="shared" si="22"/>
        <v>7.0512488569991224E-20</v>
      </c>
      <c r="M27">
        <f t="shared" si="22"/>
        <v>5.6830960937007852E-20</v>
      </c>
      <c r="N27">
        <f t="shared" si="22"/>
        <v>-2.3574324536832886E-19</v>
      </c>
    </row>
    <row r="28" spans="2:26" x14ac:dyDescent="0.25">
      <c r="D28" s="4">
        <f>D27*$A$1</f>
        <v>9.8413191800078863</v>
      </c>
      <c r="H28">
        <f>$A$1*H27</f>
        <v>3.3826589242855296</v>
      </c>
      <c r="I28">
        <f t="shared" ref="I28:N28" si="23">$A$1*I27</f>
        <v>1.183997780758999</v>
      </c>
      <c r="J28">
        <f t="shared" si="23"/>
        <v>9.2165350726070416E-3</v>
      </c>
      <c r="K28">
        <f t="shared" si="23"/>
        <v>9.4818509865917365E-4</v>
      </c>
      <c r="L28">
        <f t="shared" si="23"/>
        <v>1.8513053874051196E-16</v>
      </c>
      <c r="M28">
        <f t="shared" si="23"/>
        <v>1.4920968794011412E-16</v>
      </c>
      <c r="N28">
        <f t="shared" si="23"/>
        <v>-6.1894389071454739E-16</v>
      </c>
      <c r="O28" t="s">
        <v>40</v>
      </c>
    </row>
    <row r="30" spans="2:26" x14ac:dyDescent="0.25">
      <c r="F30" s="4">
        <f>F25/part_relax!F25</f>
        <v>3.9737442149394688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-168.33522146999999</v>
      </c>
      <c r="E4">
        <f>D4-$D$24</f>
        <v>-1.3243772222040207E-3</v>
      </c>
    </row>
    <row r="5" spans="1:26" x14ac:dyDescent="0.25">
      <c r="B5">
        <v>0</v>
      </c>
      <c r="C5">
        <f t="shared" ref="C5:C23" si="0">B5*PI()/180</f>
        <v>0</v>
      </c>
      <c r="D5">
        <v>-168.33305238</v>
      </c>
      <c r="E5">
        <f t="shared" ref="E5:E22" si="1">D5-$D$24</f>
        <v>8.4471277779130105E-4</v>
      </c>
      <c r="F5">
        <f t="shared" ref="F5:F22" si="2">E5^2</f>
        <v>7.1353967696389592E-7</v>
      </c>
      <c r="G5">
        <f t="shared" ref="G5:G22" si="3">E5/$F$24</f>
        <v>1.0766123503638647</v>
      </c>
      <c r="H5">
        <f>-COS(C5-$C$4)*SQRT(2)*G5</f>
        <v>1.5225597873029519</v>
      </c>
      <c r="I5">
        <f>-SQRT(2)*COS(2*(C5-$C$4))*G5</f>
        <v>-1.5225597873029519</v>
      </c>
      <c r="J5">
        <f>-COS(3*(C5-$C$4))*SQRT(2)*G5</f>
        <v>1.5225597873029519</v>
      </c>
      <c r="K5">
        <f>-COS(4*(C5-$C$4))*SQRT(2)*G5</f>
        <v>-1.5225597873029519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-9.6326867645679241E-16</v>
      </c>
      <c r="P5">
        <f>H$28*(1-COS($C5-$C$4))</f>
        <v>4.0227212263217691</v>
      </c>
      <c r="Q5">
        <f>I$28*(1-COS(2*($C5-$C$4)))</f>
        <v>0</v>
      </c>
      <c r="R5">
        <f>J$28*(1-COS(3*($C5-$C$4)))</f>
        <v>4.1668309940192912E-3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5.694879704814233</v>
      </c>
      <c r="Z5">
        <f>(D5-$D$25)*$A$1</f>
        <v>5.6949457949877171</v>
      </c>
    </row>
    <row r="6" spans="1:26" x14ac:dyDescent="0.25">
      <c r="B6">
        <v>20</v>
      </c>
      <c r="C6">
        <f t="shared" si="0"/>
        <v>0.3490658503988659</v>
      </c>
      <c r="D6">
        <v>-168.33306206</v>
      </c>
      <c r="E6">
        <f t="shared" si="1"/>
        <v>8.3503277778618212E-4</v>
      </c>
      <c r="F6">
        <f t="shared" si="2"/>
        <v>6.9727973997730742E-7</v>
      </c>
      <c r="G6">
        <f t="shared" si="3"/>
        <v>1.0642748933831818</v>
      </c>
      <c r="H6">
        <f t="shared" ref="H6:H22" si="4">-COS(C6-$C$4)*SQRT(2)*G6</f>
        <v>1.4143426288766465</v>
      </c>
      <c r="I6">
        <f t="shared" ref="I6:I22" si="5">-SQRT(2)*COS(2*(C6-$C$4))*G6</f>
        <v>-1.1529826749209791</v>
      </c>
      <c r="J6">
        <f t="shared" ref="J6:J22" si="6">-COS(3*(C6-$C$4))*SQRT(2)*G6</f>
        <v>0.75255599415783658</v>
      </c>
      <c r="K6">
        <f t="shared" ref="K6:K22" si="7">-COS(4*(C6-$C$4))*SQRT(2)*G6</f>
        <v>-0.2613599539556663</v>
      </c>
      <c r="L6">
        <f t="shared" ref="L6:L22" si="8">SQRT(2)*(3*SIN(C6-$C$4)-SIN(3*(C6-$C$4)))*G6/SQRT(10)</f>
        <v>-7.6169983270862121E-2</v>
      </c>
      <c r="M6">
        <f t="shared" ref="M6:M22" si="9">SQRT(2)*(2*SIN(2*(C6-$C$4))-SIN(4*(C6-$C$4)))*G6/SQRT(5)</f>
        <v>0.20244854980716756</v>
      </c>
      <c r="N6">
        <f t="shared" ref="N6:N22" si="10">SQRT(2)*G6*(SIN(C6-$C$4)-SIN(2*(C6-$C$4))+3*SIN(3*(C6-$C$4))-2*SIN(4*(C6-$C$4)))/SQRT(15)</f>
        <v>-2.157802595816475</v>
      </c>
      <c r="P6">
        <f t="shared" ref="P6:P23" si="11">H$28*(1-COS($C6-$C$4))</f>
        <v>3.9014213390875878</v>
      </c>
      <c r="Q6">
        <f t="shared" ref="Q6:Q23" si="12">I$28*(1-COS(2*($C6-$C$4)))</f>
        <v>0.10408174961898209</v>
      </c>
      <c r="R6">
        <f t="shared" ref="R6:R23" si="13">J$28*(1-COS(3*($C6-$C$4)))</f>
        <v>3.1251232455144664E-3</v>
      </c>
      <c r="S6">
        <f t="shared" ref="S6:S23" si="14">K$28*(1-COS(4*($C6-$C$4)))</f>
        <v>2.9389072128709656E-4</v>
      </c>
      <c r="T6">
        <f t="shared" ref="T6:T23" si="15">L$28*(3*SIN($C6-$C$4)-SIN(3*($C6-$C$4)))/SQRT(10)</f>
        <v>-3.9384069742150716E-18</v>
      </c>
      <c r="U6">
        <f t="shared" ref="U6:U23" si="16">M$28*(2*SIN(2*(C6-$C$4))-SIN(4*(C6-$C$4)))/SQRT(5)</f>
        <v>3.5034761855926994E-17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5.669472008097947</v>
      </c>
      <c r="Z6">
        <f t="shared" ref="Z6:Z22" si="19">(D6-$D$25)*$A$1</f>
        <v>5.6695309549742774</v>
      </c>
    </row>
    <row r="7" spans="1:26" x14ac:dyDescent="0.25">
      <c r="B7">
        <v>40</v>
      </c>
      <c r="C7">
        <f t="shared" si="0"/>
        <v>0.69813170079773179</v>
      </c>
      <c r="D7">
        <v>-168.33310915000001</v>
      </c>
      <c r="E7">
        <f t="shared" si="1"/>
        <v>7.8794277777660682E-4</v>
      </c>
      <c r="F7">
        <f t="shared" si="2"/>
        <v>6.2085382105031518E-7</v>
      </c>
      <c r="G7">
        <f t="shared" si="3"/>
        <v>1.0042572436898691</v>
      </c>
      <c r="H7">
        <f t="shared" si="4"/>
        <v>1.0879625276675842</v>
      </c>
      <c r="I7">
        <f t="shared" si="5"/>
        <v>-0.24662108314522477</v>
      </c>
      <c r="J7">
        <f t="shared" si="6"/>
        <v>-0.71011710706881848</v>
      </c>
      <c r="K7">
        <f t="shared" si="7"/>
        <v>1.33458361081281</v>
      </c>
      <c r="L7">
        <f t="shared" si="8"/>
        <v>-0.47711432090196593</v>
      </c>
      <c r="M7">
        <f t="shared" si="9"/>
        <v>1.0337640197598748</v>
      </c>
      <c r="N7">
        <f t="shared" si="10"/>
        <v>-1.8004055640870511</v>
      </c>
      <c r="P7">
        <f t="shared" si="11"/>
        <v>3.5521522339811602</v>
      </c>
      <c r="Q7">
        <f t="shared" si="12"/>
        <v>0.36762599108940802</v>
      </c>
      <c r="R7">
        <f t="shared" si="13"/>
        <v>1.0417077485048217E-3</v>
      </c>
      <c r="S7">
        <f t="shared" si="14"/>
        <v>6.8984861894364087E-4</v>
      </c>
      <c r="T7">
        <f t="shared" si="15"/>
        <v>-2.6143758802145061E-17</v>
      </c>
      <c r="U7">
        <f t="shared" si="16"/>
        <v>1.8958970735732545E-16</v>
      </c>
      <c r="V7">
        <f t="shared" si="17"/>
        <v>0</v>
      </c>
      <c r="X7">
        <f t="shared" si="18"/>
        <v>5.5458523178883956</v>
      </c>
      <c r="Z7">
        <f t="shared" si="19"/>
        <v>5.5458961599491374</v>
      </c>
    </row>
    <row r="8" spans="1:26" x14ac:dyDescent="0.25">
      <c r="B8">
        <v>60</v>
      </c>
      <c r="C8">
        <f t="shared" si="0"/>
        <v>1.0471975511965976</v>
      </c>
      <c r="D8">
        <v>-168.33323659999999</v>
      </c>
      <c r="E8">
        <f t="shared" si="1"/>
        <v>6.6049277779711701E-4</v>
      </c>
      <c r="F8">
        <f t="shared" si="2"/>
        <v>4.362507095221518E-7</v>
      </c>
      <c r="G8">
        <f t="shared" si="3"/>
        <v>0.84181830865851848</v>
      </c>
      <c r="H8">
        <f t="shared" si="4"/>
        <v>0.59525543457942887</v>
      </c>
      <c r="I8">
        <f t="shared" si="5"/>
        <v>0.59525543457942809</v>
      </c>
      <c r="J8">
        <f t="shared" si="6"/>
        <v>-1.1905108691588573</v>
      </c>
      <c r="K8">
        <f t="shared" si="7"/>
        <v>0.59525543457942953</v>
      </c>
      <c r="L8">
        <f t="shared" si="8"/>
        <v>-0.97810448699008079</v>
      </c>
      <c r="M8">
        <f t="shared" si="9"/>
        <v>1.3832486309193515</v>
      </c>
      <c r="N8">
        <f t="shared" si="10"/>
        <v>-8.1904772204154085E-16</v>
      </c>
      <c r="P8">
        <f t="shared" si="11"/>
        <v>3.0170409197413273</v>
      </c>
      <c r="Q8">
        <f t="shared" si="12"/>
        <v>0.66731744485927746</v>
      </c>
      <c r="R8">
        <f t="shared" si="13"/>
        <v>0</v>
      </c>
      <c r="S8">
        <f t="shared" si="14"/>
        <v>5.3347263237832039E-4</v>
      </c>
      <c r="T8">
        <f t="shared" si="15"/>
        <v>-6.3937762337251296E-17</v>
      </c>
      <c r="U8">
        <f t="shared" si="16"/>
        <v>3.026357286898178E-16</v>
      </c>
      <c r="V8">
        <f t="shared" si="17"/>
        <v>0</v>
      </c>
      <c r="X8">
        <f t="shared" si="18"/>
        <v>5.2112240120927975</v>
      </c>
      <c r="Z8">
        <f t="shared" si="19"/>
        <v>5.2112761850029869</v>
      </c>
    </row>
    <row r="9" spans="1:26" x14ac:dyDescent="0.25">
      <c r="B9">
        <v>80</v>
      </c>
      <c r="C9">
        <f t="shared" si="0"/>
        <v>1.3962634015954636</v>
      </c>
      <c r="D9">
        <v>-168.33348448000001</v>
      </c>
      <c r="E9">
        <f t="shared" si="1"/>
        <v>4.1261277777948635E-4</v>
      </c>
      <c r="F9">
        <f t="shared" si="2"/>
        <v>1.7024930438690379E-7</v>
      </c>
      <c r="G9">
        <f t="shared" si="3"/>
        <v>0.52588764388868758</v>
      </c>
      <c r="H9">
        <f t="shared" si="4"/>
        <v>0.12914517785501831</v>
      </c>
      <c r="I9">
        <f t="shared" si="5"/>
        <v>0.69886578869382343</v>
      </c>
      <c r="J9">
        <f t="shared" si="6"/>
        <v>-0.37185871913590735</v>
      </c>
      <c r="K9">
        <f t="shared" si="7"/>
        <v>-0.5697206108388051</v>
      </c>
      <c r="L9">
        <f t="shared" si="8"/>
        <v>-0.89850879584399623</v>
      </c>
      <c r="M9">
        <f t="shared" si="9"/>
        <v>0.44130368755396171</v>
      </c>
      <c r="N9">
        <f t="shared" si="10"/>
        <v>0.49097919591381528</v>
      </c>
      <c r="P9">
        <f t="shared" si="11"/>
        <v>2.3606297182673117</v>
      </c>
      <c r="Q9">
        <f t="shared" si="12"/>
        <v>0.86292714901016543</v>
      </c>
      <c r="R9">
        <f t="shared" si="13"/>
        <v>1.0417077485048226E-3</v>
      </c>
      <c r="S9">
        <f t="shared" si="14"/>
        <v>8.3205924525903019E-5</v>
      </c>
      <c r="T9">
        <f t="shared" si="15"/>
        <v>-9.4019928113611435E-17</v>
      </c>
      <c r="U9">
        <f t="shared" si="16"/>
        <v>1.5455494550139838E-16</v>
      </c>
      <c r="V9">
        <f t="shared" si="17"/>
        <v>0</v>
      </c>
      <c r="X9">
        <f t="shared" si="18"/>
        <v>4.5603887089576354</v>
      </c>
      <c r="Z9">
        <f t="shared" si="19"/>
        <v>4.5604672449566976</v>
      </c>
    </row>
    <row r="10" spans="1:26" x14ac:dyDescent="0.25">
      <c r="B10">
        <v>100</v>
      </c>
      <c r="C10">
        <f t="shared" si="0"/>
        <v>1.7453292519943295</v>
      </c>
      <c r="D10">
        <v>-168.33385963000001</v>
      </c>
      <c r="E10">
        <f t="shared" si="1"/>
        <v>3.7462777783048296E-5</v>
      </c>
      <c r="F10">
        <f t="shared" si="2"/>
        <v>1.4034597192220569E-9</v>
      </c>
      <c r="G10">
        <f t="shared" si="3"/>
        <v>4.7747459610622392E-2</v>
      </c>
      <c r="H10">
        <f t="shared" si="4"/>
        <v>-1.1725611421371107E-2</v>
      </c>
      <c r="I10">
        <f t="shared" si="5"/>
        <v>6.3452842839500492E-2</v>
      </c>
      <c r="J10">
        <f t="shared" si="6"/>
        <v>3.3762552475101917E-2</v>
      </c>
      <c r="K10">
        <f t="shared" si="7"/>
        <v>-5.1727231418129377E-2</v>
      </c>
      <c r="L10">
        <f t="shared" si="8"/>
        <v>-8.1579236435589148E-2</v>
      </c>
      <c r="M10">
        <f t="shared" si="9"/>
        <v>-4.006774116556646E-2</v>
      </c>
      <c r="N10">
        <f t="shared" si="10"/>
        <v>1.1676390622805411E-2</v>
      </c>
      <c r="P10">
        <f t="shared" si="11"/>
        <v>1.6620915080544572</v>
      </c>
      <c r="Q10">
        <f t="shared" si="12"/>
        <v>0.86292714901016543</v>
      </c>
      <c r="R10">
        <f t="shared" si="13"/>
        <v>3.1251232455144695E-3</v>
      </c>
      <c r="S10">
        <f t="shared" si="14"/>
        <v>8.3205924525903141E-5</v>
      </c>
      <c r="T10">
        <f t="shared" si="15"/>
        <v>-9.4019928113611423E-17</v>
      </c>
      <c r="U10">
        <f t="shared" si="16"/>
        <v>-1.5455494550139848E-16</v>
      </c>
      <c r="V10">
        <f t="shared" si="17"/>
        <v>0</v>
      </c>
      <c r="X10">
        <f t="shared" si="18"/>
        <v>3.5754528926907168</v>
      </c>
      <c r="Z10">
        <f t="shared" si="19"/>
        <v>3.5755109199660495</v>
      </c>
    </row>
    <row r="11" spans="1:26" x14ac:dyDescent="0.25">
      <c r="B11">
        <v>120</v>
      </c>
      <c r="C11">
        <f t="shared" si="0"/>
        <v>2.0943951023931953</v>
      </c>
      <c r="D11">
        <v>-168.33431777999999</v>
      </c>
      <c r="E11">
        <f t="shared" si="1"/>
        <v>-4.2068722220278687E-4</v>
      </c>
      <c r="F11">
        <f t="shared" si="2"/>
        <v>1.7697773892469696E-7</v>
      </c>
      <c r="G11">
        <f t="shared" si="3"/>
        <v>-0.53617877102326461</v>
      </c>
      <c r="H11">
        <f t="shared" si="4"/>
        <v>0.37913564491881951</v>
      </c>
      <c r="I11">
        <f t="shared" si="5"/>
        <v>-0.37913564491881974</v>
      </c>
      <c r="J11">
        <f t="shared" si="6"/>
        <v>-0.75827128983763914</v>
      </c>
      <c r="K11">
        <f t="shared" si="7"/>
        <v>-0.37913564491881929</v>
      </c>
      <c r="L11">
        <f t="shared" si="8"/>
        <v>0.62298343522891919</v>
      </c>
      <c r="M11">
        <f t="shared" si="9"/>
        <v>0.88103162323451811</v>
      </c>
      <c r="N11">
        <f t="shared" si="10"/>
        <v>0.33910922989268122</v>
      </c>
      <c r="P11">
        <f t="shared" si="11"/>
        <v>1.0056803065804425</v>
      </c>
      <c r="Q11">
        <f t="shared" si="12"/>
        <v>0.6673174448592778</v>
      </c>
      <c r="R11">
        <f t="shared" si="13"/>
        <v>4.1668309940192912E-3</v>
      </c>
      <c r="S11">
        <f t="shared" si="14"/>
        <v>5.3347263237831996E-4</v>
      </c>
      <c r="T11">
        <f t="shared" si="15"/>
        <v>-6.3937762337251333E-17</v>
      </c>
      <c r="U11">
        <f t="shared" si="16"/>
        <v>-3.026357286898178E-16</v>
      </c>
      <c r="V11">
        <f t="shared" si="17"/>
        <v>0</v>
      </c>
      <c r="X11">
        <f t="shared" si="18"/>
        <v>2.3726233430414672</v>
      </c>
      <c r="Z11">
        <f t="shared" si="19"/>
        <v>2.3726380950032393</v>
      </c>
    </row>
    <row r="12" spans="1:26" x14ac:dyDescent="0.25">
      <c r="B12">
        <v>140</v>
      </c>
      <c r="C12">
        <f t="shared" si="0"/>
        <v>2.4434609527920612</v>
      </c>
      <c r="D12">
        <v>-168.33476788999999</v>
      </c>
      <c r="E12">
        <f t="shared" si="1"/>
        <v>-8.7079722220551048E-4</v>
      </c>
      <c r="F12">
        <f t="shared" si="2"/>
        <v>7.5828780220083322E-7</v>
      </c>
      <c r="G12">
        <f t="shared" si="3"/>
        <v>-1.1098577750183214</v>
      </c>
      <c r="H12">
        <f t="shared" si="4"/>
        <v>1.2023649098351381</v>
      </c>
      <c r="I12">
        <f t="shared" si="5"/>
        <v>0.27255399782477985</v>
      </c>
      <c r="J12">
        <f t="shared" si="6"/>
        <v>-0.78478795886806907</v>
      </c>
      <c r="K12">
        <f t="shared" si="7"/>
        <v>-1.4749189076599185</v>
      </c>
      <c r="L12">
        <f t="shared" si="8"/>
        <v>0.52728426103258486</v>
      </c>
      <c r="M12">
        <f t="shared" si="9"/>
        <v>1.1424672732746601</v>
      </c>
      <c r="N12">
        <f t="shared" si="10"/>
        <v>0.63707945327613902</v>
      </c>
      <c r="P12">
        <f t="shared" si="11"/>
        <v>0.47056899234060856</v>
      </c>
      <c r="Q12">
        <f t="shared" si="12"/>
        <v>0.36762599108940797</v>
      </c>
      <c r="R12">
        <f t="shared" si="13"/>
        <v>3.125123245514469E-3</v>
      </c>
      <c r="S12">
        <f t="shared" si="14"/>
        <v>6.8984861894364076E-4</v>
      </c>
      <c r="T12">
        <f t="shared" si="15"/>
        <v>-2.6143758802145052E-17</v>
      </c>
      <c r="U12">
        <f t="shared" si="16"/>
        <v>-1.895897073573254E-16</v>
      </c>
      <c r="V12">
        <f t="shared" si="17"/>
        <v>0</v>
      </c>
      <c r="X12">
        <f t="shared" si="18"/>
        <v>1.1907818984306093</v>
      </c>
      <c r="Z12">
        <f t="shared" si="19"/>
        <v>1.1908742899960885</v>
      </c>
    </row>
    <row r="13" spans="1:26" x14ac:dyDescent="0.25">
      <c r="B13">
        <v>160</v>
      </c>
      <c r="C13">
        <f t="shared" si="0"/>
        <v>2.7925268031909272</v>
      </c>
      <c r="D13">
        <v>-168.33509932000001</v>
      </c>
      <c r="E13">
        <f t="shared" si="1"/>
        <v>-1.2022272222225183E-3</v>
      </c>
      <c r="F13">
        <f t="shared" si="2"/>
        <v>1.4453502938528724E-6</v>
      </c>
      <c r="G13">
        <f t="shared" si="3"/>
        <v>-1.5322754780302257</v>
      </c>
      <c r="H13">
        <f t="shared" si="4"/>
        <v>2.0362807966571319</v>
      </c>
      <c r="I13">
        <f t="shared" si="5"/>
        <v>1.6599913146114531</v>
      </c>
      <c r="J13">
        <f t="shared" si="6"/>
        <v>1.0834823811610312</v>
      </c>
      <c r="K13">
        <f t="shared" si="7"/>
        <v>0.37628948204567875</v>
      </c>
      <c r="L13">
        <f t="shared" si="8"/>
        <v>0.10966470998568698</v>
      </c>
      <c r="M13">
        <f t="shared" si="9"/>
        <v>0.29147257946318594</v>
      </c>
      <c r="N13">
        <f t="shared" si="10"/>
        <v>0.18334695458741421</v>
      </c>
      <c r="P13">
        <f t="shared" si="11"/>
        <v>0.12129988723418143</v>
      </c>
      <c r="Q13">
        <f t="shared" si="12"/>
        <v>0.10408174961898199</v>
      </c>
      <c r="R13">
        <f t="shared" si="13"/>
        <v>1.041707748504823E-3</v>
      </c>
      <c r="S13">
        <f t="shared" si="14"/>
        <v>2.938907212870964E-4</v>
      </c>
      <c r="T13">
        <f t="shared" si="15"/>
        <v>-3.9384069742150716E-18</v>
      </c>
      <c r="U13">
        <f t="shared" si="16"/>
        <v>-3.5034761855926938E-17</v>
      </c>
      <c r="V13">
        <f t="shared" si="17"/>
        <v>0</v>
      </c>
      <c r="X13">
        <f t="shared" si="18"/>
        <v>0.32062658901745594</v>
      </c>
      <c r="Z13">
        <f t="shared" si="19"/>
        <v>0.32070482495143438</v>
      </c>
    </row>
    <row r="14" spans="1:26" x14ac:dyDescent="0.25">
      <c r="B14">
        <v>180</v>
      </c>
      <c r="C14">
        <f t="shared" si="0"/>
        <v>3.1415926535897931</v>
      </c>
      <c r="D14">
        <v>-168.33522146999999</v>
      </c>
      <c r="E14">
        <f t="shared" si="1"/>
        <v>-1.3243772222040207E-3</v>
      </c>
      <c r="F14">
        <f t="shared" si="2"/>
        <v>1.7539750266928379E-6</v>
      </c>
      <c r="G14">
        <f t="shared" si="3"/>
        <v>-1.6879594004646539</v>
      </c>
      <c r="H14">
        <f t="shared" si="4"/>
        <v>2.3871350768722719</v>
      </c>
      <c r="I14">
        <f t="shared" si="5"/>
        <v>2.3871350768722719</v>
      </c>
      <c r="J14">
        <f t="shared" si="6"/>
        <v>2.3871350768722719</v>
      </c>
      <c r="K14">
        <f t="shared" si="7"/>
        <v>2.3871350768722719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-168.33509932000001</v>
      </c>
      <c r="E15">
        <f t="shared" si="1"/>
        <v>-1.2022272222225183E-3</v>
      </c>
      <c r="F15">
        <f t="shared" si="2"/>
        <v>1.4453502938528724E-6</v>
      </c>
      <c r="G15">
        <f t="shared" si="3"/>
        <v>-1.5322754780302257</v>
      </c>
      <c r="H15">
        <f t="shared" si="4"/>
        <v>2.0362807966571319</v>
      </c>
      <c r="I15">
        <f t="shared" si="5"/>
        <v>1.6599913146114531</v>
      </c>
      <c r="J15">
        <f t="shared" si="6"/>
        <v>1.0834823811610312</v>
      </c>
      <c r="K15">
        <f t="shared" si="7"/>
        <v>0.37628948204567875</v>
      </c>
      <c r="L15">
        <f t="shared" si="8"/>
        <v>-0.10966470998568698</v>
      </c>
      <c r="M15">
        <f t="shared" si="9"/>
        <v>-0.29147257946318594</v>
      </c>
      <c r="N15">
        <f t="shared" si="10"/>
        <v>-0.18334695458741421</v>
      </c>
      <c r="P15">
        <f t="shared" si="11"/>
        <v>0.12129988723418143</v>
      </c>
      <c r="Q15">
        <f t="shared" si="12"/>
        <v>0.10408174961898199</v>
      </c>
      <c r="R15">
        <f t="shared" si="13"/>
        <v>1.041707748504823E-3</v>
      </c>
      <c r="S15">
        <f t="shared" si="14"/>
        <v>2.938907212870964E-4</v>
      </c>
      <c r="T15">
        <f t="shared" si="15"/>
        <v>3.9384069742150716E-18</v>
      </c>
      <c r="U15">
        <f t="shared" si="16"/>
        <v>3.5034761855926938E-17</v>
      </c>
      <c r="V15">
        <f t="shared" si="17"/>
        <v>0</v>
      </c>
      <c r="X15">
        <f t="shared" si="18"/>
        <v>0.32062658901745605</v>
      </c>
      <c r="Z15">
        <f t="shared" si="19"/>
        <v>0.32070482495143438</v>
      </c>
    </row>
    <row r="16" spans="1:26" x14ac:dyDescent="0.25">
      <c r="B16">
        <v>220</v>
      </c>
      <c r="C16">
        <f t="shared" si="0"/>
        <v>3.839724354387525</v>
      </c>
      <c r="D16">
        <f>D12</f>
        <v>-168.33476788999999</v>
      </c>
      <c r="E16">
        <f t="shared" si="1"/>
        <v>-8.7079722220551048E-4</v>
      </c>
      <c r="F16">
        <f t="shared" si="2"/>
        <v>7.5828780220083322E-7</v>
      </c>
      <c r="G16">
        <f t="shared" si="3"/>
        <v>-1.1098577750183214</v>
      </c>
      <c r="H16">
        <f t="shared" si="4"/>
        <v>1.2023649098351381</v>
      </c>
      <c r="I16">
        <f t="shared" si="5"/>
        <v>0.27255399782477985</v>
      </c>
      <c r="J16">
        <f t="shared" si="6"/>
        <v>-0.78478795886806907</v>
      </c>
      <c r="K16">
        <f t="shared" si="7"/>
        <v>-1.4749189076599185</v>
      </c>
      <c r="L16">
        <f t="shared" si="8"/>
        <v>-0.52728426103258486</v>
      </c>
      <c r="M16">
        <f t="shared" si="9"/>
        <v>-1.1424672732746601</v>
      </c>
      <c r="N16">
        <f t="shared" si="10"/>
        <v>-0.63707945327613902</v>
      </c>
      <c r="P16">
        <f t="shared" si="11"/>
        <v>0.47056899234060856</v>
      </c>
      <c r="Q16">
        <f t="shared" si="12"/>
        <v>0.36762599108940797</v>
      </c>
      <c r="R16">
        <f t="shared" si="13"/>
        <v>3.125123245514469E-3</v>
      </c>
      <c r="S16">
        <f t="shared" si="14"/>
        <v>6.8984861894364076E-4</v>
      </c>
      <c r="T16">
        <f t="shared" si="15"/>
        <v>2.6143758802145052E-17</v>
      </c>
      <c r="U16">
        <f t="shared" si="16"/>
        <v>1.895897073573254E-16</v>
      </c>
      <c r="V16">
        <f t="shared" si="17"/>
        <v>0</v>
      </c>
      <c r="X16">
        <f t="shared" si="18"/>
        <v>1.1907818984306098</v>
      </c>
      <c r="Z16">
        <f t="shared" si="19"/>
        <v>1.1908742899960885</v>
      </c>
    </row>
    <row r="17" spans="2:26" x14ac:dyDescent="0.25">
      <c r="B17">
        <v>240</v>
      </c>
      <c r="C17">
        <f t="shared" si="0"/>
        <v>4.1887902047863905</v>
      </c>
      <c r="D17">
        <f>D11</f>
        <v>-168.33431777999999</v>
      </c>
      <c r="E17">
        <f t="shared" si="1"/>
        <v>-4.2068722220278687E-4</v>
      </c>
      <c r="F17">
        <f t="shared" si="2"/>
        <v>1.7697773892469696E-7</v>
      </c>
      <c r="G17">
        <f t="shared" si="3"/>
        <v>-0.53617877102326461</v>
      </c>
      <c r="H17">
        <f t="shared" si="4"/>
        <v>0.37913564491881979</v>
      </c>
      <c r="I17">
        <f t="shared" si="5"/>
        <v>-0.37913564491881907</v>
      </c>
      <c r="J17">
        <f t="shared" si="6"/>
        <v>-0.75827128983763914</v>
      </c>
      <c r="K17">
        <f t="shared" si="7"/>
        <v>-0.37913564491882051</v>
      </c>
      <c r="L17">
        <f t="shared" si="8"/>
        <v>-0.62298343522891886</v>
      </c>
      <c r="M17">
        <f t="shared" si="9"/>
        <v>-0.88103162323451811</v>
      </c>
      <c r="N17">
        <f t="shared" si="10"/>
        <v>-0.33910922989268155</v>
      </c>
      <c r="P17">
        <f t="shared" si="11"/>
        <v>1.0056803065804416</v>
      </c>
      <c r="Q17">
        <f t="shared" si="12"/>
        <v>0.66731744485927735</v>
      </c>
      <c r="R17">
        <f t="shared" si="13"/>
        <v>4.1668309940192912E-3</v>
      </c>
      <c r="S17">
        <f t="shared" si="14"/>
        <v>5.334726323783205E-4</v>
      </c>
      <c r="T17">
        <f t="shared" si="15"/>
        <v>6.3937762337251283E-17</v>
      </c>
      <c r="U17">
        <f t="shared" si="16"/>
        <v>3.026357286898178E-16</v>
      </c>
      <c r="V17">
        <f t="shared" si="17"/>
        <v>0</v>
      </c>
      <c r="X17">
        <f t="shared" si="18"/>
        <v>2.3726233430414658</v>
      </c>
      <c r="Z17">
        <f t="shared" si="19"/>
        <v>2.3726380950032393</v>
      </c>
    </row>
    <row r="18" spans="2:26" x14ac:dyDescent="0.25">
      <c r="B18">
        <v>260</v>
      </c>
      <c r="C18">
        <f t="shared" si="0"/>
        <v>4.5378560551852569</v>
      </c>
      <c r="D18">
        <f>D10</f>
        <v>-168.33385963000001</v>
      </c>
      <c r="E18">
        <f t="shared" si="1"/>
        <v>3.7462777783048296E-5</v>
      </c>
      <c r="F18">
        <f t="shared" si="2"/>
        <v>1.4034597192220569E-9</v>
      </c>
      <c r="G18">
        <f t="shared" si="3"/>
        <v>4.7747459610622392E-2</v>
      </c>
      <c r="H18">
        <f t="shared" si="4"/>
        <v>-1.1725611421371095E-2</v>
      </c>
      <c r="I18">
        <f t="shared" si="5"/>
        <v>6.3452842839500506E-2</v>
      </c>
      <c r="J18">
        <f t="shared" si="6"/>
        <v>3.3762552475101862E-2</v>
      </c>
      <c r="K18">
        <f t="shared" si="7"/>
        <v>-5.1727231418129425E-2</v>
      </c>
      <c r="L18">
        <f t="shared" si="8"/>
        <v>8.1579236435589161E-2</v>
      </c>
      <c r="M18">
        <f t="shared" si="9"/>
        <v>4.0067741165566412E-2</v>
      </c>
      <c r="N18">
        <f t="shared" si="10"/>
        <v>-1.167639062280545E-2</v>
      </c>
      <c r="P18">
        <f t="shared" si="11"/>
        <v>1.6620915080544576</v>
      </c>
      <c r="Q18">
        <f t="shared" si="12"/>
        <v>0.86292714901016543</v>
      </c>
      <c r="R18">
        <f t="shared" si="13"/>
        <v>3.1251232455144673E-3</v>
      </c>
      <c r="S18">
        <f t="shared" si="14"/>
        <v>8.3205924525902897E-5</v>
      </c>
      <c r="T18">
        <f t="shared" si="15"/>
        <v>9.4019928113611447E-17</v>
      </c>
      <c r="U18">
        <f t="shared" si="16"/>
        <v>1.545549455013983E-16</v>
      </c>
      <c r="V18">
        <f t="shared" si="17"/>
        <v>0</v>
      </c>
      <c r="X18">
        <f t="shared" si="18"/>
        <v>3.5754528926907176</v>
      </c>
      <c r="Z18">
        <f t="shared" si="19"/>
        <v>3.5755109199660495</v>
      </c>
    </row>
    <row r="19" spans="2:26" x14ac:dyDescent="0.25">
      <c r="B19">
        <v>280</v>
      </c>
      <c r="C19">
        <f t="shared" si="0"/>
        <v>4.8869219055841224</v>
      </c>
      <c r="D19">
        <f>D9</f>
        <v>-168.33348448000001</v>
      </c>
      <c r="E19">
        <f t="shared" si="1"/>
        <v>4.1261277777948635E-4</v>
      </c>
      <c r="F19">
        <f t="shared" si="2"/>
        <v>1.7024930438690379E-7</v>
      </c>
      <c r="G19">
        <f t="shared" si="3"/>
        <v>0.52588764388868758</v>
      </c>
      <c r="H19">
        <f t="shared" si="4"/>
        <v>0.12914517785501817</v>
      </c>
      <c r="I19">
        <f t="shared" si="5"/>
        <v>0.69886578869382354</v>
      </c>
      <c r="J19">
        <f t="shared" si="6"/>
        <v>-0.37185871913590679</v>
      </c>
      <c r="K19">
        <f t="shared" si="7"/>
        <v>-0.56972061083880565</v>
      </c>
      <c r="L19">
        <f t="shared" si="8"/>
        <v>0.89850879584399634</v>
      </c>
      <c r="M19">
        <f t="shared" si="9"/>
        <v>-0.44130368755396104</v>
      </c>
      <c r="N19">
        <f t="shared" si="10"/>
        <v>-0.49097919591381523</v>
      </c>
      <c r="P19">
        <f t="shared" si="11"/>
        <v>2.3606297182673113</v>
      </c>
      <c r="Q19">
        <f t="shared" si="12"/>
        <v>0.86292714901016543</v>
      </c>
      <c r="R19">
        <f t="shared" si="13"/>
        <v>1.0417077485048241E-3</v>
      </c>
      <c r="S19">
        <f t="shared" si="14"/>
        <v>8.3205924525902829E-5</v>
      </c>
      <c r="T19">
        <f t="shared" si="15"/>
        <v>9.4019928113611447E-17</v>
      </c>
      <c r="U19">
        <f t="shared" si="16"/>
        <v>-1.5455494550139818E-16</v>
      </c>
      <c r="V19">
        <f t="shared" si="17"/>
        <v>0</v>
      </c>
      <c r="X19">
        <f t="shared" si="18"/>
        <v>4.5603887089576345</v>
      </c>
      <c r="Z19">
        <f t="shared" si="19"/>
        <v>4.5604672449566976</v>
      </c>
    </row>
    <row r="20" spans="2:26" x14ac:dyDescent="0.25">
      <c r="B20">
        <v>300</v>
      </c>
      <c r="C20">
        <f t="shared" si="0"/>
        <v>5.2359877559829888</v>
      </c>
      <c r="D20">
        <f>D8</f>
        <v>-168.33323659999999</v>
      </c>
      <c r="E20">
        <f t="shared" si="1"/>
        <v>6.6049277779711701E-4</v>
      </c>
      <c r="F20">
        <f t="shared" si="2"/>
        <v>4.362507095221518E-7</v>
      </c>
      <c r="G20">
        <f t="shared" si="3"/>
        <v>0.84181830865851848</v>
      </c>
      <c r="H20">
        <f t="shared" si="4"/>
        <v>0.59525543457942887</v>
      </c>
      <c r="I20">
        <f t="shared" si="5"/>
        <v>0.59525543457942809</v>
      </c>
      <c r="J20">
        <f t="shared" si="6"/>
        <v>-1.1905108691588573</v>
      </c>
      <c r="K20">
        <f t="shared" si="7"/>
        <v>0.59525543457942953</v>
      </c>
      <c r="L20">
        <f t="shared" si="8"/>
        <v>0.97810448699008079</v>
      </c>
      <c r="M20">
        <f t="shared" si="9"/>
        <v>-1.3832486309193515</v>
      </c>
      <c r="N20">
        <f t="shared" si="10"/>
        <v>8.1904772204154085E-16</v>
      </c>
      <c r="P20">
        <f t="shared" si="11"/>
        <v>3.0170409197413273</v>
      </c>
      <c r="Q20">
        <f t="shared" si="12"/>
        <v>0.66731744485927746</v>
      </c>
      <c r="R20">
        <f t="shared" si="13"/>
        <v>0</v>
      </c>
      <c r="S20">
        <f t="shared" si="14"/>
        <v>5.3347263237832039E-4</v>
      </c>
      <c r="T20">
        <f t="shared" si="15"/>
        <v>6.3937762337251296E-17</v>
      </c>
      <c r="U20">
        <f t="shared" si="16"/>
        <v>-3.026357286898178E-16</v>
      </c>
      <c r="V20">
        <f t="shared" si="17"/>
        <v>0</v>
      </c>
      <c r="X20">
        <f t="shared" si="18"/>
        <v>5.2112240120927957</v>
      </c>
      <c r="Z20">
        <f t="shared" si="19"/>
        <v>5.2112761850029869</v>
      </c>
    </row>
    <row r="21" spans="2:26" x14ac:dyDescent="0.25">
      <c r="B21">
        <v>320</v>
      </c>
      <c r="C21">
        <f t="shared" si="0"/>
        <v>5.5850536063818543</v>
      </c>
      <c r="D21">
        <f>D7</f>
        <v>-168.33310915000001</v>
      </c>
      <c r="E21">
        <f t="shared" si="1"/>
        <v>7.8794277777660682E-4</v>
      </c>
      <c r="F21">
        <f t="shared" si="2"/>
        <v>6.2085382105031518E-7</v>
      </c>
      <c r="G21">
        <f t="shared" si="3"/>
        <v>1.0042572436898691</v>
      </c>
      <c r="H21">
        <f t="shared" si="4"/>
        <v>1.0879625276675842</v>
      </c>
      <c r="I21">
        <f t="shared" si="5"/>
        <v>-0.24662108314522477</v>
      </c>
      <c r="J21">
        <f t="shared" si="6"/>
        <v>-0.71011710706881848</v>
      </c>
      <c r="K21">
        <f t="shared" si="7"/>
        <v>1.33458361081281</v>
      </c>
      <c r="L21">
        <f t="shared" si="8"/>
        <v>0.47711432090196593</v>
      </c>
      <c r="M21">
        <f t="shared" si="9"/>
        <v>-1.0337640197598748</v>
      </c>
      <c r="N21">
        <f t="shared" si="10"/>
        <v>1.8004055640870511</v>
      </c>
      <c r="P21">
        <f t="shared" si="11"/>
        <v>3.5521522339811602</v>
      </c>
      <c r="Q21">
        <f t="shared" si="12"/>
        <v>0.36762599108940802</v>
      </c>
      <c r="R21">
        <f t="shared" si="13"/>
        <v>1.0417077485048217E-3</v>
      </c>
      <c r="S21">
        <f t="shared" si="14"/>
        <v>6.8984861894364087E-4</v>
      </c>
      <c r="T21">
        <f t="shared" si="15"/>
        <v>2.6143758802145061E-17</v>
      </c>
      <c r="U21">
        <f t="shared" si="16"/>
        <v>-1.8958970735732545E-16</v>
      </c>
      <c r="V21">
        <f t="shared" si="17"/>
        <v>0</v>
      </c>
      <c r="X21">
        <f t="shared" si="18"/>
        <v>5.5458523178883956</v>
      </c>
      <c r="Z21">
        <f t="shared" si="19"/>
        <v>5.5458961599491374</v>
      </c>
    </row>
    <row r="22" spans="2:26" x14ac:dyDescent="0.25">
      <c r="B22">
        <v>340</v>
      </c>
      <c r="C22">
        <f t="shared" si="0"/>
        <v>5.9341194567807207</v>
      </c>
      <c r="D22">
        <f>D6</f>
        <v>-168.33306206</v>
      </c>
      <c r="E22">
        <f t="shared" si="1"/>
        <v>8.3503277778618212E-4</v>
      </c>
      <c r="F22">
        <f t="shared" si="2"/>
        <v>6.9727973997730742E-7</v>
      </c>
      <c r="G22">
        <f t="shared" si="3"/>
        <v>1.0642748933831818</v>
      </c>
      <c r="H22">
        <f t="shared" si="4"/>
        <v>1.4143426288766467</v>
      </c>
      <c r="I22">
        <f t="shared" si="5"/>
        <v>-1.1529826749209802</v>
      </c>
      <c r="J22">
        <f t="shared" si="6"/>
        <v>0.75255599415783903</v>
      </c>
      <c r="K22">
        <f t="shared" si="7"/>
        <v>-0.26135995395566891</v>
      </c>
      <c r="L22">
        <f t="shared" si="8"/>
        <v>7.616998327086201E-2</v>
      </c>
      <c r="M22">
        <f t="shared" si="9"/>
        <v>-0.20244854980716681</v>
      </c>
      <c r="N22">
        <f t="shared" si="10"/>
        <v>2.1578025958164733</v>
      </c>
      <c r="P22">
        <f t="shared" si="11"/>
        <v>3.9014213390875878</v>
      </c>
      <c r="Q22">
        <f t="shared" si="12"/>
        <v>0.1040817496189818</v>
      </c>
      <c r="R22">
        <f t="shared" si="13"/>
        <v>3.1251232455144703E-3</v>
      </c>
      <c r="S22">
        <f t="shared" si="14"/>
        <v>2.9389072128709596E-4</v>
      </c>
      <c r="T22">
        <f t="shared" si="15"/>
        <v>3.9384069742150662E-18</v>
      </c>
      <c r="U22">
        <f t="shared" si="16"/>
        <v>-3.5034761855926864E-17</v>
      </c>
      <c r="V22">
        <f t="shared" si="17"/>
        <v>0</v>
      </c>
      <c r="X22">
        <f t="shared" si="18"/>
        <v>5.6694720080979462</v>
      </c>
      <c r="Z22">
        <f t="shared" si="19"/>
        <v>5.6695309549742774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4.0227212263217691</v>
      </c>
      <c r="Q23">
        <f t="shared" si="12"/>
        <v>0</v>
      </c>
      <c r="R23">
        <f t="shared" si="13"/>
        <v>4.1668309940192912E-3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5.694879704814233</v>
      </c>
      <c r="Z23">
        <f>Z5</f>
        <v>5.6949457949877171</v>
      </c>
    </row>
    <row r="24" spans="2:26" x14ac:dyDescent="0.25">
      <c r="B24" t="s">
        <v>4</v>
      </c>
      <c r="D24">
        <f>AVERAGE(D5:D22)</f>
        <v>-168.33389709277779</v>
      </c>
      <c r="F24">
        <f>SQRT(AVERAGE(F5:F22))</f>
        <v>7.8460253359141933E-4</v>
      </c>
      <c r="G24" t="s">
        <v>10</v>
      </c>
      <c r="H24" s="2">
        <f t="shared" ref="H24:N24" si="20">AVERAGE(H5:H22)</f>
        <v>0.97640099345066766</v>
      </c>
      <c r="I24" s="2">
        <f t="shared" si="20"/>
        <v>0.21596306892762454</v>
      </c>
      <c r="J24" s="2">
        <f t="shared" si="20"/>
        <v>1.0113795346990912E-3</v>
      </c>
      <c r="K24" s="2">
        <f t="shared" si="20"/>
        <v>1.7264704791527776E-4</v>
      </c>
      <c r="L24" s="2">
        <f t="shared" si="20"/>
        <v>3.7778422365717134E-17</v>
      </c>
      <c r="M24" s="2">
        <f t="shared" si="20"/>
        <v>1.264420666934206E-16</v>
      </c>
      <c r="N24" s="2">
        <f t="shared" si="20"/>
        <v>0</v>
      </c>
    </row>
    <row r="25" spans="2:26" x14ac:dyDescent="0.25">
      <c r="B25" t="s">
        <v>5</v>
      </c>
      <c r="D25">
        <f>MIN(D4:D22)</f>
        <v>-168.33522146999999</v>
      </c>
      <c r="F25" s="4">
        <f>F24*$A$1</f>
        <v>2.0599739519442712</v>
      </c>
      <c r="G25" s="2">
        <f>SUM(H25:N25)</f>
        <v>0.99999999984765509</v>
      </c>
      <c r="H25">
        <f t="shared" ref="H25:N25" si="21">H24^2</f>
        <v>0.95335890001145074</v>
      </c>
      <c r="I25">
        <f t="shared" si="21"/>
        <v>4.6640047140637908E-2</v>
      </c>
      <c r="J25">
        <f t="shared" si="21"/>
        <v>1.0228885632081502E-6</v>
      </c>
      <c r="K25">
        <f t="shared" si="21"/>
        <v>2.9807003153860214E-8</v>
      </c>
      <c r="L25">
        <f t="shared" si="21"/>
        <v>1.4272091964425166E-33</v>
      </c>
      <c r="M25">
        <f t="shared" si="21"/>
        <v>1.5987596229703424E-32</v>
      </c>
      <c r="N25">
        <f t="shared" si="21"/>
        <v>0</v>
      </c>
    </row>
    <row r="26" spans="2:26" x14ac:dyDescent="0.25">
      <c r="B26" t="s">
        <v>6</v>
      </c>
      <c r="D26">
        <f>MAX(D5:D22)</f>
        <v>-168.33305238</v>
      </c>
    </row>
    <row r="27" spans="2:26" x14ac:dyDescent="0.25">
      <c r="B27" t="s">
        <v>66</v>
      </c>
      <c r="D27" s="1">
        <f>D26-D25</f>
        <v>2.1690899999953217E-3</v>
      </c>
      <c r="G27" t="s">
        <v>62</v>
      </c>
      <c r="H27">
        <f>H24*$F$24</f>
        <v>7.660866932625727E-4</v>
      </c>
      <c r="I27">
        <f t="shared" ref="I27:N27" si="22">I24*$F$24</f>
        <v>1.6944517104279253E-4</v>
      </c>
      <c r="J27">
        <f t="shared" si="22"/>
        <v>7.9353094534741779E-7</v>
      </c>
      <c r="K27">
        <f t="shared" si="22"/>
        <v>1.3545931121140609E-7</v>
      </c>
      <c r="L27">
        <f t="shared" si="22"/>
        <v>2.9641045903228405E-20</v>
      </c>
      <c r="M27">
        <f t="shared" si="22"/>
        <v>9.9206765880193026E-20</v>
      </c>
      <c r="N27">
        <f t="shared" si="22"/>
        <v>0</v>
      </c>
    </row>
    <row r="28" spans="2:26" x14ac:dyDescent="0.25">
      <c r="D28" s="4">
        <f>D27*$A$1</f>
        <v>5.6949457949877171</v>
      </c>
      <c r="H28">
        <f>$A$1*H27</f>
        <v>2.0113606131608845</v>
      </c>
      <c r="I28">
        <f t="shared" ref="I28:N28" si="23">$A$1*I27</f>
        <v>0.44487829657285177</v>
      </c>
      <c r="J28">
        <f t="shared" si="23"/>
        <v>2.0834154970096456E-3</v>
      </c>
      <c r="K28">
        <f t="shared" si="23"/>
        <v>3.5564842158554671E-4</v>
      </c>
      <c r="L28">
        <f t="shared" si="23"/>
        <v>7.782256601892618E-17</v>
      </c>
      <c r="M28">
        <f t="shared" si="23"/>
        <v>2.604673638184468E-16</v>
      </c>
      <c r="N28">
        <f t="shared" si="23"/>
        <v>0</v>
      </c>
      <c r="O28" t="s">
        <v>40</v>
      </c>
    </row>
    <row r="29" spans="2:26" x14ac:dyDescent="0.25">
      <c r="F29" s="4">
        <f>F25/part_relax!F25</f>
        <v>2.2840526619529369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14.641438137065297</v>
      </c>
      <c r="AB3">
        <f>SUM(AB5:AB22)</f>
        <v>2.6105714784910305E-7</v>
      </c>
      <c r="AD3" s="7">
        <f>1-AB3/AA3</f>
        <v>0.9999999821699791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-168.33561079</v>
      </c>
      <c r="E4">
        <f>D4-$D$24</f>
        <v>-5.3216833333635805E-4</v>
      </c>
    </row>
    <row r="5" spans="1:30" x14ac:dyDescent="0.25">
      <c r="B5">
        <v>0</v>
      </c>
      <c r="C5">
        <f t="shared" ref="C5:C23" si="0">B5*PI()/180</f>
        <v>0</v>
      </c>
      <c r="D5">
        <v>-168.33464391999999</v>
      </c>
      <c r="E5">
        <f t="shared" ref="E5:E22" si="1">D5-$D$24</f>
        <v>4.347016666770287E-4</v>
      </c>
      <c r="F5">
        <f t="shared" ref="F5:F22" si="2">E5^2</f>
        <v>1.8896553901178656E-7</v>
      </c>
      <c r="G5">
        <f t="shared" ref="G5:G22" si="3">E5/$F$24</f>
        <v>1.2654579311441372</v>
      </c>
      <c r="H5">
        <f>-COS(C5-$C$4)*SQRT(2)*G5</f>
        <v>1.7896277688366371</v>
      </c>
      <c r="I5">
        <f>-SQRT(2)*COS(2*(C5-$C$4))*G5</f>
        <v>-1.7896277688366371</v>
      </c>
      <c r="J5">
        <f>-COS(3*(C5-$C$4))*SQRT(2)*G5</f>
        <v>1.7896277688366371</v>
      </c>
      <c r="K5">
        <f>-COS(4*(C5-$C$4))*SQRT(2)*G5</f>
        <v>-1.7896277688366371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-1.1322329583465989E-15</v>
      </c>
      <c r="P5">
        <f>H$28*(1-COS($C5-$C$4))</f>
        <v>1.794684988804492</v>
      </c>
      <c r="Q5">
        <f>I$28*(1-COS(2*($C5-$C$4)))</f>
        <v>0</v>
      </c>
      <c r="R5">
        <f>J$28*(1-COS(3*($C5-$C$4)))</f>
        <v>4.0430638851396059E-4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1.1262022785813542E-31</v>
      </c>
      <c r="X5">
        <f>SUM(P5:V5)*SQRT(2)</f>
        <v>2.5386396269327096</v>
      </c>
      <c r="Z5">
        <f>(D5-$D$25)*$A$1</f>
        <v>2.5385171850351469</v>
      </c>
      <c r="AA5">
        <f>(E5*$A$1)^2</f>
        <v>1.3025867490343825</v>
      </c>
      <c r="AB5">
        <f>(X5-Z5)^2</f>
        <v>1.4992018278759498E-8</v>
      </c>
    </row>
    <row r="6" spans="1:30" x14ac:dyDescent="0.25">
      <c r="B6">
        <v>20</v>
      </c>
      <c r="C6">
        <f t="shared" si="0"/>
        <v>0.3490658503988659</v>
      </c>
      <c r="D6">
        <v>-168.33466171000001</v>
      </c>
      <c r="E6">
        <f t="shared" si="1"/>
        <v>4.1691166666169011E-4</v>
      </c>
      <c r="F6">
        <f t="shared" si="2"/>
        <v>1.7381533779862819E-7</v>
      </c>
      <c r="G6">
        <f t="shared" si="3"/>
        <v>1.2136695476613779</v>
      </c>
      <c r="H6">
        <f t="shared" ref="H6:H22" si="4">-COS(C6-$C$4)*SQRT(2)*G6</f>
        <v>1.6128770764950278</v>
      </c>
      <c r="I6">
        <f t="shared" ref="I6:I22" si="5">-SQRT(2)*COS(2*(C6-$C$4))*G6</f>
        <v>-1.3148294394923132</v>
      </c>
      <c r="J6">
        <f t="shared" ref="J6:J22" si="6">-COS(3*(C6-$C$4))*SQRT(2)*G6</f>
        <v>0.85819396727096875</v>
      </c>
      <c r="K6">
        <f t="shared" ref="K6:K22" si="7">-COS(4*(C6-$C$4))*SQRT(2)*G6</f>
        <v>-0.29804763700271342</v>
      </c>
      <c r="L6">
        <f t="shared" ref="L6:L22" si="8">SQRT(2)*(3*SIN(C6-$C$4)-SIN(3*(C6-$C$4)))*G6/SQRT(10)</f>
        <v>-8.6862134695155274E-2</v>
      </c>
      <c r="M6">
        <f t="shared" ref="M6:M22" si="9">SQRT(2)*(2*SIN(2*(C6-$C$4))-SIN(4*(C6-$C$4)))*G6/SQRT(5)</f>
        <v>0.23086670689759764</v>
      </c>
      <c r="N6">
        <f t="shared" ref="N6:N22" si="10">SQRT(2)*G6*(SIN(C6-$C$4)-SIN(2*(C6-$C$4))+3*SIN(3*(C6-$C$4))-2*SIN(4*(C6-$C$4)))/SQRT(15)</f>
        <v>-2.4606981868022264</v>
      </c>
      <c r="P6">
        <f t="shared" ref="P6:P23" si="11">H$28*(1-COS($C6-$C$4))</f>
        <v>1.7405686147096568</v>
      </c>
      <c r="Q6">
        <f t="shared" ref="Q6:Q23" si="12">I$28*(1-COS(2*($C6-$C$4)))</f>
        <v>2.1172168887265853E-2</v>
      </c>
      <c r="R6">
        <f t="shared" ref="R6:R23" si="13">J$28*(1-COS(3*($C6-$C$4)))</f>
        <v>3.0322979138547025E-4</v>
      </c>
      <c r="S6">
        <f t="shared" ref="S6:S23" si="14">K$28*(1-COS(4*($C6-$C$4)))</f>
        <v>-2.3883601494795647E-5</v>
      </c>
      <c r="T6">
        <f t="shared" ref="T6:T23" si="15">L$28*(3*SIN($C6-$C$4)-SIN(3*($C6-$C$4)))/SQRT(10)</f>
        <v>-1.1612676790854571E-18</v>
      </c>
      <c r="U6">
        <f t="shared" ref="U6:U23" si="16">M$28*(2*SIN(2*(C6-$C$4))-SIN(4*(C6-$C$4)))/SQRT(5)</f>
        <v>9.7270813519604722E-18</v>
      </c>
      <c r="V6">
        <f t="shared" ref="V6:V23" si="17">$N$28*(SIN(C6-$C$4)-SIN(2*(C6-$C$4))+3*SIN(3*(C6-$C$4))-2*SIN(4*(C6-$C$4)))/SQRT(15)</f>
        <v>2.5520325844272181E-16</v>
      </c>
      <c r="X6">
        <f t="shared" ref="X6:X23" si="18">SUM(P6:V6)*SQRT(2)</f>
        <v>2.4918727647189134</v>
      </c>
      <c r="Z6">
        <f t="shared" ref="Z6:Z22" si="19">(D6-$D$25)*$A$1</f>
        <v>2.4918095399948754</v>
      </c>
      <c r="AA6">
        <f t="shared" ref="AA6:AA22" si="20">(E6*$A$1)^2</f>
        <v>1.1981526207342283</v>
      </c>
      <c r="AB6">
        <f t="shared" ref="AB6:AB22" si="21">(X6-Z6)^2</f>
        <v>3.9973657296773454E-9</v>
      </c>
    </row>
    <row r="7" spans="1:30" x14ac:dyDescent="0.25">
      <c r="B7">
        <v>40</v>
      </c>
      <c r="C7">
        <f t="shared" si="0"/>
        <v>0.69813170079773179</v>
      </c>
      <c r="D7">
        <v>-168.33471685000001</v>
      </c>
      <c r="E7">
        <f t="shared" si="1"/>
        <v>3.6177166666107041E-4</v>
      </c>
      <c r="F7">
        <f t="shared" si="2"/>
        <v>1.3087873879872864E-7</v>
      </c>
      <c r="G7">
        <f t="shared" si="3"/>
        <v>1.0531517588581558</v>
      </c>
      <c r="H7">
        <f t="shared" si="4"/>
        <v>1.1409324222297765</v>
      </c>
      <c r="I7">
        <f t="shared" si="5"/>
        <v>-0.25862838343250782</v>
      </c>
      <c r="J7">
        <f t="shared" si="6"/>
        <v>-0.74469075030714249</v>
      </c>
      <c r="K7">
        <f t="shared" si="7"/>
        <v>1.3995608056622852</v>
      </c>
      <c r="L7">
        <f t="shared" si="8"/>
        <v>-0.50034370116974936</v>
      </c>
      <c r="M7">
        <f t="shared" si="9"/>
        <v>1.0840951384669333</v>
      </c>
      <c r="N7">
        <f t="shared" si="10"/>
        <v>-1.8880623449720761</v>
      </c>
      <c r="P7">
        <f t="shared" si="11"/>
        <v>1.584746725813609</v>
      </c>
      <c r="Q7">
        <f t="shared" si="12"/>
        <v>7.4781982424264704E-2</v>
      </c>
      <c r="R7">
        <f t="shared" si="13"/>
        <v>1.0107659712849004E-4</v>
      </c>
      <c r="S7">
        <f t="shared" si="14"/>
        <v>-5.6061890740980138E-5</v>
      </c>
      <c r="T7">
        <f t="shared" si="15"/>
        <v>-7.7086756918481619E-18</v>
      </c>
      <c r="U7">
        <f t="shared" si="16"/>
        <v>5.2637849075234948E-17</v>
      </c>
      <c r="V7">
        <f t="shared" si="17"/>
        <v>2.2565953793389409E-16</v>
      </c>
      <c r="X7">
        <f t="shared" si="18"/>
        <v>2.346991666745784</v>
      </c>
      <c r="Z7">
        <f t="shared" si="19"/>
        <v>2.3470394699932484</v>
      </c>
      <c r="AA7">
        <f t="shared" si="20"/>
        <v>0.90217989894402095</v>
      </c>
      <c r="AB7">
        <f t="shared" si="21"/>
        <v>2.285150468147517E-9</v>
      </c>
    </row>
    <row r="8" spans="1:30" x14ac:dyDescent="0.25">
      <c r="B8">
        <v>60</v>
      </c>
      <c r="C8">
        <f t="shared" si="0"/>
        <v>1.0471975511965976</v>
      </c>
      <c r="D8">
        <v>-168.33481269000001</v>
      </c>
      <c r="E8">
        <f t="shared" si="1"/>
        <v>2.6593166666089019E-4</v>
      </c>
      <c r="F8">
        <f t="shared" si="2"/>
        <v>7.0719651333038815E-8</v>
      </c>
      <c r="G8">
        <f t="shared" si="3"/>
        <v>0.77415239580489448</v>
      </c>
      <c r="H8">
        <f t="shared" si="4"/>
        <v>0.54740840874545338</v>
      </c>
      <c r="I8">
        <f t="shared" si="5"/>
        <v>0.54740840874545271</v>
      </c>
      <c r="J8">
        <f t="shared" si="6"/>
        <v>-1.0948168174909061</v>
      </c>
      <c r="K8">
        <f t="shared" si="7"/>
        <v>0.54740840874545393</v>
      </c>
      <c r="L8">
        <f t="shared" si="8"/>
        <v>-0.89948380091367841</v>
      </c>
      <c r="M8">
        <f t="shared" si="9"/>
        <v>1.2720621903870253</v>
      </c>
      <c r="N8">
        <f t="shared" si="10"/>
        <v>-7.5321212401215197E-16</v>
      </c>
      <c r="P8">
        <f t="shared" si="11"/>
        <v>1.3460137416033693</v>
      </c>
      <c r="Q8">
        <f t="shared" si="12"/>
        <v>0.13574481305032385</v>
      </c>
      <c r="R8">
        <f t="shared" si="13"/>
        <v>0</v>
      </c>
      <c r="S8">
        <f t="shared" si="14"/>
        <v>-4.335369182226317E-5</v>
      </c>
      <c r="T8">
        <f t="shared" si="15"/>
        <v>-1.8852510002497964E-17</v>
      </c>
      <c r="U8">
        <f t="shared" si="16"/>
        <v>8.4024043465210139E-17</v>
      </c>
      <c r="V8">
        <f t="shared" si="17"/>
        <v>1.2246702300183791E-31</v>
      </c>
      <c r="X8">
        <f t="shared" si="18"/>
        <v>2.0954617327746541</v>
      </c>
      <c r="Z8">
        <f t="shared" si="19"/>
        <v>2.0954115499927752</v>
      </c>
      <c r="AA8">
        <f t="shared" si="20"/>
        <v>0.48748825423138265</v>
      </c>
      <c r="AB8">
        <f t="shared" si="21"/>
        <v>2.5183115971001528E-9</v>
      </c>
    </row>
    <row r="9" spans="1:30" x14ac:dyDescent="0.25">
      <c r="B9">
        <v>80</v>
      </c>
      <c r="C9">
        <f t="shared" si="0"/>
        <v>1.3962634015954636</v>
      </c>
      <c r="D9">
        <v>-168.33494899999999</v>
      </c>
      <c r="E9">
        <f t="shared" si="1"/>
        <v>1.2962166667307429E-4</v>
      </c>
      <c r="F9">
        <f t="shared" si="2"/>
        <v>1.6801776471105576E-8</v>
      </c>
      <c r="G9">
        <f t="shared" si="3"/>
        <v>0.37734101043011148</v>
      </c>
      <c r="H9">
        <f t="shared" si="4"/>
        <v>9.2665748036293308E-2</v>
      </c>
      <c r="I9">
        <f t="shared" si="5"/>
        <v>0.50145829803254072</v>
      </c>
      <c r="J9">
        <f t="shared" si="6"/>
        <v>-0.26682038729491564</v>
      </c>
      <c r="K9">
        <f t="shared" si="7"/>
        <v>-0.40879254999624737</v>
      </c>
      <c r="L9">
        <f t="shared" si="8"/>
        <v>-0.64470846737726406</v>
      </c>
      <c r="M9">
        <f t="shared" si="9"/>
        <v>0.31664934763782571</v>
      </c>
      <c r="N9">
        <f t="shared" si="10"/>
        <v>0.35229309537741732</v>
      </c>
      <c r="P9">
        <f t="shared" si="11"/>
        <v>1.0531643832982935</v>
      </c>
      <c r="Q9">
        <f t="shared" si="12"/>
        <v>0.1755354747891173</v>
      </c>
      <c r="R9">
        <f t="shared" si="13"/>
        <v>1.0107659712849012E-4</v>
      </c>
      <c r="S9">
        <f t="shared" si="14"/>
        <v>-6.7618914087505184E-6</v>
      </c>
      <c r="T9">
        <f t="shared" si="15"/>
        <v>-2.7722453373431582E-17</v>
      </c>
      <c r="U9">
        <f t="shared" si="16"/>
        <v>4.2910767723274458E-17</v>
      </c>
      <c r="V9">
        <f t="shared" si="17"/>
        <v>-1.1751639072072918E-16</v>
      </c>
      <c r="X9">
        <f t="shared" si="18"/>
        <v>1.7377773845290736</v>
      </c>
      <c r="Z9">
        <f t="shared" si="19"/>
        <v>1.7375296450247646</v>
      </c>
      <c r="AA9">
        <f t="shared" si="20"/>
        <v>0.11581884985989264</v>
      </c>
      <c r="AB9">
        <f t="shared" si="21"/>
        <v>6.1374861995273008E-8</v>
      </c>
    </row>
    <row r="10" spans="1:30" x14ac:dyDescent="0.25">
      <c r="B10">
        <v>100</v>
      </c>
      <c r="C10">
        <f t="shared" si="0"/>
        <v>1.7453292519943295</v>
      </c>
      <c r="D10">
        <v>-168.33511659999999</v>
      </c>
      <c r="E10">
        <f t="shared" si="1"/>
        <v>-3.797833332441769E-5</v>
      </c>
      <c r="F10">
        <f t="shared" si="2"/>
        <v>1.4423538021005752E-9</v>
      </c>
      <c r="G10">
        <f t="shared" si="3"/>
        <v>-0.11055854348202278</v>
      </c>
      <c r="H10">
        <f t="shared" si="4"/>
        <v>2.715048152833156E-2</v>
      </c>
      <c r="I10">
        <f t="shared" si="5"/>
        <v>-0.14692412834814331</v>
      </c>
      <c r="J10">
        <f t="shared" si="6"/>
        <v>-7.8176695814246161E-2</v>
      </c>
      <c r="K10">
        <f t="shared" si="7"/>
        <v>0.11977364681981173</v>
      </c>
      <c r="L10">
        <f t="shared" si="8"/>
        <v>0.1888955272646124</v>
      </c>
      <c r="M10">
        <f t="shared" si="9"/>
        <v>9.2776267889532027E-2</v>
      </c>
      <c r="N10">
        <f t="shared" si="10"/>
        <v>-2.7036511490075646E-2</v>
      </c>
      <c r="P10">
        <f t="shared" si="11"/>
        <v>0.74152060550619825</v>
      </c>
      <c r="Q10">
        <f t="shared" si="12"/>
        <v>0.1755354747891173</v>
      </c>
      <c r="R10">
        <f t="shared" si="13"/>
        <v>3.0322979138547052E-4</v>
      </c>
      <c r="S10">
        <f t="shared" si="14"/>
        <v>-6.7618914087505277E-6</v>
      </c>
      <c r="T10">
        <f t="shared" si="15"/>
        <v>-2.7722453373431576E-17</v>
      </c>
      <c r="U10">
        <f t="shared" si="16"/>
        <v>-4.2910767723274489E-17</v>
      </c>
      <c r="V10">
        <f t="shared" si="17"/>
        <v>-3.0781279367154028E-17</v>
      </c>
      <c r="X10">
        <f t="shared" si="18"/>
        <v>1.2973324151353007</v>
      </c>
      <c r="Z10">
        <f t="shared" si="19"/>
        <v>1.2974958450313494</v>
      </c>
      <c r="AA10">
        <f t="shared" si="20"/>
        <v>9.94250570691824E-3</v>
      </c>
      <c r="AB10">
        <f t="shared" si="21"/>
        <v>2.6709330922479873E-8</v>
      </c>
    </row>
    <row r="11" spans="1:30" x14ac:dyDescent="0.25">
      <c r="B11">
        <v>120</v>
      </c>
      <c r="C11">
        <f t="shared" si="0"/>
        <v>2.0943951023931953</v>
      </c>
      <c r="D11">
        <v>-168.33529583999999</v>
      </c>
      <c r="E11">
        <f t="shared" si="1"/>
        <v>-2.1721833331866947E-4</v>
      </c>
      <c r="F11">
        <f t="shared" si="2"/>
        <v>4.7183804329740587E-8</v>
      </c>
      <c r="G11">
        <f t="shared" si="3"/>
        <v>-0.63234324540156361</v>
      </c>
      <c r="H11">
        <f t="shared" si="4"/>
        <v>0.44713419686095474</v>
      </c>
      <c r="I11">
        <f t="shared" si="5"/>
        <v>-0.44713419686095501</v>
      </c>
      <c r="J11">
        <f t="shared" si="6"/>
        <v>-0.89426839372190958</v>
      </c>
      <c r="K11">
        <f t="shared" si="7"/>
        <v>-0.44713419686095446</v>
      </c>
      <c r="L11">
        <f t="shared" si="8"/>
        <v>0.73471645755810189</v>
      </c>
      <c r="M11">
        <f t="shared" si="9"/>
        <v>1.0390459787773838</v>
      </c>
      <c r="N11">
        <f t="shared" si="10"/>
        <v>0.39992898369834712</v>
      </c>
      <c r="P11">
        <f t="shared" si="11"/>
        <v>0.44867124720112311</v>
      </c>
      <c r="Q11">
        <f t="shared" si="12"/>
        <v>0.1357448130503239</v>
      </c>
      <c r="R11">
        <f t="shared" si="13"/>
        <v>4.0430638851396059E-4</v>
      </c>
      <c r="S11">
        <f t="shared" si="14"/>
        <v>-4.3353691822263129E-5</v>
      </c>
      <c r="T11">
        <f t="shared" si="15"/>
        <v>-1.8852510002497973E-17</v>
      </c>
      <c r="U11">
        <f t="shared" si="16"/>
        <v>-8.4024043465210139E-17</v>
      </c>
      <c r="V11">
        <f t="shared" si="17"/>
        <v>7.9608293929091085E-17</v>
      </c>
      <c r="X11">
        <f t="shared" si="18"/>
        <v>0.82699958267528473</v>
      </c>
      <c r="Z11">
        <f t="shared" si="19"/>
        <v>0.82690122504644137</v>
      </c>
      <c r="AA11">
        <f t="shared" si="20"/>
        <v>0.32524977099193542</v>
      </c>
      <c r="AB11">
        <f t="shared" si="21"/>
        <v>9.6742231516880906E-9</v>
      </c>
    </row>
    <row r="12" spans="1:30" x14ac:dyDescent="0.25">
      <c r="B12">
        <v>140</v>
      </c>
      <c r="C12">
        <f t="shared" si="0"/>
        <v>2.4434609527920612</v>
      </c>
      <c r="D12">
        <v>-168.33545734</v>
      </c>
      <c r="E12">
        <f t="shared" si="1"/>
        <v>-3.787183333372468E-4</v>
      </c>
      <c r="F12">
        <f t="shared" si="2"/>
        <v>1.4342757600574199E-7</v>
      </c>
      <c r="G12">
        <f t="shared" si="3"/>
        <v>-1.1024851187133338</v>
      </c>
      <c r="H12">
        <f t="shared" si="4"/>
        <v>1.1943777393769723</v>
      </c>
      <c r="I12">
        <f t="shared" si="5"/>
        <v>0.27074345327056498</v>
      </c>
      <c r="J12">
        <f t="shared" si="6"/>
        <v>-0.77957470359945458</v>
      </c>
      <c r="K12">
        <f t="shared" si="7"/>
        <v>-1.4651211926475378</v>
      </c>
      <c r="L12">
        <f t="shared" si="8"/>
        <v>0.52378157292323824</v>
      </c>
      <c r="M12">
        <f t="shared" si="9"/>
        <v>1.1348779958598927</v>
      </c>
      <c r="N12">
        <f t="shared" si="10"/>
        <v>0.63284740845589449</v>
      </c>
      <c r="P12">
        <f t="shared" si="11"/>
        <v>0.20993826299088281</v>
      </c>
      <c r="Q12">
        <f t="shared" si="12"/>
        <v>7.4781982424264676E-2</v>
      </c>
      <c r="R12">
        <f t="shared" si="13"/>
        <v>3.0322979138547047E-4</v>
      </c>
      <c r="S12">
        <f t="shared" si="14"/>
        <v>-5.6061890740980132E-5</v>
      </c>
      <c r="T12">
        <f t="shared" si="15"/>
        <v>-7.7086756918481588E-18</v>
      </c>
      <c r="U12">
        <f t="shared" si="16"/>
        <v>-5.2637849075234935E-17</v>
      </c>
      <c r="V12">
        <f t="shared" si="17"/>
        <v>7.2252784871034154E-17</v>
      </c>
      <c r="X12">
        <f t="shared" si="18"/>
        <v>0.40300478074557239</v>
      </c>
      <c r="Z12">
        <f t="shared" si="19"/>
        <v>0.40288297499766657</v>
      </c>
      <c r="AA12">
        <f t="shared" si="20"/>
        <v>0.98868217415847492</v>
      </c>
      <c r="AB12">
        <f t="shared" si="21"/>
        <v>1.4836640222896957E-8</v>
      </c>
    </row>
    <row r="13" spans="1:30" x14ac:dyDescent="0.25">
      <c r="B13">
        <v>160</v>
      </c>
      <c r="C13">
        <f t="shared" si="0"/>
        <v>2.7925268031909272</v>
      </c>
      <c r="D13">
        <v>-168.33557020999999</v>
      </c>
      <c r="E13">
        <f t="shared" si="1"/>
        <v>-4.9158833331830465E-4</v>
      </c>
      <c r="F13">
        <f t="shared" si="2"/>
        <v>2.4165908945466858E-7</v>
      </c>
      <c r="G13">
        <f t="shared" si="3"/>
        <v>-1.4310604328042933</v>
      </c>
      <c r="H13">
        <f t="shared" si="4"/>
        <v>1.901773486528213</v>
      </c>
      <c r="I13">
        <f t="shared" si="5"/>
        <v>1.5503399507463589</v>
      </c>
      <c r="J13">
        <f t="shared" si="6"/>
        <v>1.0119125363236714</v>
      </c>
      <c r="K13">
        <f t="shared" si="7"/>
        <v>0.35143353578185377</v>
      </c>
      <c r="L13">
        <f t="shared" si="8"/>
        <v>0.10242076544696799</v>
      </c>
      <c r="M13">
        <f t="shared" si="9"/>
        <v>0.27221924627638178</v>
      </c>
      <c r="N13">
        <f t="shared" si="10"/>
        <v>0.17123590108125342</v>
      </c>
      <c r="P13">
        <f t="shared" si="11"/>
        <v>5.411637409483519E-2</v>
      </c>
      <c r="Q13">
        <f t="shared" si="12"/>
        <v>2.1172168887265832E-2</v>
      </c>
      <c r="R13">
        <f t="shared" si="13"/>
        <v>1.0107659712849017E-4</v>
      </c>
      <c r="S13">
        <f t="shared" si="14"/>
        <v>-2.3883601494795633E-5</v>
      </c>
      <c r="T13">
        <f t="shared" si="15"/>
        <v>-1.1612676790854571E-18</v>
      </c>
      <c r="U13">
        <f t="shared" si="16"/>
        <v>-9.7270813519604584E-18</v>
      </c>
      <c r="V13">
        <f t="shared" si="17"/>
        <v>1.5061394026286601E-17</v>
      </c>
      <c r="X13">
        <f t="shared" si="18"/>
        <v>0.10658324595794236</v>
      </c>
      <c r="Z13">
        <f t="shared" si="19"/>
        <v>0.10654279004739919</v>
      </c>
      <c r="AA13">
        <f t="shared" si="20"/>
        <v>1.6658165787981667</v>
      </c>
      <c r="AB13">
        <f t="shared" si="21"/>
        <v>1.6366806978764429E-9</v>
      </c>
    </row>
    <row r="14" spans="1:30" x14ac:dyDescent="0.25">
      <c r="B14">
        <v>180</v>
      </c>
      <c r="C14">
        <f t="shared" si="0"/>
        <v>3.1415926535897931</v>
      </c>
      <c r="D14">
        <f>D4</f>
        <v>-168.33561079</v>
      </c>
      <c r="E14">
        <f t="shared" si="1"/>
        <v>-5.3216833333635805E-4</v>
      </c>
      <c r="F14">
        <f t="shared" si="2"/>
        <v>2.8320313500599708E-7</v>
      </c>
      <c r="G14">
        <f t="shared" si="3"/>
        <v>-1.5491926756853132</v>
      </c>
      <c r="H14">
        <f t="shared" si="4"/>
        <v>2.190889292683234</v>
      </c>
      <c r="I14">
        <f t="shared" si="5"/>
        <v>2.190889292683234</v>
      </c>
      <c r="J14">
        <f t="shared" si="6"/>
        <v>2.190889292683234</v>
      </c>
      <c r="K14">
        <f t="shared" si="7"/>
        <v>2.190889292683234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1.9521900811808732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-168.33557020999999</v>
      </c>
      <c r="E15">
        <f t="shared" si="1"/>
        <v>-4.9158833331830465E-4</v>
      </c>
      <c r="F15">
        <f t="shared" si="2"/>
        <v>2.4165908945466858E-7</v>
      </c>
      <c r="G15">
        <f t="shared" si="3"/>
        <v>-1.4310604328042933</v>
      </c>
      <c r="H15">
        <f t="shared" si="4"/>
        <v>1.901773486528213</v>
      </c>
      <c r="I15">
        <f t="shared" si="5"/>
        <v>1.5503399507463589</v>
      </c>
      <c r="J15">
        <f t="shared" si="6"/>
        <v>1.0119125363236714</v>
      </c>
      <c r="K15">
        <f t="shared" si="7"/>
        <v>0.35143353578185377</v>
      </c>
      <c r="L15">
        <f t="shared" si="8"/>
        <v>-0.10242076544696799</v>
      </c>
      <c r="M15">
        <f t="shared" si="9"/>
        <v>-0.27221924627638178</v>
      </c>
      <c r="N15">
        <f t="shared" si="10"/>
        <v>-0.17123590108125342</v>
      </c>
      <c r="P15">
        <f t="shared" si="11"/>
        <v>5.411637409483519E-2</v>
      </c>
      <c r="Q15">
        <f t="shared" si="12"/>
        <v>2.1172168887265832E-2</v>
      </c>
      <c r="R15">
        <f t="shared" si="13"/>
        <v>1.0107659712849017E-4</v>
      </c>
      <c r="S15">
        <f t="shared" si="14"/>
        <v>-2.3883601494795633E-5</v>
      </c>
      <c r="T15">
        <f t="shared" si="15"/>
        <v>1.1612676790854571E-18</v>
      </c>
      <c r="U15">
        <f t="shared" si="16"/>
        <v>9.7270813519604584E-18</v>
      </c>
      <c r="V15">
        <f t="shared" si="17"/>
        <v>-1.5061394026286601E-17</v>
      </c>
      <c r="X15">
        <f t="shared" si="18"/>
        <v>0.10658324595794236</v>
      </c>
      <c r="Z15">
        <f t="shared" si="19"/>
        <v>0.10654279004739919</v>
      </c>
      <c r="AA15">
        <f t="shared" si="20"/>
        <v>1.6658165787981667</v>
      </c>
      <c r="AB15">
        <f t="shared" si="21"/>
        <v>1.6366806978764429E-9</v>
      </c>
    </row>
    <row r="16" spans="1:30" x14ac:dyDescent="0.25">
      <c r="B16">
        <v>220</v>
      </c>
      <c r="C16">
        <f t="shared" si="0"/>
        <v>3.839724354387525</v>
      </c>
      <c r="D16">
        <f>D12</f>
        <v>-168.33545734</v>
      </c>
      <c r="E16">
        <f t="shared" si="1"/>
        <v>-3.787183333372468E-4</v>
      </c>
      <c r="F16">
        <f t="shared" si="2"/>
        <v>1.4342757600574199E-7</v>
      </c>
      <c r="G16">
        <f t="shared" si="3"/>
        <v>-1.1024851187133338</v>
      </c>
      <c r="H16">
        <f t="shared" si="4"/>
        <v>1.1943777393769723</v>
      </c>
      <c r="I16">
        <f t="shared" si="5"/>
        <v>0.27074345327056498</v>
      </c>
      <c r="J16">
        <f t="shared" si="6"/>
        <v>-0.77957470359945458</v>
      </c>
      <c r="K16">
        <f t="shared" si="7"/>
        <v>-1.4651211926475378</v>
      </c>
      <c r="L16">
        <f t="shared" si="8"/>
        <v>-0.52378157292323824</v>
      </c>
      <c r="M16">
        <f t="shared" si="9"/>
        <v>-1.1348779958598927</v>
      </c>
      <c r="N16">
        <f t="shared" si="10"/>
        <v>-0.63284740845589449</v>
      </c>
      <c r="P16">
        <f t="shared" si="11"/>
        <v>0.20993826299088281</v>
      </c>
      <c r="Q16">
        <f t="shared" si="12"/>
        <v>7.4781982424264676E-2</v>
      </c>
      <c r="R16">
        <f t="shared" si="13"/>
        <v>3.0322979138547047E-4</v>
      </c>
      <c r="S16">
        <f t="shared" si="14"/>
        <v>-5.6061890740980132E-5</v>
      </c>
      <c r="T16">
        <f t="shared" si="15"/>
        <v>7.7086756918481588E-18</v>
      </c>
      <c r="U16">
        <f t="shared" si="16"/>
        <v>5.2637849075234935E-17</v>
      </c>
      <c r="V16">
        <f t="shared" si="17"/>
        <v>-7.2252784871034154E-17</v>
      </c>
      <c r="X16">
        <f t="shared" si="18"/>
        <v>0.40300478074557239</v>
      </c>
      <c r="Z16">
        <f t="shared" si="19"/>
        <v>0.40288297499766657</v>
      </c>
      <c r="AA16">
        <f t="shared" si="20"/>
        <v>0.98868217415847492</v>
      </c>
      <c r="AB16">
        <f t="shared" si="21"/>
        <v>1.4836640222896957E-8</v>
      </c>
    </row>
    <row r="17" spans="2:28" x14ac:dyDescent="0.25">
      <c r="B17">
        <v>240</v>
      </c>
      <c r="C17">
        <f t="shared" si="0"/>
        <v>4.1887902047863905</v>
      </c>
      <c r="D17">
        <f>D11</f>
        <v>-168.33529583999999</v>
      </c>
      <c r="E17">
        <f t="shared" si="1"/>
        <v>-2.1721833331866947E-4</v>
      </c>
      <c r="F17">
        <f t="shared" si="2"/>
        <v>4.7183804329740587E-8</v>
      </c>
      <c r="G17">
        <f t="shared" si="3"/>
        <v>-0.63234324540156361</v>
      </c>
      <c r="H17">
        <f t="shared" si="4"/>
        <v>0.44713419686095507</v>
      </c>
      <c r="I17">
        <f t="shared" si="5"/>
        <v>-0.44713419686095424</v>
      </c>
      <c r="J17">
        <f t="shared" si="6"/>
        <v>-0.89426839372190958</v>
      </c>
      <c r="K17">
        <f t="shared" si="7"/>
        <v>-0.4471341968609559</v>
      </c>
      <c r="L17">
        <f t="shared" si="8"/>
        <v>-0.73471645755810133</v>
      </c>
      <c r="M17">
        <f t="shared" si="9"/>
        <v>-1.0390459787773838</v>
      </c>
      <c r="N17">
        <f t="shared" si="10"/>
        <v>-0.39992898369834745</v>
      </c>
      <c r="P17">
        <f t="shared" si="11"/>
        <v>0.44867124720112272</v>
      </c>
      <c r="Q17">
        <f t="shared" si="12"/>
        <v>0.13574481305032382</v>
      </c>
      <c r="R17">
        <f t="shared" si="13"/>
        <v>4.0430638851396059E-4</v>
      </c>
      <c r="S17">
        <f t="shared" si="14"/>
        <v>-4.3353691822263176E-5</v>
      </c>
      <c r="T17">
        <f t="shared" si="15"/>
        <v>1.8852510002497961E-17</v>
      </c>
      <c r="U17">
        <f t="shared" si="16"/>
        <v>8.4024043465210139E-17</v>
      </c>
      <c r="V17">
        <f t="shared" si="17"/>
        <v>-7.9608293929091147E-17</v>
      </c>
      <c r="X17">
        <f t="shared" si="18"/>
        <v>0.82699958267528417</v>
      </c>
      <c r="Z17">
        <f t="shared" si="19"/>
        <v>0.82690122504644137</v>
      </c>
      <c r="AA17">
        <f t="shared" si="20"/>
        <v>0.32524977099193542</v>
      </c>
      <c r="AB17">
        <f t="shared" si="21"/>
        <v>9.6742231515788929E-9</v>
      </c>
    </row>
    <row r="18" spans="2:28" x14ac:dyDescent="0.25">
      <c r="B18">
        <v>260</v>
      </c>
      <c r="C18">
        <f t="shared" si="0"/>
        <v>4.5378560551852569</v>
      </c>
      <c r="D18">
        <f>D10</f>
        <v>-168.33511659999999</v>
      </c>
      <c r="E18">
        <f t="shared" si="1"/>
        <v>-3.797833332441769E-5</v>
      </c>
      <c r="F18">
        <f t="shared" si="2"/>
        <v>1.4423538021005752E-9</v>
      </c>
      <c r="G18">
        <f t="shared" si="3"/>
        <v>-0.11055854348202278</v>
      </c>
      <c r="H18">
        <f t="shared" si="4"/>
        <v>2.7150481528331528E-2</v>
      </c>
      <c r="I18">
        <f t="shared" si="5"/>
        <v>-0.14692412834814333</v>
      </c>
      <c r="J18">
        <f t="shared" si="6"/>
        <v>-7.8176695814246022E-2</v>
      </c>
      <c r="K18">
        <f t="shared" si="7"/>
        <v>0.11977364681981183</v>
      </c>
      <c r="L18">
        <f t="shared" si="8"/>
        <v>-0.1888955272646124</v>
      </c>
      <c r="M18">
        <f t="shared" si="9"/>
        <v>-9.2776267889531916E-2</v>
      </c>
      <c r="N18">
        <f t="shared" si="10"/>
        <v>2.7036511490075736E-2</v>
      </c>
      <c r="P18">
        <f t="shared" si="11"/>
        <v>0.74152060550619847</v>
      </c>
      <c r="Q18">
        <f t="shared" si="12"/>
        <v>0.1755354747891173</v>
      </c>
      <c r="R18">
        <f t="shared" si="13"/>
        <v>3.0322979138547036E-4</v>
      </c>
      <c r="S18">
        <f t="shared" si="14"/>
        <v>-6.7618914087505082E-6</v>
      </c>
      <c r="T18">
        <f t="shared" si="15"/>
        <v>2.7722453373431585E-17</v>
      </c>
      <c r="U18">
        <f t="shared" si="16"/>
        <v>4.2910767723274434E-17</v>
      </c>
      <c r="V18">
        <f t="shared" si="17"/>
        <v>3.0781279367154133E-17</v>
      </c>
      <c r="X18">
        <f t="shared" si="18"/>
        <v>1.297332415135301</v>
      </c>
      <c r="Z18">
        <f t="shared" si="19"/>
        <v>1.2974958450313494</v>
      </c>
      <c r="AA18">
        <f t="shared" si="20"/>
        <v>9.94250570691824E-3</v>
      </c>
      <c r="AB18">
        <f t="shared" si="21"/>
        <v>2.6709330922407296E-8</v>
      </c>
    </row>
    <row r="19" spans="2:28" x14ac:dyDescent="0.25">
      <c r="B19">
        <v>280</v>
      </c>
      <c r="C19">
        <f t="shared" si="0"/>
        <v>4.8869219055841224</v>
      </c>
      <c r="D19">
        <f>D9</f>
        <v>-168.33494899999999</v>
      </c>
      <c r="E19">
        <f t="shared" si="1"/>
        <v>1.2962166667307429E-4</v>
      </c>
      <c r="F19">
        <f t="shared" si="2"/>
        <v>1.6801776471105576E-8</v>
      </c>
      <c r="G19">
        <f t="shared" si="3"/>
        <v>0.37734101043011148</v>
      </c>
      <c r="H19">
        <f t="shared" si="4"/>
        <v>9.2665748036293197E-2</v>
      </c>
      <c r="I19">
        <f t="shared" si="5"/>
        <v>0.50145829803254083</v>
      </c>
      <c r="J19">
        <f t="shared" si="6"/>
        <v>-0.26682038729491525</v>
      </c>
      <c r="K19">
        <f t="shared" si="7"/>
        <v>-0.4087925499962477</v>
      </c>
      <c r="L19">
        <f t="shared" si="8"/>
        <v>0.64470846737726417</v>
      </c>
      <c r="M19">
        <f t="shared" si="9"/>
        <v>-0.31664934763782521</v>
      </c>
      <c r="N19">
        <f t="shared" si="10"/>
        <v>-0.35229309537741726</v>
      </c>
      <c r="P19">
        <f t="shared" si="11"/>
        <v>1.0531643832982935</v>
      </c>
      <c r="Q19">
        <f t="shared" si="12"/>
        <v>0.1755354747891173</v>
      </c>
      <c r="R19">
        <f t="shared" si="13"/>
        <v>1.0107659712849028E-4</v>
      </c>
      <c r="S19">
        <f t="shared" si="14"/>
        <v>-6.7618914087505023E-6</v>
      </c>
      <c r="T19">
        <f t="shared" si="15"/>
        <v>2.7722453373431589E-17</v>
      </c>
      <c r="U19">
        <f t="shared" si="16"/>
        <v>-4.2910767723274403E-17</v>
      </c>
      <c r="V19">
        <f t="shared" si="17"/>
        <v>1.1751639072072915E-16</v>
      </c>
      <c r="X19">
        <f t="shared" si="18"/>
        <v>1.7377773845290743</v>
      </c>
      <c r="Z19">
        <f t="shared" si="19"/>
        <v>1.7375296450247646</v>
      </c>
      <c r="AA19">
        <f t="shared" si="20"/>
        <v>0.11581884985989264</v>
      </c>
      <c r="AB19">
        <f t="shared" si="21"/>
        <v>6.1374861995603073E-8</v>
      </c>
    </row>
    <row r="20" spans="2:28" x14ac:dyDescent="0.25">
      <c r="B20">
        <v>300</v>
      </c>
      <c r="C20">
        <f t="shared" si="0"/>
        <v>5.2359877559829888</v>
      </c>
      <c r="D20">
        <f>D8</f>
        <v>-168.33481269000001</v>
      </c>
      <c r="E20">
        <f t="shared" si="1"/>
        <v>2.6593166666089019E-4</v>
      </c>
      <c r="F20">
        <f t="shared" si="2"/>
        <v>7.0719651333038815E-8</v>
      </c>
      <c r="G20">
        <f t="shared" si="3"/>
        <v>0.77415239580489448</v>
      </c>
      <c r="H20">
        <f t="shared" si="4"/>
        <v>0.54740840874545338</v>
      </c>
      <c r="I20">
        <f t="shared" si="5"/>
        <v>0.54740840874545271</v>
      </c>
      <c r="J20">
        <f t="shared" si="6"/>
        <v>-1.0948168174909061</v>
      </c>
      <c r="K20">
        <f t="shared" si="7"/>
        <v>0.54740840874545393</v>
      </c>
      <c r="L20">
        <f t="shared" si="8"/>
        <v>0.89948380091367841</v>
      </c>
      <c r="M20">
        <f t="shared" si="9"/>
        <v>-1.2720621903870253</v>
      </c>
      <c r="N20">
        <f t="shared" si="10"/>
        <v>7.5321212401215197E-16</v>
      </c>
      <c r="P20">
        <f t="shared" si="11"/>
        <v>1.3460137416033693</v>
      </c>
      <c r="Q20">
        <f t="shared" si="12"/>
        <v>0.13574481305032385</v>
      </c>
      <c r="R20">
        <f t="shared" si="13"/>
        <v>0</v>
      </c>
      <c r="S20">
        <f t="shared" si="14"/>
        <v>-4.335369182226317E-5</v>
      </c>
      <c r="T20">
        <f t="shared" si="15"/>
        <v>1.8852510002497964E-17</v>
      </c>
      <c r="U20">
        <f t="shared" si="16"/>
        <v>-8.4024043465210139E-17</v>
      </c>
      <c r="V20">
        <f t="shared" si="17"/>
        <v>-1.2246702300183791E-31</v>
      </c>
      <c r="X20">
        <f t="shared" si="18"/>
        <v>2.0954617327746541</v>
      </c>
      <c r="Z20">
        <f t="shared" si="19"/>
        <v>2.0954115499927752</v>
      </c>
      <c r="AA20">
        <f t="shared" si="20"/>
        <v>0.48748825423138265</v>
      </c>
      <c r="AB20">
        <f t="shared" si="21"/>
        <v>2.5183115971001528E-9</v>
      </c>
    </row>
    <row r="21" spans="2:28" x14ac:dyDescent="0.25">
      <c r="B21">
        <v>320</v>
      </c>
      <c r="C21">
        <f t="shared" si="0"/>
        <v>5.5850536063818543</v>
      </c>
      <c r="D21">
        <f>D7</f>
        <v>-168.33471685000001</v>
      </c>
      <c r="E21">
        <f t="shared" si="1"/>
        <v>3.6177166666107041E-4</v>
      </c>
      <c r="F21">
        <f t="shared" si="2"/>
        <v>1.3087873879872864E-7</v>
      </c>
      <c r="G21">
        <f t="shared" si="3"/>
        <v>1.0531517588581558</v>
      </c>
      <c r="H21">
        <f t="shared" si="4"/>
        <v>1.1409324222297765</v>
      </c>
      <c r="I21">
        <f t="shared" si="5"/>
        <v>-0.25862838343250782</v>
      </c>
      <c r="J21">
        <f t="shared" si="6"/>
        <v>-0.74469075030714249</v>
      </c>
      <c r="K21">
        <f t="shared" si="7"/>
        <v>1.3995608056622852</v>
      </c>
      <c r="L21">
        <f t="shared" si="8"/>
        <v>0.50034370116974936</v>
      </c>
      <c r="M21">
        <f t="shared" si="9"/>
        <v>-1.0840951384669333</v>
      </c>
      <c r="N21">
        <f t="shared" si="10"/>
        <v>1.8880623449720761</v>
      </c>
      <c r="P21">
        <f t="shared" si="11"/>
        <v>1.584746725813609</v>
      </c>
      <c r="Q21">
        <f t="shared" si="12"/>
        <v>7.4781982424264704E-2</v>
      </c>
      <c r="R21">
        <f t="shared" si="13"/>
        <v>1.0107659712849004E-4</v>
      </c>
      <c r="S21">
        <f t="shared" si="14"/>
        <v>-5.6061890740980138E-5</v>
      </c>
      <c r="T21">
        <f t="shared" si="15"/>
        <v>7.7086756918481619E-18</v>
      </c>
      <c r="U21">
        <f t="shared" si="16"/>
        <v>-5.2637849075234948E-17</v>
      </c>
      <c r="V21">
        <f t="shared" si="17"/>
        <v>-2.2565953793389409E-16</v>
      </c>
      <c r="X21">
        <f t="shared" si="18"/>
        <v>2.3469916667457831</v>
      </c>
      <c r="Z21">
        <f t="shared" si="19"/>
        <v>2.3470394699932484</v>
      </c>
      <c r="AA21">
        <f t="shared" si="20"/>
        <v>0.90217989894402095</v>
      </c>
      <c r="AB21">
        <f t="shared" si="21"/>
        <v>2.2851504682324324E-9</v>
      </c>
    </row>
    <row r="22" spans="2:28" x14ac:dyDescent="0.25">
      <c r="B22">
        <v>340</v>
      </c>
      <c r="C22">
        <f t="shared" si="0"/>
        <v>5.9341194567807207</v>
      </c>
      <c r="D22">
        <f>D6</f>
        <v>-168.33466171000001</v>
      </c>
      <c r="E22">
        <f t="shared" si="1"/>
        <v>4.1691166666169011E-4</v>
      </c>
      <c r="F22">
        <f t="shared" si="2"/>
        <v>1.7381533779862819E-7</v>
      </c>
      <c r="G22">
        <f t="shared" si="3"/>
        <v>1.2136695476613779</v>
      </c>
      <c r="H22">
        <f t="shared" si="4"/>
        <v>1.612877076495028</v>
      </c>
      <c r="I22">
        <f t="shared" si="5"/>
        <v>-1.3148294394923141</v>
      </c>
      <c r="J22">
        <f t="shared" si="6"/>
        <v>0.85819396727097141</v>
      </c>
      <c r="K22">
        <f t="shared" si="7"/>
        <v>-0.29804763700271641</v>
      </c>
      <c r="L22">
        <f t="shared" si="8"/>
        <v>8.6862134695155149E-2</v>
      </c>
      <c r="M22">
        <f t="shared" si="9"/>
        <v>-0.23086670689759681</v>
      </c>
      <c r="N22">
        <f t="shared" si="10"/>
        <v>2.4606981868022242</v>
      </c>
      <c r="P22">
        <f t="shared" si="11"/>
        <v>1.7405686147096568</v>
      </c>
      <c r="Q22">
        <f t="shared" si="12"/>
        <v>2.117216888726579E-2</v>
      </c>
      <c r="R22">
        <f t="shared" si="13"/>
        <v>3.0322979138547063E-4</v>
      </c>
      <c r="S22">
        <f t="shared" si="14"/>
        <v>-2.3883601494795599E-5</v>
      </c>
      <c r="T22">
        <f t="shared" si="15"/>
        <v>1.1612676790854557E-18</v>
      </c>
      <c r="U22">
        <f t="shared" si="16"/>
        <v>-9.7270813519604353E-18</v>
      </c>
      <c r="V22">
        <f t="shared" si="17"/>
        <v>-2.5520325844272161E-16</v>
      </c>
      <c r="X22">
        <f t="shared" si="18"/>
        <v>2.4918727647189121</v>
      </c>
      <c r="Z22">
        <f t="shared" si="19"/>
        <v>2.4918095399948754</v>
      </c>
      <c r="AA22">
        <f t="shared" si="20"/>
        <v>1.1981526207342283</v>
      </c>
      <c r="AB22">
        <f t="shared" si="21"/>
        <v>3.997365729508881E-9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1.794684988804492</v>
      </c>
      <c r="Q23">
        <f t="shared" si="12"/>
        <v>0</v>
      </c>
      <c r="R23">
        <f t="shared" si="13"/>
        <v>4.0430638851396059E-4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-1.1262022785813542E-31</v>
      </c>
      <c r="X23">
        <f t="shared" si="18"/>
        <v>2.5386396269327096</v>
      </c>
      <c r="Z23">
        <f>Z5</f>
        <v>2.5385171850351469</v>
      </c>
    </row>
    <row r="24" spans="2:28" x14ac:dyDescent="0.25">
      <c r="B24" t="s">
        <v>4</v>
      </c>
      <c r="D24">
        <f>AVERAGE(D5:D22)</f>
        <v>-168.33507862166667</v>
      </c>
      <c r="F24">
        <f>SQRT(AVERAGE(F5:F22))</f>
        <v>3.4351332903180933E-4</v>
      </c>
      <c r="G24" t="s">
        <v>10</v>
      </c>
      <c r="H24" s="2">
        <f t="shared" ref="H24:N24" si="22">AVERAGE(H5:H22)</f>
        <v>0.99495312117343992</v>
      </c>
      <c r="I24" s="2">
        <f t="shared" si="22"/>
        <v>0.10034052495381064</v>
      </c>
      <c r="J24" s="2">
        <f t="shared" si="22"/>
        <v>2.241429028892091E-4</v>
      </c>
      <c r="K24" s="2">
        <f t="shared" si="22"/>
        <v>-3.2046397194704676E-5</v>
      </c>
      <c r="L24" s="2">
        <f t="shared" si="22"/>
        <v>2.544261098099317E-17</v>
      </c>
      <c r="M24" s="2">
        <f t="shared" si="22"/>
        <v>8.0182774000705749E-17</v>
      </c>
      <c r="N24" s="2">
        <f t="shared" si="22"/>
        <v>-1.9737298215558337E-16</v>
      </c>
    </row>
    <row r="25" spans="2:28" x14ac:dyDescent="0.25">
      <c r="B25" t="s">
        <v>5</v>
      </c>
      <c r="D25">
        <f>MIN(D4:D22)</f>
        <v>-168.33561079</v>
      </c>
      <c r="F25" s="3">
        <f>F24*$A$1</f>
        <v>0.90189424537301544</v>
      </c>
      <c r="G25" s="2">
        <f>SUM(H25:N25)</f>
        <v>0.99999998554778868</v>
      </c>
      <c r="H25">
        <f t="shared" ref="H25:N25" si="23">H24^2</f>
        <v>0.98993171333276986</v>
      </c>
      <c r="I25">
        <f t="shared" si="23"/>
        <v>1.0068220948006296E-2</v>
      </c>
      <c r="J25">
        <f t="shared" si="23"/>
        <v>5.024004091560142E-8</v>
      </c>
      <c r="K25">
        <f t="shared" si="23"/>
        <v>1.0269715731607758E-9</v>
      </c>
      <c r="L25">
        <f t="shared" si="23"/>
        <v>6.473264535301542E-34</v>
      </c>
      <c r="M25">
        <f t="shared" si="23"/>
        <v>6.4292772464482538E-33</v>
      </c>
      <c r="N25">
        <f t="shared" si="23"/>
        <v>3.8956094084988235E-32</v>
      </c>
    </row>
    <row r="26" spans="2:28" x14ac:dyDescent="0.25">
      <c r="B26" t="s">
        <v>6</v>
      </c>
      <c r="D26">
        <f>MAX(D5:D22)</f>
        <v>-168.33464391999999</v>
      </c>
    </row>
    <row r="27" spans="2:28" x14ac:dyDescent="0.25">
      <c r="B27" t="s">
        <v>66</v>
      </c>
      <c r="D27" s="1">
        <f>D26-D25</f>
        <v>9.6687000001338674E-4</v>
      </c>
      <c r="G27" t="s">
        <v>62</v>
      </c>
      <c r="H27">
        <f>H24*$F$24</f>
        <v>3.4177965888487755E-4</v>
      </c>
      <c r="I27">
        <f t="shared" ref="I27:N27" si="24">I24*$F$24</f>
        <v>3.4468307763682827E-5</v>
      </c>
      <c r="J27">
        <f t="shared" si="24"/>
        <v>7.6996074750325767E-8</v>
      </c>
      <c r="K27">
        <f t="shared" si="24"/>
        <v>-1.1008364583828639E-8</v>
      </c>
      <c r="L27">
        <f t="shared" si="24"/>
        <v>8.7398759973422322E-21</v>
      </c>
      <c r="M27">
        <f t="shared" si="24"/>
        <v>2.7543851627987641E-20</v>
      </c>
      <c r="N27">
        <f t="shared" si="24"/>
        <v>-6.7800250161200347E-20</v>
      </c>
    </row>
    <row r="28" spans="2:28" x14ac:dyDescent="0.25">
      <c r="D28" s="4">
        <f>D27*$A$1</f>
        <v>2.5385171850351469</v>
      </c>
      <c r="H28">
        <f>$A$1*H27</f>
        <v>0.897342494402246</v>
      </c>
      <c r="I28">
        <f t="shared" ref="I28:N28" si="25">$A$1*I27</f>
        <v>9.049654203354926E-2</v>
      </c>
      <c r="J28">
        <f t="shared" si="25"/>
        <v>2.0215319425698029E-4</v>
      </c>
      <c r="K28">
        <f t="shared" si="25"/>
        <v>-2.8902461214842094E-5</v>
      </c>
      <c r="L28">
        <f t="shared" si="25"/>
        <v>2.2946544431022031E-17</v>
      </c>
      <c r="M28">
        <f t="shared" si="25"/>
        <v>7.2316382449281552E-17</v>
      </c>
      <c r="N28">
        <f t="shared" si="25"/>
        <v>-1.7800955679823152E-16</v>
      </c>
      <c r="O28" t="s">
        <v>40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40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14.665519139994238</v>
      </c>
      <c r="AB3">
        <f>SUM(AB5:AB22)</f>
        <v>8.8858596496662538E-10</v>
      </c>
      <c r="AD3" s="7">
        <f>1-AB3/AA3</f>
        <v>0.9999999999394098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-168.33561079</v>
      </c>
      <c r="E4">
        <f>D4-$D$24</f>
        <v>-5.3245833336745818E-4</v>
      </c>
    </row>
    <row r="5" spans="1:30" x14ac:dyDescent="0.25">
      <c r="B5">
        <v>0</v>
      </c>
      <c r="C5">
        <f t="shared" ref="C5:C23" si="0">B5*PI()/180</f>
        <v>0</v>
      </c>
      <c r="D5">
        <v>-168.33464319999999</v>
      </c>
      <c r="E5">
        <f t="shared" ref="E5:E22" si="1">D5-$D$24</f>
        <v>4.3513166664865821E-4</v>
      </c>
      <c r="F5">
        <f t="shared" ref="F5:F22" si="2">E5^2</f>
        <v>1.8933956732043901E-7</v>
      </c>
      <c r="G5">
        <f t="shared" ref="G5:G22" si="3">E5/$F$24</f>
        <v>1.2656692965395833</v>
      </c>
      <c r="H5">
        <f>-COS(C5-$C$4)*SQRT(2)*G5</f>
        <v>1.7899266846454933</v>
      </c>
      <c r="I5">
        <f>-SQRT(2)*COS(2*(C5-$C$4))*G5</f>
        <v>-1.7899266846454933</v>
      </c>
      <c r="J5">
        <f>-COS(3*(C5-$C$4))*SQRT(2)*G5</f>
        <v>1.7899266846454933</v>
      </c>
      <c r="K5">
        <f>-COS(4*(C5-$C$4))*SQRT(2)*G5</f>
        <v>-1.7899266846454933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-1.1324220716004562E-15</v>
      </c>
      <c r="P5">
        <f>H$28*(1-COS($C5-$C$4))</f>
        <v>1.7962087287746478</v>
      </c>
      <c r="Q5">
        <f>I$28*(1-COS(2*($C5-$C$4)))</f>
        <v>0</v>
      </c>
      <c r="R5">
        <f>J$28*(1-COS(3*($C5-$C$4)))</f>
        <v>1.4026958705225088E-4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1.1271280393594558E-31</v>
      </c>
      <c r="X5">
        <f>SUM(P5:V5)*SQRT(2)</f>
        <v>2.5404211162384409</v>
      </c>
      <c r="Z5">
        <f>(D5-$D$25)*$A$1</f>
        <v>2.5404075450423136</v>
      </c>
      <c r="AA5">
        <f>(E5*$A$1)^2</f>
        <v>1.3051650197665081</v>
      </c>
      <c r="AB5">
        <f>(X5-Z5)^2</f>
        <v>1.8417736432636453E-10</v>
      </c>
    </row>
    <row r="6" spans="1:30" x14ac:dyDescent="0.25">
      <c r="B6">
        <v>20</v>
      </c>
      <c r="C6">
        <f t="shared" si="0"/>
        <v>0.3490658503988659</v>
      </c>
      <c r="D6">
        <v>-168.33466100000001</v>
      </c>
      <c r="E6">
        <f t="shared" si="1"/>
        <v>4.1733166662538679E-4</v>
      </c>
      <c r="F6">
        <f t="shared" si="2"/>
        <v>1.7416571996832297E-7</v>
      </c>
      <c r="G6">
        <f t="shared" si="3"/>
        <v>1.2138943621125533</v>
      </c>
      <c r="H6">
        <f t="shared" ref="H6:H22" si="4">-COS(C6-$C$4)*SQRT(2)*G6</f>
        <v>1.6131758382753363</v>
      </c>
      <c r="I6">
        <f t="shared" ref="I6:I22" si="5">-SQRT(2)*COS(2*(C6-$C$4))*G6</f>
        <v>-1.3150729923271012</v>
      </c>
      <c r="J6">
        <f t="shared" ref="J6:J22" si="6">-COS(3*(C6-$C$4))*SQRT(2)*G6</f>
        <v>0.85835293509390365</v>
      </c>
      <c r="K6">
        <f t="shared" ref="K6:K22" si="7">-COS(4*(C6-$C$4))*SQRT(2)*G6</f>
        <v>-0.29810284594823405</v>
      </c>
      <c r="L6">
        <f t="shared" ref="L6:L22" si="8">SQRT(2)*(3*SIN(C6-$C$4)-SIN(3*(C6-$C$4)))*G6/SQRT(10)</f>
        <v>-8.6878224629336309E-2</v>
      </c>
      <c r="M6">
        <f t="shared" ref="M6:M22" si="9">SQRT(2)*(2*SIN(2*(C6-$C$4))-SIN(4*(C6-$C$4)))*G6/SQRT(5)</f>
        <v>0.23090947156291022</v>
      </c>
      <c r="N6">
        <f t="shared" ref="N6:N22" si="10">SQRT(2)*G6*(SIN(C6-$C$4)-SIN(2*(C6-$C$4))+3*SIN(3*(C6-$C$4))-2*SIN(4*(C6-$C$4)))/SQRT(15)</f>
        <v>-2.4611539949861263</v>
      </c>
      <c r="P6">
        <f t="shared" ref="P6:P23" si="11">H$28*(1-COS($C6-$C$4))</f>
        <v>1.7420464082977107</v>
      </c>
      <c r="Q6">
        <f t="shared" ref="Q6:Q23" si="12">I$28*(1-COS(2*($C6-$C$4)))</f>
        <v>2.1133334966996493E-2</v>
      </c>
      <c r="R6">
        <f t="shared" ref="R6:R23" si="13">J$28*(1-COS(3*($C6-$C$4)))</f>
        <v>1.0520219028918809E-4</v>
      </c>
      <c r="S6">
        <f t="shared" ref="S6:S23" si="14">K$28*(1-COS(4*($C6-$C$4)))</f>
        <v>1.0097923700353609E-5</v>
      </c>
      <c r="T6">
        <f t="shared" ref="T6:T23" si="15">L$28*(3*SIN($C6-$C$4)-SIN(3*($C6-$C$4)))/SQRT(10)</f>
        <v>-7.0437712989302521E-19</v>
      </c>
      <c r="U6">
        <f t="shared" ref="U6:U23" si="16">M$28*(2*SIN(2*(C6-$C$4))-SIN(4*(C6-$C$4)))/SQRT(5)</f>
        <v>6.178029766113938E-18</v>
      </c>
      <c r="V6">
        <f t="shared" ref="V6:V23" si="17">$N$28*(SIN(C6-$C$4)-SIN(2*(C6-$C$4))+3*SIN(3*(C6-$C$4))-2*SIN(4*(C6-$C$4)))/SQRT(15)</f>
        <v>2.5541304062093533E-16</v>
      </c>
      <c r="X6">
        <f t="shared" ref="X6:X23" si="18">SUM(P6:V6)*SQRT(2)</f>
        <v>2.4936757648114085</v>
      </c>
      <c r="Z6">
        <f t="shared" ref="Z6:Z22" si="19">(D6-$D$25)*$A$1</f>
        <v>2.4936736449812145</v>
      </c>
      <c r="AA6">
        <f t="shared" ref="AA6:AA22" si="20">(E6*$A$1)^2</f>
        <v>1.2005678927130723</v>
      </c>
      <c r="AB6">
        <f t="shared" ref="AB6:AB22" si="21">(X6-Z6)^2</f>
        <v>4.4936800515944758E-12</v>
      </c>
    </row>
    <row r="7" spans="1:30" x14ac:dyDescent="0.25">
      <c r="B7">
        <v>40</v>
      </c>
      <c r="C7">
        <f t="shared" si="0"/>
        <v>0.69813170079773179</v>
      </c>
      <c r="D7">
        <v>-168.33471621000001</v>
      </c>
      <c r="E7">
        <f t="shared" si="1"/>
        <v>3.621216666260807E-4</v>
      </c>
      <c r="F7">
        <f t="shared" si="2"/>
        <v>1.3113210144005033E-7</v>
      </c>
      <c r="G7">
        <f t="shared" si="3"/>
        <v>1.0533048044752924</v>
      </c>
      <c r="H7">
        <f t="shared" si="4"/>
        <v>1.1410982242665699</v>
      </c>
      <c r="I7">
        <f t="shared" si="5"/>
        <v>-0.25866596770297839</v>
      </c>
      <c r="J7">
        <f t="shared" si="6"/>
        <v>-0.7447989699008507</v>
      </c>
      <c r="K7">
        <f t="shared" si="7"/>
        <v>1.3997641919695494</v>
      </c>
      <c r="L7">
        <f t="shared" si="8"/>
        <v>-0.5004164118782316</v>
      </c>
      <c r="M7">
        <f t="shared" si="9"/>
        <v>1.0842526808231094</v>
      </c>
      <c r="N7">
        <f t="shared" si="10"/>
        <v>-1.8883367210668298</v>
      </c>
      <c r="P7">
        <f t="shared" si="11"/>
        <v>1.586092222067135</v>
      </c>
      <c r="Q7">
        <f t="shared" si="12"/>
        <v>7.4644817566072261E-2</v>
      </c>
      <c r="R7">
        <f t="shared" si="13"/>
        <v>3.506739676306268E-5</v>
      </c>
      <c r="S7">
        <f t="shared" si="14"/>
        <v>2.3702819498279425E-5</v>
      </c>
      <c r="T7">
        <f t="shared" si="15"/>
        <v>-4.6757650771580279E-18</v>
      </c>
      <c r="U7">
        <f t="shared" si="16"/>
        <v>3.3432248240164211E-17</v>
      </c>
      <c r="V7">
        <f t="shared" si="17"/>
        <v>2.258450345834718E-16</v>
      </c>
      <c r="X7">
        <f t="shared" si="18"/>
        <v>2.348719958621527</v>
      </c>
      <c r="Z7">
        <f t="shared" si="19"/>
        <v>2.3487197899830363</v>
      </c>
      <c r="AA7">
        <f t="shared" si="20"/>
        <v>0.90392639103465222</v>
      </c>
      <c r="AB7">
        <f t="shared" si="21"/>
        <v>2.843894055479729E-14</v>
      </c>
    </row>
    <row r="8" spans="1:30" x14ac:dyDescent="0.25">
      <c r="B8">
        <v>60</v>
      </c>
      <c r="C8">
        <f t="shared" si="0"/>
        <v>1.0471975511965976</v>
      </c>
      <c r="D8">
        <v>-168.33481216000001</v>
      </c>
      <c r="E8">
        <f t="shared" si="1"/>
        <v>2.6617166662390446E-4</v>
      </c>
      <c r="F8">
        <f t="shared" si="2"/>
        <v>7.0847356113346938E-8</v>
      </c>
      <c r="G8">
        <f t="shared" si="3"/>
        <v>0.77421463863869877</v>
      </c>
      <c r="H8">
        <f t="shared" si="4"/>
        <v>0.54745242107531666</v>
      </c>
      <c r="I8">
        <f t="shared" si="5"/>
        <v>0.54745242107531589</v>
      </c>
      <c r="J8">
        <f t="shared" si="6"/>
        <v>-1.0949048421506327</v>
      </c>
      <c r="K8">
        <f t="shared" si="7"/>
        <v>0.54745242107531722</v>
      </c>
      <c r="L8">
        <f t="shared" si="8"/>
        <v>-0.89955612055130185</v>
      </c>
      <c r="M8">
        <f t="shared" si="9"/>
        <v>1.2721644657993783</v>
      </c>
      <c r="N8">
        <f t="shared" si="10"/>
        <v>-7.5327268322156389E-16</v>
      </c>
      <c r="P8">
        <f t="shared" si="11"/>
        <v>1.347156546580986</v>
      </c>
      <c r="Q8">
        <f t="shared" si="12"/>
        <v>0.13549583037523544</v>
      </c>
      <c r="R8">
        <f t="shared" si="13"/>
        <v>0</v>
      </c>
      <c r="S8">
        <f t="shared" si="14"/>
        <v>1.8329826523242423E-5</v>
      </c>
      <c r="T8">
        <f t="shared" si="15"/>
        <v>-1.1435155843911028E-17</v>
      </c>
      <c r="U8">
        <f t="shared" si="16"/>
        <v>5.3366783191619499E-17</v>
      </c>
      <c r="V8">
        <f t="shared" si="17"/>
        <v>1.2256769334202648E-31</v>
      </c>
      <c r="X8">
        <f t="shared" si="18"/>
        <v>2.0968130220654602</v>
      </c>
      <c r="Z8">
        <f t="shared" si="19"/>
        <v>2.0968030649773226</v>
      </c>
      <c r="AA8">
        <f t="shared" si="20"/>
        <v>0.48836855524016776</v>
      </c>
      <c r="AB8">
        <f t="shared" si="21"/>
        <v>9.9143604179092079E-11</v>
      </c>
    </row>
    <row r="9" spans="1:30" x14ac:dyDescent="0.25">
      <c r="B9">
        <v>80</v>
      </c>
      <c r="C9">
        <f t="shared" si="0"/>
        <v>1.3962634015954636</v>
      </c>
      <c r="D9">
        <v>-168.33494863000001</v>
      </c>
      <c r="E9">
        <f t="shared" si="1"/>
        <v>1.297016666228501E-4</v>
      </c>
      <c r="F9">
        <f t="shared" si="2"/>
        <v>1.6822522324744949E-8</v>
      </c>
      <c r="G9">
        <f t="shared" si="3"/>
        <v>0.37726377953343204</v>
      </c>
      <c r="H9">
        <f t="shared" si="4"/>
        <v>9.2646782011889667E-2</v>
      </c>
      <c r="I9">
        <f t="shared" si="5"/>
        <v>0.50135566388217301</v>
      </c>
      <c r="J9">
        <f t="shared" si="6"/>
        <v>-0.26676577680415647</v>
      </c>
      <c r="K9">
        <f t="shared" si="7"/>
        <v>-0.40870888187028331</v>
      </c>
      <c r="L9">
        <f t="shared" si="8"/>
        <v>-0.64457651402033744</v>
      </c>
      <c r="M9">
        <f t="shared" si="9"/>
        <v>0.31658453858613222</v>
      </c>
      <c r="N9">
        <f t="shared" si="10"/>
        <v>0.35222099107150334</v>
      </c>
      <c r="P9">
        <f t="shared" si="11"/>
        <v>1.0540585506178994</v>
      </c>
      <c r="Q9">
        <f t="shared" si="12"/>
        <v>0.17521350821740228</v>
      </c>
      <c r="R9">
        <f t="shared" si="13"/>
        <v>3.5067396763062714E-5</v>
      </c>
      <c r="S9">
        <f t="shared" si="14"/>
        <v>2.8589098478518027E-6</v>
      </c>
      <c r="T9">
        <f t="shared" si="15"/>
        <v>-1.6815298050962083E-17</v>
      </c>
      <c r="U9">
        <f t="shared" si="16"/>
        <v>2.7254218474050256E-17</v>
      </c>
      <c r="V9">
        <f t="shared" si="17"/>
        <v>-1.1761299154225327E-16</v>
      </c>
      <c r="X9">
        <f t="shared" si="18"/>
        <v>1.7385068533483603</v>
      </c>
      <c r="Z9">
        <f t="shared" si="19"/>
        <v>1.7385010799745544</v>
      </c>
      <c r="AA9">
        <f t="shared" si="20"/>
        <v>0.11596185622067869</v>
      </c>
      <c r="AB9">
        <f t="shared" si="21"/>
        <v>3.3331845102852692E-11</v>
      </c>
    </row>
    <row r="10" spans="1:30" x14ac:dyDescent="0.25">
      <c r="B10">
        <v>100</v>
      </c>
      <c r="C10">
        <f t="shared" si="0"/>
        <v>1.7453292519943295</v>
      </c>
      <c r="D10">
        <v>-168.33511659999999</v>
      </c>
      <c r="E10">
        <f t="shared" si="1"/>
        <v>-3.8268333355517825E-5</v>
      </c>
      <c r="F10">
        <f t="shared" si="2"/>
        <v>1.4644653378090382E-9</v>
      </c>
      <c r="G10">
        <f t="shared" si="3"/>
        <v>-0.11131126109681375</v>
      </c>
      <c r="H10">
        <f t="shared" si="4"/>
        <v>2.7335330614189451E-2</v>
      </c>
      <c r="I10">
        <f t="shared" si="5"/>
        <v>-0.14792443439381256</v>
      </c>
      <c r="J10">
        <f t="shared" si="6"/>
        <v>-7.8708947543983415E-2</v>
      </c>
      <c r="K10">
        <f t="shared" si="7"/>
        <v>0.12058910377962312</v>
      </c>
      <c r="L10">
        <f t="shared" si="8"/>
        <v>0.19018158790044576</v>
      </c>
      <c r="M10">
        <f t="shared" si="9"/>
        <v>9.34079181345117E-2</v>
      </c>
      <c r="N10">
        <f t="shared" si="10"/>
        <v>-2.7220584631780769E-2</v>
      </c>
      <c r="P10">
        <f t="shared" si="11"/>
        <v>0.74215017815674822</v>
      </c>
      <c r="Q10">
        <f t="shared" si="12"/>
        <v>0.17521350821740228</v>
      </c>
      <c r="R10">
        <f t="shared" si="13"/>
        <v>1.0520219028918819E-4</v>
      </c>
      <c r="S10">
        <f t="shared" si="14"/>
        <v>2.8589098478518065E-6</v>
      </c>
      <c r="T10">
        <f t="shared" si="15"/>
        <v>-1.6815298050962083E-17</v>
      </c>
      <c r="U10">
        <f t="shared" si="16"/>
        <v>-2.7254218474050275E-17</v>
      </c>
      <c r="V10">
        <f t="shared" si="17"/>
        <v>-3.0806582193901804E-17</v>
      </c>
      <c r="X10">
        <f t="shared" si="18"/>
        <v>1.297500988372281</v>
      </c>
      <c r="Z10">
        <f t="shared" si="19"/>
        <v>1.2974958450313494</v>
      </c>
      <c r="AA10">
        <f t="shared" si="20"/>
        <v>1.0094926055968487E-2</v>
      </c>
      <c r="AB10">
        <f t="shared" si="21"/>
        <v>2.6453955938687533E-11</v>
      </c>
    </row>
    <row r="11" spans="1:30" x14ac:dyDescent="0.25">
      <c r="B11">
        <v>120</v>
      </c>
      <c r="C11">
        <f t="shared" si="0"/>
        <v>2.0943951023931953</v>
      </c>
      <c r="D11">
        <v>-168.33529583999999</v>
      </c>
      <c r="E11">
        <f t="shared" si="1"/>
        <v>-2.175083333497696E-4</v>
      </c>
      <c r="F11">
        <f t="shared" si="2"/>
        <v>4.7309875076594497E-8</v>
      </c>
      <c r="G11">
        <f t="shared" si="3"/>
        <v>-0.63266739785358483</v>
      </c>
      <c r="H11">
        <f t="shared" si="4"/>
        <v>0.44736340725791718</v>
      </c>
      <c r="I11">
        <f t="shared" si="5"/>
        <v>-0.44736340725791746</v>
      </c>
      <c r="J11">
        <f t="shared" si="6"/>
        <v>-0.89472681451583447</v>
      </c>
      <c r="K11">
        <f t="shared" si="7"/>
        <v>-0.4473634072579169</v>
      </c>
      <c r="L11">
        <f t="shared" si="8"/>
        <v>0.73509308867259493</v>
      </c>
      <c r="M11">
        <f t="shared" si="9"/>
        <v>1.039578615607512</v>
      </c>
      <c r="N11">
        <f t="shared" si="10"/>
        <v>0.4001339957098502</v>
      </c>
      <c r="P11">
        <f t="shared" si="11"/>
        <v>0.44905218219366205</v>
      </c>
      <c r="Q11">
        <f t="shared" si="12"/>
        <v>0.13549583037523549</v>
      </c>
      <c r="R11">
        <f t="shared" si="13"/>
        <v>1.4026958705225088E-4</v>
      </c>
      <c r="S11">
        <f t="shared" si="14"/>
        <v>1.8329826523242409E-5</v>
      </c>
      <c r="T11">
        <f t="shared" si="15"/>
        <v>-1.1435155843911034E-17</v>
      </c>
      <c r="U11">
        <f t="shared" si="16"/>
        <v>-5.3366783191619499E-17</v>
      </c>
      <c r="V11">
        <f t="shared" si="17"/>
        <v>7.9673733537527984E-17</v>
      </c>
      <c r="X11">
        <f t="shared" si="18"/>
        <v>0.82690002067483648</v>
      </c>
      <c r="Z11">
        <f t="shared" si="19"/>
        <v>0.82690122504644137</v>
      </c>
      <c r="AA11">
        <f t="shared" si="20"/>
        <v>0.32611880819920375</v>
      </c>
      <c r="AB11">
        <f t="shared" si="21"/>
        <v>1.4505109626662716E-12</v>
      </c>
    </row>
    <row r="12" spans="1:30" x14ac:dyDescent="0.25">
      <c r="B12">
        <v>140</v>
      </c>
      <c r="C12">
        <f t="shared" si="0"/>
        <v>2.4434609527920612</v>
      </c>
      <c r="D12">
        <v>-168.33545734</v>
      </c>
      <c r="E12">
        <f t="shared" si="1"/>
        <v>-3.7900833336834694E-4</v>
      </c>
      <c r="F12">
        <f t="shared" si="2"/>
        <v>1.43647316762652E-7</v>
      </c>
      <c r="G12">
        <f t="shared" si="3"/>
        <v>-1.102423122572421</v>
      </c>
      <c r="H12">
        <f t="shared" si="4"/>
        <v>1.1943105758303842</v>
      </c>
      <c r="I12">
        <f t="shared" si="5"/>
        <v>0.27072822853057055</v>
      </c>
      <c r="J12">
        <f t="shared" si="6"/>
        <v>-0.77953086570780783</v>
      </c>
      <c r="K12">
        <f t="shared" si="7"/>
        <v>-1.4650388043609552</v>
      </c>
      <c r="L12">
        <f t="shared" si="8"/>
        <v>0.52375211906880403</v>
      </c>
      <c r="M12">
        <f t="shared" si="9"/>
        <v>1.1348141781675214</v>
      </c>
      <c r="N12">
        <f t="shared" si="10"/>
        <v>0.63281182149290971</v>
      </c>
      <c r="P12">
        <f t="shared" si="11"/>
        <v>0.21011650670751264</v>
      </c>
      <c r="Q12">
        <f t="shared" si="12"/>
        <v>7.4644817566072233E-2</v>
      </c>
      <c r="R12">
        <f t="shared" si="13"/>
        <v>1.0520219028918817E-4</v>
      </c>
      <c r="S12">
        <f t="shared" si="14"/>
        <v>2.3702819498279421E-5</v>
      </c>
      <c r="T12">
        <f t="shared" si="15"/>
        <v>-4.6757650771580271E-18</v>
      </c>
      <c r="U12">
        <f t="shared" si="16"/>
        <v>-3.3432248240164199E-17</v>
      </c>
      <c r="V12">
        <f t="shared" si="17"/>
        <v>7.2312178104038857E-17</v>
      </c>
      <c r="X12">
        <f t="shared" si="18"/>
        <v>0.40289562604012585</v>
      </c>
      <c r="Z12">
        <f t="shared" si="19"/>
        <v>0.40288297499766657</v>
      </c>
      <c r="AA12">
        <f t="shared" si="20"/>
        <v>0.99019690218598011</v>
      </c>
      <c r="AB12">
        <f t="shared" si="21"/>
        <v>1.6004887530672036E-10</v>
      </c>
    </row>
    <row r="13" spans="1:30" x14ac:dyDescent="0.25">
      <c r="B13">
        <v>160</v>
      </c>
      <c r="C13">
        <f t="shared" si="0"/>
        <v>2.7925268031909272</v>
      </c>
      <c r="D13">
        <v>-168.33557020999999</v>
      </c>
      <c r="E13">
        <f t="shared" si="1"/>
        <v>-4.9187833334940478E-4</v>
      </c>
      <c r="F13">
        <f t="shared" si="2"/>
        <v>2.4194429481858817E-7</v>
      </c>
      <c r="G13">
        <f t="shared" si="3"/>
        <v>-1.4307285630307356</v>
      </c>
      <c r="H13">
        <f t="shared" si="4"/>
        <v>1.9013324561413303</v>
      </c>
      <c r="I13">
        <f t="shared" si="5"/>
        <v>1.5499804194808739</v>
      </c>
      <c r="J13">
        <f t="shared" si="6"/>
        <v>1.0116778689563177</v>
      </c>
      <c r="K13">
        <f t="shared" si="7"/>
        <v>0.35135203666045611</v>
      </c>
      <c r="L13">
        <f t="shared" si="8"/>
        <v>0.10239701358054969</v>
      </c>
      <c r="M13">
        <f t="shared" si="9"/>
        <v>0.27215611732840106</v>
      </c>
      <c r="N13">
        <f t="shared" si="10"/>
        <v>0.17119619065504491</v>
      </c>
      <c r="P13">
        <f t="shared" si="11"/>
        <v>5.4162320476937122E-2</v>
      </c>
      <c r="Q13">
        <f t="shared" si="12"/>
        <v>2.1133334966996473E-2</v>
      </c>
      <c r="R13">
        <f t="shared" si="13"/>
        <v>3.5067396763062727E-5</v>
      </c>
      <c r="S13">
        <f t="shared" si="14"/>
        <v>1.0097923700353604E-5</v>
      </c>
      <c r="T13">
        <f t="shared" si="15"/>
        <v>-7.0437712989302521E-19</v>
      </c>
      <c r="U13">
        <f t="shared" si="16"/>
        <v>-6.1780297661139295E-18</v>
      </c>
      <c r="V13">
        <f t="shared" si="17"/>
        <v>1.5073774793150818E-17</v>
      </c>
      <c r="X13">
        <f t="shared" si="18"/>
        <v>0.10654801052533079</v>
      </c>
      <c r="Z13">
        <f t="shared" si="19"/>
        <v>0.10654279004739919</v>
      </c>
      <c r="AA13">
        <f t="shared" si="20"/>
        <v>1.6677825707443066</v>
      </c>
      <c r="AB13">
        <f t="shared" si="21"/>
        <v>2.7253389834294428E-11</v>
      </c>
    </row>
    <row r="14" spans="1:30" x14ac:dyDescent="0.25">
      <c r="B14">
        <v>180</v>
      </c>
      <c r="C14">
        <f t="shared" si="0"/>
        <v>3.1415926535897931</v>
      </c>
      <c r="D14">
        <f>D4</f>
        <v>-168.33561079</v>
      </c>
      <c r="E14">
        <f t="shared" si="1"/>
        <v>-5.3245833336745818E-4</v>
      </c>
      <c r="F14">
        <f t="shared" si="2"/>
        <v>2.8351187677245122E-7</v>
      </c>
      <c r="G14">
        <f t="shared" si="3"/>
        <v>-1.5487637786058333</v>
      </c>
      <c r="H14">
        <f t="shared" si="4"/>
        <v>2.190282740616571</v>
      </c>
      <c r="I14">
        <f t="shared" si="5"/>
        <v>2.190282740616571</v>
      </c>
      <c r="J14">
        <f t="shared" si="6"/>
        <v>2.190282740616571</v>
      </c>
      <c r="K14">
        <f t="shared" si="7"/>
        <v>2.190282740616571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1.9543183154396686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-168.33557020999999</v>
      </c>
      <c r="E15">
        <f t="shared" si="1"/>
        <v>-4.9187833334940478E-4</v>
      </c>
      <c r="F15">
        <f t="shared" si="2"/>
        <v>2.4194429481858817E-7</v>
      </c>
      <c r="G15">
        <f t="shared" si="3"/>
        <v>-1.4307285630307356</v>
      </c>
      <c r="H15">
        <f t="shared" si="4"/>
        <v>1.9013324561413303</v>
      </c>
      <c r="I15">
        <f t="shared" si="5"/>
        <v>1.5499804194808739</v>
      </c>
      <c r="J15">
        <f t="shared" si="6"/>
        <v>1.0116778689563177</v>
      </c>
      <c r="K15">
        <f t="shared" si="7"/>
        <v>0.35135203666045611</v>
      </c>
      <c r="L15">
        <f t="shared" si="8"/>
        <v>-0.10239701358054969</v>
      </c>
      <c r="M15">
        <f t="shared" si="9"/>
        <v>-0.27215611732840106</v>
      </c>
      <c r="N15">
        <f t="shared" si="10"/>
        <v>-0.17119619065504491</v>
      </c>
      <c r="P15">
        <f t="shared" si="11"/>
        <v>5.4162320476937122E-2</v>
      </c>
      <c r="Q15">
        <f t="shared" si="12"/>
        <v>2.1133334966996473E-2</v>
      </c>
      <c r="R15">
        <f t="shared" si="13"/>
        <v>3.5067396763062727E-5</v>
      </c>
      <c r="S15">
        <f t="shared" si="14"/>
        <v>1.0097923700353604E-5</v>
      </c>
      <c r="T15">
        <f t="shared" si="15"/>
        <v>7.0437712989302521E-19</v>
      </c>
      <c r="U15">
        <f t="shared" si="16"/>
        <v>6.1780297661139295E-18</v>
      </c>
      <c r="V15">
        <f t="shared" si="17"/>
        <v>-1.5073774793150818E-17</v>
      </c>
      <c r="X15">
        <f t="shared" si="18"/>
        <v>0.10654801052533075</v>
      </c>
      <c r="Z15">
        <f t="shared" si="19"/>
        <v>0.10654279004739919</v>
      </c>
      <c r="AA15">
        <f t="shared" si="20"/>
        <v>1.6677825707443066</v>
      </c>
      <c r="AB15">
        <f t="shared" si="21"/>
        <v>2.7253389833859735E-11</v>
      </c>
    </row>
    <row r="16" spans="1:30" x14ac:dyDescent="0.25">
      <c r="B16">
        <v>220</v>
      </c>
      <c r="C16">
        <f t="shared" si="0"/>
        <v>3.839724354387525</v>
      </c>
      <c r="D16">
        <f>D12</f>
        <v>-168.33545734</v>
      </c>
      <c r="E16">
        <f t="shared" si="1"/>
        <v>-3.7900833336834694E-4</v>
      </c>
      <c r="F16">
        <f t="shared" si="2"/>
        <v>1.43647316762652E-7</v>
      </c>
      <c r="G16">
        <f t="shared" si="3"/>
        <v>-1.102423122572421</v>
      </c>
      <c r="H16">
        <f t="shared" si="4"/>
        <v>1.1943105758303842</v>
      </c>
      <c r="I16">
        <f t="shared" si="5"/>
        <v>0.27072822853057055</v>
      </c>
      <c r="J16">
        <f t="shared" si="6"/>
        <v>-0.77953086570780783</v>
      </c>
      <c r="K16">
        <f t="shared" si="7"/>
        <v>-1.4650388043609552</v>
      </c>
      <c r="L16">
        <f t="shared" si="8"/>
        <v>-0.52375211906880403</v>
      </c>
      <c r="M16">
        <f t="shared" si="9"/>
        <v>-1.1348141781675214</v>
      </c>
      <c r="N16">
        <f t="shared" si="10"/>
        <v>-0.63281182149290971</v>
      </c>
      <c r="P16">
        <f t="shared" si="11"/>
        <v>0.21011650670751264</v>
      </c>
      <c r="Q16">
        <f t="shared" si="12"/>
        <v>7.4644817566072233E-2</v>
      </c>
      <c r="R16">
        <f t="shared" si="13"/>
        <v>1.0520219028918817E-4</v>
      </c>
      <c r="S16">
        <f t="shared" si="14"/>
        <v>2.3702819498279421E-5</v>
      </c>
      <c r="T16">
        <f t="shared" si="15"/>
        <v>4.6757650771580271E-18</v>
      </c>
      <c r="U16">
        <f t="shared" si="16"/>
        <v>3.3432248240164199E-17</v>
      </c>
      <c r="V16">
        <f t="shared" si="17"/>
        <v>-7.2312178104038857E-17</v>
      </c>
      <c r="X16">
        <f t="shared" si="18"/>
        <v>0.40289562604012585</v>
      </c>
      <c r="Z16">
        <f t="shared" si="19"/>
        <v>0.40288297499766657</v>
      </c>
      <c r="AA16">
        <f t="shared" si="20"/>
        <v>0.99019690218598011</v>
      </c>
      <c r="AB16">
        <f t="shared" si="21"/>
        <v>1.6004887530672036E-10</v>
      </c>
    </row>
    <row r="17" spans="2:28" x14ac:dyDescent="0.25">
      <c r="B17">
        <v>240</v>
      </c>
      <c r="C17">
        <f t="shared" si="0"/>
        <v>4.1887902047863905</v>
      </c>
      <c r="D17">
        <f>D11</f>
        <v>-168.33529583999999</v>
      </c>
      <c r="E17">
        <f t="shared" si="1"/>
        <v>-2.175083333497696E-4</v>
      </c>
      <c r="F17">
        <f t="shared" si="2"/>
        <v>4.7309875076594497E-8</v>
      </c>
      <c r="G17">
        <f t="shared" si="3"/>
        <v>-0.63266739785358483</v>
      </c>
      <c r="H17">
        <f t="shared" si="4"/>
        <v>0.44736340725791751</v>
      </c>
      <c r="I17">
        <f t="shared" si="5"/>
        <v>-0.44736340725791668</v>
      </c>
      <c r="J17">
        <f t="shared" si="6"/>
        <v>-0.89472681451583447</v>
      </c>
      <c r="K17">
        <f t="shared" si="7"/>
        <v>-0.4473634072579184</v>
      </c>
      <c r="L17">
        <f t="shared" si="8"/>
        <v>-0.73509308867259449</v>
      </c>
      <c r="M17">
        <f t="shared" si="9"/>
        <v>-1.039578615607512</v>
      </c>
      <c r="N17">
        <f t="shared" si="10"/>
        <v>-0.40013399570985059</v>
      </c>
      <c r="P17">
        <f t="shared" si="11"/>
        <v>0.44905218219366166</v>
      </c>
      <c r="Q17">
        <f t="shared" si="12"/>
        <v>0.13549583037523541</v>
      </c>
      <c r="R17">
        <f t="shared" si="13"/>
        <v>1.4026958705225088E-4</v>
      </c>
      <c r="S17">
        <f t="shared" si="14"/>
        <v>1.8329826523242429E-5</v>
      </c>
      <c r="T17">
        <f t="shared" si="15"/>
        <v>1.1435155843911027E-17</v>
      </c>
      <c r="U17">
        <f t="shared" si="16"/>
        <v>5.3366783191619499E-17</v>
      </c>
      <c r="V17">
        <f t="shared" si="17"/>
        <v>-7.9673733537528057E-17</v>
      </c>
      <c r="X17">
        <f t="shared" si="18"/>
        <v>0.82690002067483559</v>
      </c>
      <c r="Z17">
        <f t="shared" si="19"/>
        <v>0.82690122504644137</v>
      </c>
      <c r="AA17">
        <f t="shared" si="20"/>
        <v>0.32611880819920375</v>
      </c>
      <c r="AB17">
        <f t="shared" si="21"/>
        <v>1.4505109648056652E-12</v>
      </c>
    </row>
    <row r="18" spans="2:28" x14ac:dyDescent="0.25">
      <c r="B18">
        <v>260</v>
      </c>
      <c r="C18">
        <f t="shared" si="0"/>
        <v>4.5378560551852569</v>
      </c>
      <c r="D18">
        <f>D10</f>
        <v>-168.33511659999999</v>
      </c>
      <c r="E18">
        <f t="shared" si="1"/>
        <v>-3.8268333355517825E-5</v>
      </c>
      <c r="F18">
        <f t="shared" si="2"/>
        <v>1.4644653378090382E-9</v>
      </c>
      <c r="G18">
        <f t="shared" si="3"/>
        <v>-0.11131126109681375</v>
      </c>
      <c r="H18">
        <f t="shared" si="4"/>
        <v>2.733533061418942E-2</v>
      </c>
      <c r="I18">
        <f t="shared" si="5"/>
        <v>-0.14792443439381259</v>
      </c>
      <c r="J18">
        <f t="shared" si="6"/>
        <v>-7.8708947543983276E-2</v>
      </c>
      <c r="K18">
        <f t="shared" si="7"/>
        <v>0.12058910377962322</v>
      </c>
      <c r="L18">
        <f t="shared" si="8"/>
        <v>-0.19018158790044579</v>
      </c>
      <c r="M18">
        <f t="shared" si="9"/>
        <v>-9.3407918134511589E-2</v>
      </c>
      <c r="N18">
        <f t="shared" si="10"/>
        <v>2.7220584631780863E-2</v>
      </c>
      <c r="P18">
        <f t="shared" si="11"/>
        <v>0.74215017815674844</v>
      </c>
      <c r="Q18">
        <f t="shared" si="12"/>
        <v>0.17521350821740228</v>
      </c>
      <c r="R18">
        <f t="shared" si="13"/>
        <v>1.0520219028918813E-4</v>
      </c>
      <c r="S18">
        <f t="shared" si="14"/>
        <v>2.8589098478517985E-6</v>
      </c>
      <c r="T18">
        <f t="shared" si="15"/>
        <v>1.6815298050962086E-17</v>
      </c>
      <c r="U18">
        <f t="shared" si="16"/>
        <v>2.7254218474050241E-17</v>
      </c>
      <c r="V18">
        <f t="shared" si="17"/>
        <v>3.0806582193901903E-17</v>
      </c>
      <c r="X18">
        <f t="shared" si="18"/>
        <v>1.2975009883722814</v>
      </c>
      <c r="Z18">
        <f t="shared" si="19"/>
        <v>1.2974958450313494</v>
      </c>
      <c r="AA18">
        <f t="shared" si="20"/>
        <v>1.0094926055968487E-2</v>
      </c>
      <c r="AB18">
        <f t="shared" si="21"/>
        <v>2.6453955943255739E-11</v>
      </c>
    </row>
    <row r="19" spans="2:28" x14ac:dyDescent="0.25">
      <c r="B19">
        <v>280</v>
      </c>
      <c r="C19">
        <f t="shared" si="0"/>
        <v>4.8869219055841224</v>
      </c>
      <c r="D19">
        <f>D9</f>
        <v>-168.33494863000001</v>
      </c>
      <c r="E19">
        <f t="shared" si="1"/>
        <v>1.297016666228501E-4</v>
      </c>
      <c r="F19">
        <f t="shared" si="2"/>
        <v>1.6822522324744949E-8</v>
      </c>
      <c r="G19">
        <f t="shared" si="3"/>
        <v>0.37726377953343204</v>
      </c>
      <c r="H19">
        <f t="shared" si="4"/>
        <v>9.2646782011889556E-2</v>
      </c>
      <c r="I19">
        <f t="shared" si="5"/>
        <v>0.50135566388217301</v>
      </c>
      <c r="J19">
        <f t="shared" si="6"/>
        <v>-0.26676577680415614</v>
      </c>
      <c r="K19">
        <f t="shared" si="7"/>
        <v>-0.40870888187028365</v>
      </c>
      <c r="L19">
        <f t="shared" si="8"/>
        <v>0.64457651402033755</v>
      </c>
      <c r="M19">
        <f t="shared" si="9"/>
        <v>-0.31658453858613178</v>
      </c>
      <c r="N19">
        <f t="shared" si="10"/>
        <v>-0.35222099107150329</v>
      </c>
      <c r="P19">
        <f t="shared" si="11"/>
        <v>1.0540585506178992</v>
      </c>
      <c r="Q19">
        <f t="shared" si="12"/>
        <v>0.17521350821740228</v>
      </c>
      <c r="R19">
        <f t="shared" si="13"/>
        <v>3.5067396763062768E-5</v>
      </c>
      <c r="S19">
        <f t="shared" si="14"/>
        <v>2.8589098478517959E-6</v>
      </c>
      <c r="T19">
        <f t="shared" si="15"/>
        <v>1.6815298050962086E-17</v>
      </c>
      <c r="U19">
        <f t="shared" si="16"/>
        <v>-2.7254218474050219E-17</v>
      </c>
      <c r="V19">
        <f t="shared" si="17"/>
        <v>1.1761299154225325E-16</v>
      </c>
      <c r="X19">
        <f t="shared" si="18"/>
        <v>1.7385068533483607</v>
      </c>
      <c r="Z19">
        <f t="shared" si="19"/>
        <v>1.7385010799745544</v>
      </c>
      <c r="AA19">
        <f t="shared" si="20"/>
        <v>0.11596185622067869</v>
      </c>
      <c r="AB19">
        <f t="shared" si="21"/>
        <v>3.3331845107980475E-11</v>
      </c>
    </row>
    <row r="20" spans="2:28" x14ac:dyDescent="0.25">
      <c r="B20">
        <v>300</v>
      </c>
      <c r="C20">
        <f t="shared" si="0"/>
        <v>5.2359877559829888</v>
      </c>
      <c r="D20">
        <f>D8</f>
        <v>-168.33481216000001</v>
      </c>
      <c r="E20">
        <f t="shared" si="1"/>
        <v>2.6617166662390446E-4</v>
      </c>
      <c r="F20">
        <f t="shared" si="2"/>
        <v>7.0847356113346938E-8</v>
      </c>
      <c r="G20">
        <f t="shared" si="3"/>
        <v>0.77421463863869877</v>
      </c>
      <c r="H20">
        <f t="shared" si="4"/>
        <v>0.54745242107531666</v>
      </c>
      <c r="I20">
        <f t="shared" si="5"/>
        <v>0.54745242107531589</v>
      </c>
      <c r="J20">
        <f t="shared" si="6"/>
        <v>-1.0949048421506327</v>
      </c>
      <c r="K20">
        <f t="shared" si="7"/>
        <v>0.54745242107531722</v>
      </c>
      <c r="L20">
        <f t="shared" si="8"/>
        <v>0.89955612055130185</v>
      </c>
      <c r="M20">
        <f t="shared" si="9"/>
        <v>-1.2721644657993783</v>
      </c>
      <c r="N20">
        <f t="shared" si="10"/>
        <v>7.5327268322156389E-16</v>
      </c>
      <c r="P20">
        <f t="shared" si="11"/>
        <v>1.347156546580986</v>
      </c>
      <c r="Q20">
        <f t="shared" si="12"/>
        <v>0.13549583037523544</v>
      </c>
      <c r="R20">
        <f t="shared" si="13"/>
        <v>0</v>
      </c>
      <c r="S20">
        <f t="shared" si="14"/>
        <v>1.8329826523242423E-5</v>
      </c>
      <c r="T20">
        <f t="shared" si="15"/>
        <v>1.1435155843911028E-17</v>
      </c>
      <c r="U20">
        <f t="shared" si="16"/>
        <v>-5.3366783191619499E-17</v>
      </c>
      <c r="V20">
        <f t="shared" si="17"/>
        <v>-1.2256769334202648E-31</v>
      </c>
      <c r="X20">
        <f t="shared" si="18"/>
        <v>2.0968130220654602</v>
      </c>
      <c r="Z20">
        <f t="shared" si="19"/>
        <v>2.0968030649773226</v>
      </c>
      <c r="AA20">
        <f t="shared" si="20"/>
        <v>0.48836855524016776</v>
      </c>
      <c r="AB20">
        <f t="shared" si="21"/>
        <v>9.9143604179092079E-11</v>
      </c>
    </row>
    <row r="21" spans="2:28" x14ac:dyDescent="0.25">
      <c r="B21">
        <v>320</v>
      </c>
      <c r="C21">
        <f t="shared" si="0"/>
        <v>5.5850536063818543</v>
      </c>
      <c r="D21">
        <f>D7</f>
        <v>-168.33471621000001</v>
      </c>
      <c r="E21">
        <f t="shared" si="1"/>
        <v>3.621216666260807E-4</v>
      </c>
      <c r="F21">
        <f t="shared" si="2"/>
        <v>1.3113210144005033E-7</v>
      </c>
      <c r="G21">
        <f t="shared" si="3"/>
        <v>1.0533048044752924</v>
      </c>
      <c r="H21">
        <f t="shared" si="4"/>
        <v>1.1410982242665699</v>
      </c>
      <c r="I21">
        <f t="shared" si="5"/>
        <v>-0.25866596770297839</v>
      </c>
      <c r="J21">
        <f t="shared" si="6"/>
        <v>-0.7447989699008507</v>
      </c>
      <c r="K21">
        <f t="shared" si="7"/>
        <v>1.3997641919695494</v>
      </c>
      <c r="L21">
        <f t="shared" si="8"/>
        <v>0.5004164118782316</v>
      </c>
      <c r="M21">
        <f t="shared" si="9"/>
        <v>-1.0842526808231094</v>
      </c>
      <c r="N21">
        <f t="shared" si="10"/>
        <v>1.8883367210668298</v>
      </c>
      <c r="P21">
        <f t="shared" si="11"/>
        <v>1.586092222067135</v>
      </c>
      <c r="Q21">
        <f t="shared" si="12"/>
        <v>7.4644817566072261E-2</v>
      </c>
      <c r="R21">
        <f t="shared" si="13"/>
        <v>3.506739676306268E-5</v>
      </c>
      <c r="S21">
        <f t="shared" si="14"/>
        <v>2.3702819498279425E-5</v>
      </c>
      <c r="T21">
        <f t="shared" si="15"/>
        <v>4.6757650771580279E-18</v>
      </c>
      <c r="U21">
        <f t="shared" si="16"/>
        <v>-3.3432248240164211E-17</v>
      </c>
      <c r="V21">
        <f t="shared" si="17"/>
        <v>-2.258450345834718E-16</v>
      </c>
      <c r="X21">
        <f t="shared" si="18"/>
        <v>2.3487199586215262</v>
      </c>
      <c r="Z21">
        <f t="shared" si="19"/>
        <v>2.3487197899830363</v>
      </c>
      <c r="AA21">
        <f t="shared" si="20"/>
        <v>0.90392639103465222</v>
      </c>
      <c r="AB21">
        <f t="shared" si="21"/>
        <v>2.8438940255235155E-14</v>
      </c>
    </row>
    <row r="22" spans="2:28" x14ac:dyDescent="0.25">
      <c r="B22">
        <v>340</v>
      </c>
      <c r="C22">
        <f t="shared" si="0"/>
        <v>5.9341194567807207</v>
      </c>
      <c r="D22">
        <f>D6</f>
        <v>-168.33466100000001</v>
      </c>
      <c r="E22">
        <f t="shared" si="1"/>
        <v>4.1733166662538679E-4</v>
      </c>
      <c r="F22">
        <f t="shared" si="2"/>
        <v>1.7416571996832297E-7</v>
      </c>
      <c r="G22">
        <f t="shared" si="3"/>
        <v>1.2138943621125533</v>
      </c>
      <c r="H22">
        <f t="shared" si="4"/>
        <v>1.6131758382753367</v>
      </c>
      <c r="I22">
        <f t="shared" si="5"/>
        <v>-1.3150729923271021</v>
      </c>
      <c r="J22">
        <f t="shared" si="6"/>
        <v>0.85835293509390631</v>
      </c>
      <c r="K22">
        <f t="shared" si="7"/>
        <v>-0.29810284594823705</v>
      </c>
      <c r="L22">
        <f t="shared" si="8"/>
        <v>8.6878224629336198E-2</v>
      </c>
      <c r="M22">
        <f t="shared" si="9"/>
        <v>-0.23090947156290939</v>
      </c>
      <c r="N22">
        <f t="shared" si="10"/>
        <v>2.4611539949861241</v>
      </c>
      <c r="P22">
        <f t="shared" si="11"/>
        <v>1.7420464082977107</v>
      </c>
      <c r="Q22">
        <f t="shared" si="12"/>
        <v>2.1133334966996434E-2</v>
      </c>
      <c r="R22">
        <f t="shared" si="13"/>
        <v>1.0520219028918823E-4</v>
      </c>
      <c r="S22">
        <f t="shared" si="14"/>
        <v>1.0097923700353588E-5</v>
      </c>
      <c r="T22">
        <f t="shared" si="15"/>
        <v>7.0437712989302415E-19</v>
      </c>
      <c r="U22">
        <f t="shared" si="16"/>
        <v>-6.1780297661139156E-18</v>
      </c>
      <c r="V22">
        <f t="shared" si="17"/>
        <v>-2.5541304062093514E-16</v>
      </c>
      <c r="X22">
        <f t="shared" si="18"/>
        <v>2.4936757648114076</v>
      </c>
      <c r="Z22">
        <f t="shared" si="19"/>
        <v>2.4936736449812145</v>
      </c>
      <c r="AA22">
        <f t="shared" si="20"/>
        <v>1.2005678927130723</v>
      </c>
      <c r="AB22">
        <f t="shared" si="21"/>
        <v>4.4936800478289008E-12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1.7962087287746478</v>
      </c>
      <c r="Q23">
        <f t="shared" si="12"/>
        <v>0</v>
      </c>
      <c r="R23">
        <f t="shared" si="13"/>
        <v>1.4026958705225088E-4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-1.1271280393594558E-31</v>
      </c>
      <c r="X23">
        <f t="shared" si="18"/>
        <v>2.5404211162384409</v>
      </c>
      <c r="Z23">
        <f>Z5</f>
        <v>2.5404075450423136</v>
      </c>
    </row>
    <row r="24" spans="2:28" x14ac:dyDescent="0.25">
      <c r="B24" t="s">
        <v>4</v>
      </c>
      <c r="D24">
        <f>AVERAGE(D5:D22)</f>
        <v>-168.33507833166664</v>
      </c>
      <c r="F24">
        <f>SQRT(AVERAGE(F5:F22))</f>
        <v>3.437957038527636E-4</v>
      </c>
      <c r="G24" t="s">
        <v>10</v>
      </c>
      <c r="H24" s="2">
        <f t="shared" ref="H24:N24" si="22">AVERAGE(H5:H22)</f>
        <v>0.99497997201155164</v>
      </c>
      <c r="I24" s="2">
        <f t="shared" si="22"/>
        <v>0.10007421769696248</v>
      </c>
      <c r="J24" s="2">
        <f t="shared" si="22"/>
        <v>7.7700006443310381E-5</v>
      </c>
      <c r="K24" s="2">
        <f t="shared" si="22"/>
        <v>1.3538003676973517E-5</v>
      </c>
      <c r="L24" s="2">
        <f t="shared" si="22"/>
        <v>1.5419764230904953E-17</v>
      </c>
      <c r="M24" s="2">
        <f t="shared" si="22"/>
        <v>5.0885221961986339E-17</v>
      </c>
      <c r="N24" s="2">
        <f t="shared" si="22"/>
        <v>-1.9737298215558337E-16</v>
      </c>
    </row>
    <row r="25" spans="2:28" x14ac:dyDescent="0.25">
      <c r="B25" t="s">
        <v>5</v>
      </c>
      <c r="D25">
        <f>MIN(D4:D22)</f>
        <v>-168.33561079</v>
      </c>
      <c r="F25" s="3">
        <f>F24*$A$1</f>
        <v>0.90263562046543078</v>
      </c>
      <c r="G25" s="2">
        <f>SUM(H25:N25)</f>
        <v>0.99999999997233557</v>
      </c>
      <c r="H25">
        <f t="shared" ref="H25:N25" si="23">H24^2</f>
        <v>0.98998514470410803</v>
      </c>
      <c r="I25">
        <f t="shared" si="23"/>
        <v>1.0014849047659039E-2</v>
      </c>
      <c r="J25">
        <f t="shared" si="23"/>
        <v>6.0372910012904744E-9</v>
      </c>
      <c r="K25">
        <f t="shared" si="23"/>
        <v>1.8327754355774847E-10</v>
      </c>
      <c r="L25">
        <f t="shared" si="23"/>
        <v>2.3776912893669581E-34</v>
      </c>
      <c r="M25">
        <f t="shared" si="23"/>
        <v>2.5893058141206168E-33</v>
      </c>
      <c r="N25">
        <f t="shared" si="23"/>
        <v>3.8956094084988235E-32</v>
      </c>
    </row>
    <row r="26" spans="2:28" x14ac:dyDescent="0.25">
      <c r="B26" t="s">
        <v>6</v>
      </c>
      <c r="D26">
        <f>MAX(D5:D22)</f>
        <v>-168.33464319999999</v>
      </c>
    </row>
    <row r="27" spans="2:28" x14ac:dyDescent="0.25">
      <c r="B27" t="s">
        <v>66</v>
      </c>
      <c r="D27" s="1">
        <f>D26-D25</f>
        <v>9.6759000001611639E-4</v>
      </c>
      <c r="G27" t="s">
        <v>62</v>
      </c>
      <c r="H27">
        <f>H24*$F$24</f>
        <v>3.4206983979711441E-4</v>
      </c>
      <c r="I27">
        <f t="shared" ref="I27:N27" si="24">I24*$F$24</f>
        <v>3.4405086110641905E-5</v>
      </c>
      <c r="J27">
        <f t="shared" si="24"/>
        <v>2.6712928404542161E-8</v>
      </c>
      <c r="K27">
        <f t="shared" si="24"/>
        <v>4.6543075028864123E-9</v>
      </c>
      <c r="L27">
        <f t="shared" si="24"/>
        <v>5.3012486970076362E-21</v>
      </c>
      <c r="M27">
        <f t="shared" si="24"/>
        <v>1.7494120700125199E-20</v>
      </c>
      <c r="N27">
        <f t="shared" si="24"/>
        <v>-6.7855983321697736E-20</v>
      </c>
    </row>
    <row r="28" spans="2:28" x14ac:dyDescent="0.25">
      <c r="D28" s="4">
        <f>D27*$A$1</f>
        <v>2.5404075450423136</v>
      </c>
      <c r="H28">
        <f>$A$1*H27</f>
        <v>0.89810436438732388</v>
      </c>
      <c r="I28">
        <f t="shared" ref="I28:N28" si="25">$A$1*I27</f>
        <v>9.0330553583490319E-2</v>
      </c>
      <c r="J28">
        <f t="shared" si="25"/>
        <v>7.0134793526125441E-5</v>
      </c>
      <c r="K28">
        <f t="shared" si="25"/>
        <v>1.2219884348828275E-5</v>
      </c>
      <c r="L28">
        <f t="shared" si="25"/>
        <v>1.3918428453993549E-17</v>
      </c>
      <c r="M28">
        <f t="shared" si="25"/>
        <v>4.5930813898178711E-17</v>
      </c>
      <c r="N28">
        <f t="shared" si="25"/>
        <v>-1.781558842111174E-16</v>
      </c>
      <c r="O28" t="s">
        <v>40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predict_norms</vt:lpstr>
      <vt:lpstr>a125</vt:lpstr>
      <vt:lpstr>a140</vt:lpstr>
      <vt:lpstr>a155</vt:lpstr>
      <vt:lpstr>a165</vt:lpstr>
      <vt:lpstr>part_relax</vt:lpstr>
      <vt:lpstr>opt_angle_no_relax</vt:lpstr>
      <vt:lpstr>chart</vt:lpstr>
      <vt:lpstr>coeffs_bar_chart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2025-01-20T22:05:50Z</dcterms:modified>
</cp:coreProperties>
</file>