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using_CO_projectors\"/>
    </mc:Choice>
  </mc:AlternateContent>
  <xr:revisionPtr revIDLastSave="0" documentId="13_ncr:1_{D85F809E-4E00-41A8-B50A-3241E1FD35E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" sheetId="4" r:id="rId1"/>
    <sheet name="predict_norms" sheetId="8" r:id="rId2"/>
    <sheet name="n10_inclination_relax" sheetId="7" r:id="rId3"/>
    <sheet name="p10_inclination_relax" sheetId="6" r:id="rId4"/>
    <sheet name="opt_angle_relax" sheetId="5" r:id="rId5"/>
    <sheet name="opt_angle_no_relax" sheetId="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2" i="7" l="1"/>
  <c r="T22" i="7"/>
  <c r="K22" i="7"/>
  <c r="J22" i="7"/>
  <c r="I22" i="7"/>
  <c r="H22" i="7"/>
  <c r="V21" i="7"/>
  <c r="T21" i="7"/>
  <c r="K21" i="7"/>
  <c r="J21" i="7"/>
  <c r="I21" i="7"/>
  <c r="H21" i="7"/>
  <c r="V20" i="7"/>
  <c r="T20" i="7"/>
  <c r="K20" i="7"/>
  <c r="J20" i="7"/>
  <c r="I20" i="7"/>
  <c r="H20" i="7"/>
  <c r="V19" i="7"/>
  <c r="T19" i="7"/>
  <c r="K19" i="7"/>
  <c r="J19" i="7"/>
  <c r="I19" i="7"/>
  <c r="H19" i="7"/>
  <c r="V18" i="7"/>
  <c r="T18" i="7"/>
  <c r="K18" i="7"/>
  <c r="J18" i="7"/>
  <c r="I18" i="7"/>
  <c r="H18" i="7"/>
  <c r="V17" i="7"/>
  <c r="T17" i="7"/>
  <c r="K17" i="7"/>
  <c r="J17" i="7"/>
  <c r="I17" i="7"/>
  <c r="H17" i="7"/>
  <c r="V16" i="7"/>
  <c r="T16" i="7"/>
  <c r="K16" i="7"/>
  <c r="J16" i="7"/>
  <c r="I16" i="7"/>
  <c r="H16" i="7"/>
  <c r="V15" i="7"/>
  <c r="T15" i="7"/>
  <c r="K15" i="7"/>
  <c r="J15" i="7"/>
  <c r="I15" i="7"/>
  <c r="H15" i="7"/>
  <c r="V14" i="7"/>
  <c r="T14" i="7"/>
  <c r="T23" i="7" s="1"/>
  <c r="K14" i="7"/>
  <c r="J14" i="7"/>
  <c r="I14" i="7"/>
  <c r="H14" i="7"/>
  <c r="V13" i="7"/>
  <c r="T13" i="7"/>
  <c r="K13" i="7"/>
  <c r="J13" i="7"/>
  <c r="I13" i="7"/>
  <c r="H13" i="7"/>
  <c r="V12" i="7"/>
  <c r="V4" i="7" s="1"/>
  <c r="W4" i="7" s="1"/>
  <c r="T12" i="7"/>
  <c r="K12" i="7"/>
  <c r="J12" i="7"/>
  <c r="I12" i="7"/>
  <c r="H12" i="7"/>
  <c r="V11" i="7"/>
  <c r="T11" i="7"/>
  <c r="K11" i="7"/>
  <c r="J11" i="7"/>
  <c r="I11" i="7"/>
  <c r="H11" i="7"/>
  <c r="V10" i="7"/>
  <c r="T10" i="7"/>
  <c r="K10" i="7"/>
  <c r="J10" i="7"/>
  <c r="I10" i="7"/>
  <c r="H10" i="7"/>
  <c r="V9" i="7"/>
  <c r="T9" i="7"/>
  <c r="K9" i="7"/>
  <c r="J9" i="7"/>
  <c r="I9" i="7"/>
  <c r="H9" i="7"/>
  <c r="V8" i="7"/>
  <c r="T8" i="7"/>
  <c r="K8" i="7"/>
  <c r="J8" i="7"/>
  <c r="I8" i="7"/>
  <c r="H8" i="7"/>
  <c r="V7" i="7"/>
  <c r="T7" i="7"/>
  <c r="K7" i="7"/>
  <c r="J7" i="7"/>
  <c r="I7" i="7"/>
  <c r="H7" i="7"/>
  <c r="V6" i="7"/>
  <c r="T6" i="7"/>
  <c r="K6" i="7"/>
  <c r="J6" i="7"/>
  <c r="I6" i="7"/>
  <c r="H6" i="7"/>
  <c r="V5" i="7"/>
  <c r="T5" i="7"/>
  <c r="K5" i="7"/>
  <c r="K24" i="7" s="1"/>
  <c r="J5" i="7"/>
  <c r="J24" i="7" s="1"/>
  <c r="I5" i="7"/>
  <c r="I24" i="7" s="1"/>
  <c r="H5" i="7"/>
  <c r="H24" i="7" s="1"/>
  <c r="V22" i="6"/>
  <c r="T22" i="6"/>
  <c r="K22" i="6"/>
  <c r="J22" i="6"/>
  <c r="I22" i="6"/>
  <c r="H22" i="6"/>
  <c r="V21" i="6"/>
  <c r="T21" i="6"/>
  <c r="K21" i="6"/>
  <c r="J21" i="6"/>
  <c r="I21" i="6"/>
  <c r="H21" i="6"/>
  <c r="V20" i="6"/>
  <c r="T20" i="6"/>
  <c r="K20" i="6"/>
  <c r="J20" i="6"/>
  <c r="I20" i="6"/>
  <c r="H20" i="6"/>
  <c r="V19" i="6"/>
  <c r="T19" i="6"/>
  <c r="K19" i="6"/>
  <c r="J19" i="6"/>
  <c r="I19" i="6"/>
  <c r="H19" i="6"/>
  <c r="V18" i="6"/>
  <c r="T18" i="6"/>
  <c r="K18" i="6"/>
  <c r="J18" i="6"/>
  <c r="I18" i="6"/>
  <c r="H18" i="6"/>
  <c r="V17" i="6"/>
  <c r="T17" i="6"/>
  <c r="K17" i="6"/>
  <c r="J17" i="6"/>
  <c r="I17" i="6"/>
  <c r="H17" i="6"/>
  <c r="V16" i="6"/>
  <c r="T16" i="6"/>
  <c r="K16" i="6"/>
  <c r="J16" i="6"/>
  <c r="I16" i="6"/>
  <c r="H16" i="6"/>
  <c r="V15" i="6"/>
  <c r="T15" i="6"/>
  <c r="K15" i="6"/>
  <c r="J15" i="6"/>
  <c r="I15" i="6"/>
  <c r="H15" i="6"/>
  <c r="V14" i="6"/>
  <c r="T14" i="6"/>
  <c r="T23" i="6" s="1"/>
  <c r="K14" i="6"/>
  <c r="J14" i="6"/>
  <c r="I14" i="6"/>
  <c r="H14" i="6"/>
  <c r="V13" i="6"/>
  <c r="T13" i="6"/>
  <c r="K13" i="6"/>
  <c r="J13" i="6"/>
  <c r="I13" i="6"/>
  <c r="H13" i="6"/>
  <c r="V12" i="6"/>
  <c r="T12" i="6"/>
  <c r="K12" i="6"/>
  <c r="J12" i="6"/>
  <c r="I12" i="6"/>
  <c r="H12" i="6"/>
  <c r="V11" i="6"/>
  <c r="T11" i="6"/>
  <c r="K11" i="6"/>
  <c r="J11" i="6"/>
  <c r="I11" i="6"/>
  <c r="H11" i="6"/>
  <c r="V10" i="6"/>
  <c r="V4" i="6" s="1"/>
  <c r="W4" i="6" s="1"/>
  <c r="T10" i="6"/>
  <c r="K10" i="6"/>
  <c r="J10" i="6"/>
  <c r="I10" i="6"/>
  <c r="H10" i="6"/>
  <c r="V9" i="6"/>
  <c r="T9" i="6"/>
  <c r="K9" i="6"/>
  <c r="J9" i="6"/>
  <c r="I9" i="6"/>
  <c r="H9" i="6"/>
  <c r="V8" i="6"/>
  <c r="T8" i="6"/>
  <c r="K8" i="6"/>
  <c r="J8" i="6"/>
  <c r="I8" i="6"/>
  <c r="H8" i="6"/>
  <c r="V7" i="6"/>
  <c r="T7" i="6"/>
  <c r="K7" i="6"/>
  <c r="J7" i="6"/>
  <c r="I7" i="6"/>
  <c r="H7" i="6"/>
  <c r="V6" i="6"/>
  <c r="T6" i="6"/>
  <c r="K6" i="6"/>
  <c r="J6" i="6"/>
  <c r="I6" i="6"/>
  <c r="H6" i="6"/>
  <c r="V5" i="6"/>
  <c r="T5" i="6"/>
  <c r="K5" i="6"/>
  <c r="K24" i="6" s="1"/>
  <c r="J5" i="6"/>
  <c r="J24" i="6" s="1"/>
  <c r="I5" i="6"/>
  <c r="I24" i="6" s="1"/>
  <c r="H5" i="6"/>
  <c r="H24" i="6" s="1"/>
  <c r="AA22" i="5"/>
  <c r="AA21" i="5"/>
  <c r="AA20" i="5"/>
  <c r="AA19" i="5"/>
  <c r="AA18" i="5"/>
  <c r="AA17" i="5"/>
  <c r="AA16" i="5"/>
  <c r="AA15" i="5"/>
  <c r="AA14" i="5"/>
  <c r="AA13" i="5"/>
  <c r="AA12" i="5"/>
  <c r="AA11" i="5"/>
  <c r="AA10" i="5"/>
  <c r="AA9" i="5"/>
  <c r="AA8" i="5"/>
  <c r="AA7" i="5"/>
  <c r="AA6" i="5"/>
  <c r="AA5" i="5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F3" i="7"/>
  <c r="F3" i="6"/>
  <c r="AA4" i="1" l="1"/>
  <c r="AA4" i="5"/>
  <c r="J27" i="7"/>
  <c r="J28" i="7" s="1"/>
  <c r="J25" i="7"/>
  <c r="I27" i="7"/>
  <c r="I28" i="7" s="1"/>
  <c r="I25" i="7"/>
  <c r="K27" i="7"/>
  <c r="K28" i="7" s="1"/>
  <c r="K25" i="7"/>
  <c r="H27" i="7"/>
  <c r="H28" i="7" s="1"/>
  <c r="H25" i="7"/>
  <c r="J27" i="6"/>
  <c r="J28" i="6" s="1"/>
  <c r="J25" i="6"/>
  <c r="K27" i="6"/>
  <c r="K28" i="6" s="1"/>
  <c r="K25" i="6"/>
  <c r="H25" i="6"/>
  <c r="H27" i="6"/>
  <c r="H28" i="6" s="1"/>
  <c r="I27" i="6"/>
  <c r="I28" i="6" s="1"/>
  <c r="I25" i="6"/>
  <c r="M19" i="7" l="1"/>
  <c r="M20" i="7"/>
  <c r="R20" i="7" s="1"/>
  <c r="M8" i="7"/>
  <c r="R8" i="7" s="1"/>
  <c r="M21" i="7"/>
  <c r="M9" i="7"/>
  <c r="R9" i="7" s="1"/>
  <c r="M22" i="7"/>
  <c r="M10" i="7"/>
  <c r="M11" i="7"/>
  <c r="M12" i="7"/>
  <c r="M13" i="7"/>
  <c r="M6" i="7"/>
  <c r="M14" i="7"/>
  <c r="R14" i="7" s="1"/>
  <c r="R23" i="7" s="1"/>
  <c r="M17" i="7"/>
  <c r="M23" i="7"/>
  <c r="M15" i="7"/>
  <c r="M16" i="7"/>
  <c r="M5" i="7"/>
  <c r="M18" i="7"/>
  <c r="M7" i="7"/>
  <c r="N20" i="7"/>
  <c r="N8" i="7"/>
  <c r="N21" i="7"/>
  <c r="N22" i="7"/>
  <c r="N10" i="7"/>
  <c r="N11" i="7"/>
  <c r="N12" i="7"/>
  <c r="N9" i="7"/>
  <c r="N13" i="7"/>
  <c r="N14" i="7"/>
  <c r="N19" i="7"/>
  <c r="N23" i="7"/>
  <c r="N15" i="7"/>
  <c r="N17" i="7"/>
  <c r="N6" i="7"/>
  <c r="N7" i="7"/>
  <c r="N16" i="7"/>
  <c r="N5" i="7"/>
  <c r="N18" i="7"/>
  <c r="O21" i="7"/>
  <c r="O9" i="7"/>
  <c r="O22" i="7"/>
  <c r="O10" i="7"/>
  <c r="O11" i="7"/>
  <c r="O12" i="7"/>
  <c r="O13" i="7"/>
  <c r="O14" i="7"/>
  <c r="O23" i="7"/>
  <c r="O15" i="7"/>
  <c r="O16" i="7"/>
  <c r="O6" i="7"/>
  <c r="O19" i="7"/>
  <c r="O17" i="7"/>
  <c r="O5" i="7"/>
  <c r="O18" i="7"/>
  <c r="O7" i="7"/>
  <c r="O20" i="7"/>
  <c r="O8" i="7"/>
  <c r="P22" i="7"/>
  <c r="P11" i="7"/>
  <c r="P12" i="7"/>
  <c r="P13" i="7"/>
  <c r="P14" i="7"/>
  <c r="P23" i="7"/>
  <c r="P15" i="7"/>
  <c r="P16" i="7"/>
  <c r="P21" i="7"/>
  <c r="P10" i="7"/>
  <c r="P17" i="7"/>
  <c r="P5" i="7"/>
  <c r="P19" i="7"/>
  <c r="P7" i="7"/>
  <c r="P20" i="7"/>
  <c r="P8" i="7"/>
  <c r="P9" i="7"/>
  <c r="P18" i="7"/>
  <c r="P6" i="7"/>
  <c r="O20" i="6"/>
  <c r="O8" i="6"/>
  <c r="O22" i="6"/>
  <c r="O10" i="6"/>
  <c r="O21" i="6"/>
  <c r="O9" i="6"/>
  <c r="O11" i="6"/>
  <c r="O12" i="6"/>
  <c r="O13" i="6"/>
  <c r="O18" i="6"/>
  <c r="O14" i="6"/>
  <c r="O23" i="6"/>
  <c r="O15" i="6"/>
  <c r="O6" i="6"/>
  <c r="O7" i="6"/>
  <c r="O16" i="6"/>
  <c r="O17" i="6"/>
  <c r="O5" i="6"/>
  <c r="O19" i="6"/>
  <c r="P21" i="6"/>
  <c r="P9" i="6"/>
  <c r="P11" i="6"/>
  <c r="P22" i="6"/>
  <c r="P10" i="6"/>
  <c r="P12" i="6"/>
  <c r="P13" i="6"/>
  <c r="P14" i="6"/>
  <c r="P19" i="6"/>
  <c r="P23" i="6"/>
  <c r="P15" i="6"/>
  <c r="P16" i="6"/>
  <c r="P17" i="6"/>
  <c r="P5" i="6"/>
  <c r="P7" i="6"/>
  <c r="P20" i="6"/>
  <c r="P18" i="6"/>
  <c r="P6" i="6"/>
  <c r="P8" i="6"/>
  <c r="N19" i="6"/>
  <c r="N7" i="6"/>
  <c r="N21" i="6"/>
  <c r="N9" i="6"/>
  <c r="N20" i="6"/>
  <c r="N8" i="6"/>
  <c r="N22" i="6"/>
  <c r="N10" i="6"/>
  <c r="N11" i="6"/>
  <c r="N12" i="6"/>
  <c r="N13" i="6"/>
  <c r="N14" i="6"/>
  <c r="N18" i="6"/>
  <c r="N23" i="6"/>
  <c r="N15" i="6"/>
  <c r="N6" i="6"/>
  <c r="N16" i="6"/>
  <c r="N17" i="6"/>
  <c r="N5" i="6"/>
  <c r="M18" i="6"/>
  <c r="M6" i="6"/>
  <c r="R6" i="6" s="1"/>
  <c r="M20" i="6"/>
  <c r="R20" i="6" s="1"/>
  <c r="M19" i="6"/>
  <c r="M7" i="6"/>
  <c r="M8" i="6"/>
  <c r="M21" i="6"/>
  <c r="M9" i="6"/>
  <c r="M22" i="6"/>
  <c r="M10" i="6"/>
  <c r="M11" i="6"/>
  <c r="M12" i="6"/>
  <c r="M17" i="6"/>
  <c r="R17" i="6" s="1"/>
  <c r="M5" i="6"/>
  <c r="R5" i="6" s="1"/>
  <c r="M13" i="6"/>
  <c r="R13" i="6" s="1"/>
  <c r="M16" i="6"/>
  <c r="M14" i="6"/>
  <c r="M23" i="6"/>
  <c r="M15" i="6"/>
  <c r="R15" i="6" s="1"/>
  <c r="R6" i="7" l="1"/>
  <c r="R16" i="7"/>
  <c r="R15" i="7"/>
  <c r="R13" i="7"/>
  <c r="R12" i="7"/>
  <c r="R11" i="7"/>
  <c r="R7" i="7"/>
  <c r="R10" i="7"/>
  <c r="R18" i="7"/>
  <c r="R22" i="7"/>
  <c r="R5" i="7"/>
  <c r="R21" i="7"/>
  <c r="R17" i="7"/>
  <c r="R19" i="7"/>
  <c r="R12" i="6"/>
  <c r="R11" i="6"/>
  <c r="R10" i="6"/>
  <c r="R22" i="6"/>
  <c r="R9" i="6"/>
  <c r="R21" i="6"/>
  <c r="R8" i="6"/>
  <c r="R14" i="6"/>
  <c r="R23" i="6" s="1"/>
  <c r="R7" i="6"/>
  <c r="R18" i="6"/>
  <c r="R16" i="6"/>
  <c r="R19" i="6"/>
  <c r="D10" i="8" l="1"/>
  <c r="E10" i="8" s="1"/>
  <c r="G10" i="8" s="1"/>
  <c r="O10" i="8" s="1"/>
  <c r="W10" i="8" s="1"/>
  <c r="D11" i="8"/>
  <c r="E11" i="8" s="1"/>
  <c r="G11" i="8" s="1"/>
  <c r="D9" i="8"/>
  <c r="E9" i="8" s="1"/>
  <c r="G9" i="8" s="1"/>
  <c r="B10" i="8"/>
  <c r="C10" i="8" s="1"/>
  <c r="F10" i="8" s="1"/>
  <c r="B11" i="8"/>
  <c r="C11" i="8" s="1"/>
  <c r="F11" i="8" s="1"/>
  <c r="K11" i="8" s="1"/>
  <c r="S11" i="8" s="1"/>
  <c r="B9" i="8"/>
  <c r="C9" i="8" s="1"/>
  <c r="F9" i="8" s="1"/>
  <c r="K9" i="8" s="1"/>
  <c r="S9" i="8" s="1"/>
  <c r="I5" i="8" l="1"/>
  <c r="O9" i="8"/>
  <c r="W9" i="8" s="1"/>
  <c r="I3" i="8" s="1"/>
  <c r="M9" i="8"/>
  <c r="U9" i="8" s="1"/>
  <c r="O11" i="8"/>
  <c r="W11" i="8" s="1"/>
  <c r="M11" i="8"/>
  <c r="U11" i="8" s="1"/>
  <c r="J10" i="8"/>
  <c r="R10" i="8" s="1"/>
  <c r="K10" i="8"/>
  <c r="S10" i="8" s="1"/>
  <c r="I4" i="8" s="1"/>
  <c r="L9" i="8"/>
  <c r="T9" i="8" s="1"/>
  <c r="L11" i="8"/>
  <c r="T11" i="8" s="1"/>
  <c r="N9" i="8"/>
  <c r="V9" i="8" s="1"/>
  <c r="H10" i="8"/>
  <c r="P10" i="8" s="1"/>
  <c r="F4" i="8" s="1"/>
  <c r="N11" i="8"/>
  <c r="V11" i="8" s="1"/>
  <c r="I10" i="8"/>
  <c r="Q10" i="8" s="1"/>
  <c r="L10" i="8"/>
  <c r="T10" i="8" s="1"/>
  <c r="H9" i="8"/>
  <c r="P9" i="8" s="1"/>
  <c r="N10" i="8"/>
  <c r="V10" i="8" s="1"/>
  <c r="H11" i="8"/>
  <c r="P11" i="8" s="1"/>
  <c r="M10" i="8"/>
  <c r="U10" i="8" s="1"/>
  <c r="I9" i="8"/>
  <c r="Q9" i="8" s="1"/>
  <c r="G3" i="8" s="1"/>
  <c r="I11" i="8"/>
  <c r="Q11" i="8" s="1"/>
  <c r="G5" i="8" s="1"/>
  <c r="J9" i="8"/>
  <c r="R9" i="8" s="1"/>
  <c r="J11" i="8"/>
  <c r="R11" i="8" s="1"/>
  <c r="E5" i="8"/>
  <c r="C5" i="8"/>
  <c r="E4" i="8"/>
  <c r="C4" i="8"/>
  <c r="E3" i="8"/>
  <c r="C3" i="8"/>
  <c r="D26" i="7"/>
  <c r="D25" i="7"/>
  <c r="D24" i="7"/>
  <c r="E14" i="7" s="1"/>
  <c r="B23" i="7"/>
  <c r="C23" i="7" s="1"/>
  <c r="B22" i="7"/>
  <c r="C22" i="7" s="1"/>
  <c r="B21" i="7"/>
  <c r="C21" i="7" s="1"/>
  <c r="B20" i="7"/>
  <c r="C20" i="7" s="1"/>
  <c r="B19" i="7"/>
  <c r="C19" i="7" s="1"/>
  <c r="B18" i="7"/>
  <c r="C18" i="7" s="1"/>
  <c r="B17" i="7"/>
  <c r="C17" i="7" s="1"/>
  <c r="B16" i="7"/>
  <c r="C16" i="7" s="1"/>
  <c r="B15" i="7"/>
  <c r="C15" i="7" s="1"/>
  <c r="C14" i="7"/>
  <c r="C13" i="7"/>
  <c r="C12" i="7"/>
  <c r="C11" i="7"/>
  <c r="C10" i="7"/>
  <c r="C9" i="7"/>
  <c r="C8" i="7"/>
  <c r="C7" i="7"/>
  <c r="C6" i="7"/>
  <c r="C5" i="7"/>
  <c r="C4" i="7"/>
  <c r="D26" i="6"/>
  <c r="D25" i="6"/>
  <c r="D24" i="6"/>
  <c r="E4" i="6" s="1"/>
  <c r="B23" i="6"/>
  <c r="C23" i="6" s="1"/>
  <c r="B22" i="6"/>
  <c r="C22" i="6" s="1"/>
  <c r="B21" i="6"/>
  <c r="C21" i="6" s="1"/>
  <c r="B20" i="6"/>
  <c r="C20" i="6" s="1"/>
  <c r="B19" i="6"/>
  <c r="C19" i="6" s="1"/>
  <c r="B18" i="6"/>
  <c r="C18" i="6" s="1"/>
  <c r="B17" i="6"/>
  <c r="C17" i="6" s="1"/>
  <c r="B16" i="6"/>
  <c r="C16" i="6" s="1"/>
  <c r="B15" i="6"/>
  <c r="C15" i="6" s="1"/>
  <c r="C14" i="6"/>
  <c r="C13" i="6"/>
  <c r="C12" i="6"/>
  <c r="C11" i="6"/>
  <c r="C10" i="6"/>
  <c r="C9" i="6"/>
  <c r="C8" i="6"/>
  <c r="C7" i="6"/>
  <c r="C6" i="6"/>
  <c r="C5" i="6"/>
  <c r="C4" i="6"/>
  <c r="B23" i="1"/>
  <c r="B22" i="1"/>
  <c r="B21" i="1"/>
  <c r="B20" i="1"/>
  <c r="B19" i="1"/>
  <c r="B18" i="1"/>
  <c r="B17" i="1"/>
  <c r="B16" i="1"/>
  <c r="B15" i="1"/>
  <c r="B23" i="5"/>
  <c r="C23" i="5" s="1"/>
  <c r="B22" i="5"/>
  <c r="C22" i="5" s="1"/>
  <c r="B21" i="5"/>
  <c r="C21" i="5" s="1"/>
  <c r="B20" i="5"/>
  <c r="C20" i="5" s="1"/>
  <c r="B19" i="5"/>
  <c r="C19" i="5" s="1"/>
  <c r="B18" i="5"/>
  <c r="C18" i="5" s="1"/>
  <c r="B17" i="5"/>
  <c r="C17" i="5" s="1"/>
  <c r="B16" i="5"/>
  <c r="C16" i="5" s="1"/>
  <c r="B15" i="5"/>
  <c r="C15" i="5" s="1"/>
  <c r="C14" i="5"/>
  <c r="C13" i="5"/>
  <c r="C12" i="5"/>
  <c r="C11" i="5"/>
  <c r="C10" i="5"/>
  <c r="C9" i="5"/>
  <c r="C8" i="5"/>
  <c r="C7" i="5"/>
  <c r="C6" i="5"/>
  <c r="C5" i="5"/>
  <c r="C4" i="5"/>
  <c r="H3" i="8" l="1"/>
  <c r="H4" i="8"/>
  <c r="H5" i="8"/>
  <c r="F5" i="8"/>
  <c r="G4" i="8"/>
  <c r="F3" i="8"/>
  <c r="D27" i="6"/>
  <c r="D28" i="6" s="1"/>
  <c r="E5" i="6"/>
  <c r="F5" i="6" s="1"/>
  <c r="E11" i="6"/>
  <c r="F11" i="6" s="1"/>
  <c r="E16" i="6"/>
  <c r="F16" i="6" s="1"/>
  <c r="E21" i="6"/>
  <c r="F21" i="6" s="1"/>
  <c r="E17" i="6"/>
  <c r="F17" i="6" s="1"/>
  <c r="E6" i="6"/>
  <c r="F6" i="6" s="1"/>
  <c r="E18" i="6"/>
  <c r="F18" i="6" s="1"/>
  <c r="E20" i="6"/>
  <c r="F20" i="6" s="1"/>
  <c r="E12" i="6"/>
  <c r="F12" i="6" s="1"/>
  <c r="E22" i="6"/>
  <c r="F22" i="6" s="1"/>
  <c r="E8" i="6"/>
  <c r="F8" i="6" s="1"/>
  <c r="E14" i="6"/>
  <c r="F14" i="6" s="1"/>
  <c r="E9" i="6"/>
  <c r="F9" i="6" s="1"/>
  <c r="E6" i="7"/>
  <c r="F6" i="7" s="1"/>
  <c r="E11" i="7"/>
  <c r="F11" i="7" s="1"/>
  <c r="E20" i="7"/>
  <c r="F20" i="7" s="1"/>
  <c r="E15" i="7"/>
  <c r="F15" i="7" s="1"/>
  <c r="E7" i="7"/>
  <c r="F7" i="7" s="1"/>
  <c r="E16" i="7"/>
  <c r="F16" i="7" s="1"/>
  <c r="E21" i="7"/>
  <c r="F21" i="7" s="1"/>
  <c r="E17" i="7"/>
  <c r="F17" i="7" s="1"/>
  <c r="E12" i="7"/>
  <c r="F12" i="7" s="1"/>
  <c r="E4" i="7"/>
  <c r="E22" i="7"/>
  <c r="F22" i="7" s="1"/>
  <c r="E19" i="7"/>
  <c r="F19" i="7" s="1"/>
  <c r="E13" i="7"/>
  <c r="F13" i="7" s="1"/>
  <c r="E10" i="7"/>
  <c r="F10" i="7" s="1"/>
  <c r="E8" i="7"/>
  <c r="F8" i="7" s="1"/>
  <c r="E5" i="7"/>
  <c r="F5" i="7" s="1"/>
  <c r="E9" i="7"/>
  <c r="F9" i="7" s="1"/>
  <c r="E18" i="7"/>
  <c r="F18" i="7" s="1"/>
  <c r="F14" i="7"/>
  <c r="D27" i="7"/>
  <c r="D28" i="7" s="1"/>
  <c r="E7" i="6"/>
  <c r="E10" i="6"/>
  <c r="E13" i="6"/>
  <c r="E15" i="6"/>
  <c r="E19" i="6"/>
  <c r="D26" i="5"/>
  <c r="D25" i="5"/>
  <c r="D24" i="5"/>
  <c r="E20" i="5" s="1"/>
  <c r="V20" i="5" s="1"/>
  <c r="U14" i="5" l="1"/>
  <c r="U23" i="5" s="1"/>
  <c r="U18" i="5"/>
  <c r="U6" i="5"/>
  <c r="U16" i="5"/>
  <c r="U20" i="5"/>
  <c r="U12" i="5"/>
  <c r="U21" i="5"/>
  <c r="U19" i="5"/>
  <c r="U17" i="5"/>
  <c r="U15" i="5"/>
  <c r="U13" i="5"/>
  <c r="U11" i="5"/>
  <c r="U9" i="5"/>
  <c r="U7" i="5"/>
  <c r="U5" i="5"/>
  <c r="U8" i="5"/>
  <c r="U22" i="5"/>
  <c r="U10" i="5"/>
  <c r="F24" i="7"/>
  <c r="F19" i="6"/>
  <c r="F13" i="6"/>
  <c r="F15" i="6"/>
  <c r="F10" i="6"/>
  <c r="F7" i="6"/>
  <c r="D27" i="5"/>
  <c r="D28" i="5" s="1"/>
  <c r="E11" i="5"/>
  <c r="V11" i="5" s="1"/>
  <c r="E8" i="5"/>
  <c r="V8" i="5" s="1"/>
  <c r="E5" i="5"/>
  <c r="V5" i="5" s="1"/>
  <c r="E10" i="5"/>
  <c r="V10" i="5" s="1"/>
  <c r="E17" i="5"/>
  <c r="V17" i="5" s="1"/>
  <c r="E7" i="5"/>
  <c r="V7" i="5" s="1"/>
  <c r="E19" i="5"/>
  <c r="V19" i="5" s="1"/>
  <c r="E15" i="5"/>
  <c r="V15" i="5" s="1"/>
  <c r="E4" i="5"/>
  <c r="E6" i="5"/>
  <c r="V6" i="5" s="1"/>
  <c r="E12" i="5"/>
  <c r="V12" i="5" s="1"/>
  <c r="E9" i="5"/>
  <c r="V9" i="5" s="1"/>
  <c r="E21" i="5"/>
  <c r="V21" i="5" s="1"/>
  <c r="E13" i="5"/>
  <c r="V13" i="5" s="1"/>
  <c r="E22" i="5"/>
  <c r="V22" i="5" s="1"/>
  <c r="E16" i="5"/>
  <c r="V16" i="5" s="1"/>
  <c r="E18" i="5"/>
  <c r="V18" i="5" s="1"/>
  <c r="F20" i="5"/>
  <c r="E14" i="5"/>
  <c r="V14" i="5" s="1"/>
  <c r="V3" i="5" l="1"/>
  <c r="F24" i="6"/>
  <c r="G15" i="6" s="1"/>
  <c r="G12" i="7"/>
  <c r="G9" i="7"/>
  <c r="G6" i="7"/>
  <c r="F25" i="7"/>
  <c r="G17" i="7"/>
  <c r="G21" i="7"/>
  <c r="G5" i="7"/>
  <c r="G11" i="7"/>
  <c r="G18" i="7"/>
  <c r="G16" i="7"/>
  <c r="G15" i="7"/>
  <c r="G14" i="7"/>
  <c r="G22" i="7"/>
  <c r="G8" i="7"/>
  <c r="G10" i="7"/>
  <c r="G20" i="7"/>
  <c r="G7" i="7"/>
  <c r="G13" i="7"/>
  <c r="G19" i="7"/>
  <c r="F5" i="5"/>
  <c r="F14" i="5"/>
  <c r="F12" i="5"/>
  <c r="F6" i="5"/>
  <c r="F11" i="5"/>
  <c r="F22" i="5"/>
  <c r="F8" i="5"/>
  <c r="F9" i="5"/>
  <c r="F19" i="5"/>
  <c r="F13" i="5"/>
  <c r="F21" i="5"/>
  <c r="F15" i="5"/>
  <c r="F18" i="5"/>
  <c r="F7" i="5"/>
  <c r="F17" i="5"/>
  <c r="F16" i="5"/>
  <c r="F10" i="5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D26" i="1"/>
  <c r="C23" i="1" l="1"/>
  <c r="F3" i="5"/>
  <c r="AB4" i="5" s="1"/>
  <c r="G7" i="6"/>
  <c r="G11" i="6"/>
  <c r="G17" i="6"/>
  <c r="G21" i="6"/>
  <c r="G8" i="6"/>
  <c r="G5" i="6"/>
  <c r="G10" i="6"/>
  <c r="G13" i="6"/>
  <c r="G22" i="6"/>
  <c r="G14" i="6"/>
  <c r="G9" i="6"/>
  <c r="G16" i="6"/>
  <c r="G12" i="6"/>
  <c r="G20" i="6"/>
  <c r="G19" i="6"/>
  <c r="G18" i="6"/>
  <c r="G6" i="6"/>
  <c r="F25" i="6"/>
  <c r="F24" i="5"/>
  <c r="D25" i="1"/>
  <c r="D24" i="1"/>
  <c r="E17" i="1" s="1"/>
  <c r="F17" i="1" l="1"/>
  <c r="V17" i="1"/>
  <c r="U21" i="1"/>
  <c r="U22" i="1"/>
  <c r="U20" i="1"/>
  <c r="U18" i="1"/>
  <c r="U16" i="1"/>
  <c r="U14" i="1"/>
  <c r="U23" i="1" s="1"/>
  <c r="U12" i="1"/>
  <c r="U10" i="1"/>
  <c r="U8" i="1"/>
  <c r="U6" i="1"/>
  <c r="U19" i="1"/>
  <c r="U17" i="1"/>
  <c r="U15" i="1"/>
  <c r="U13" i="1"/>
  <c r="U11" i="1"/>
  <c r="U9" i="1"/>
  <c r="U7" i="1"/>
  <c r="U5" i="1"/>
  <c r="D27" i="1"/>
  <c r="D28" i="1" s="1"/>
  <c r="F25" i="5"/>
  <c r="F33" i="7" s="1"/>
  <c r="G20" i="5"/>
  <c r="G6" i="5"/>
  <c r="G13" i="5"/>
  <c r="G16" i="5"/>
  <c r="G5" i="5"/>
  <c r="G22" i="5"/>
  <c r="G7" i="5"/>
  <c r="G17" i="5"/>
  <c r="G11" i="5"/>
  <c r="G21" i="5"/>
  <c r="G10" i="5"/>
  <c r="G15" i="5"/>
  <c r="G8" i="5"/>
  <c r="G9" i="5"/>
  <c r="G19" i="5"/>
  <c r="G18" i="5"/>
  <c r="G14" i="5"/>
  <c r="G12" i="5"/>
  <c r="E9" i="1"/>
  <c r="E10" i="1"/>
  <c r="E11" i="1"/>
  <c r="E4" i="1"/>
  <c r="E12" i="1"/>
  <c r="E13" i="1"/>
  <c r="E14" i="1"/>
  <c r="E5" i="1"/>
  <c r="E6" i="1"/>
  <c r="E7" i="1"/>
  <c r="E8" i="1"/>
  <c r="E22" i="1"/>
  <c r="E20" i="1"/>
  <c r="E18" i="1"/>
  <c r="E16" i="1"/>
  <c r="E15" i="1"/>
  <c r="E21" i="1"/>
  <c r="E19" i="1"/>
  <c r="F21" i="1" l="1"/>
  <c r="V21" i="1"/>
  <c r="F5" i="1"/>
  <c r="V5" i="1"/>
  <c r="F19" i="1"/>
  <c r="V19" i="1"/>
  <c r="F16" i="1"/>
  <c r="V16" i="1"/>
  <c r="F9" i="1"/>
  <c r="V9" i="1"/>
  <c r="F13" i="1"/>
  <c r="V13" i="1"/>
  <c r="F11" i="1"/>
  <c r="V11" i="1"/>
  <c r="F14" i="1"/>
  <c r="V14" i="1"/>
  <c r="F12" i="1"/>
  <c r="V12" i="1"/>
  <c r="F15" i="1"/>
  <c r="V15" i="1"/>
  <c r="F18" i="1"/>
  <c r="V18" i="1"/>
  <c r="F10" i="1"/>
  <c r="V10" i="1"/>
  <c r="F20" i="1"/>
  <c r="V20" i="1"/>
  <c r="F22" i="1"/>
  <c r="V22" i="1"/>
  <c r="F8" i="1"/>
  <c r="V8" i="1"/>
  <c r="F7" i="1"/>
  <c r="V7" i="1"/>
  <c r="F6" i="1"/>
  <c r="F24" i="1" s="1"/>
  <c r="V6" i="1"/>
  <c r="F3" i="1"/>
  <c r="AB4" i="1" s="1"/>
  <c r="J5" i="5"/>
  <c r="K5" i="5"/>
  <c r="I5" i="5"/>
  <c r="H5" i="5"/>
  <c r="K15" i="5"/>
  <c r="I15" i="5"/>
  <c r="H15" i="5"/>
  <c r="J15" i="5"/>
  <c r="H11" i="5"/>
  <c r="K11" i="5"/>
  <c r="I11" i="5"/>
  <c r="J11" i="5"/>
  <c r="K12" i="5"/>
  <c r="H12" i="5"/>
  <c r="J12" i="5"/>
  <c r="I12" i="5"/>
  <c r="J10" i="5"/>
  <c r="I10" i="5"/>
  <c r="K10" i="5"/>
  <c r="H10" i="5"/>
  <c r="I21" i="5"/>
  <c r="J21" i="5"/>
  <c r="K21" i="5"/>
  <c r="H21" i="5"/>
  <c r="K17" i="5"/>
  <c r="I17" i="5"/>
  <c r="H17" i="5"/>
  <c r="J17" i="5"/>
  <c r="J22" i="5"/>
  <c r="K22" i="5"/>
  <c r="I22" i="5"/>
  <c r="H22" i="5"/>
  <c r="K6" i="5"/>
  <c r="J6" i="5"/>
  <c r="I6" i="5"/>
  <c r="H6" i="5"/>
  <c r="K7" i="5"/>
  <c r="J7" i="5"/>
  <c r="I7" i="5"/>
  <c r="H7" i="5"/>
  <c r="H14" i="5"/>
  <c r="K14" i="5"/>
  <c r="I14" i="5"/>
  <c r="J14" i="5"/>
  <c r="K18" i="5"/>
  <c r="J18" i="5"/>
  <c r="H18" i="5"/>
  <c r="I18" i="5"/>
  <c r="K16" i="5"/>
  <c r="J16" i="5"/>
  <c r="H16" i="5"/>
  <c r="I16" i="5"/>
  <c r="J19" i="5"/>
  <c r="I19" i="5"/>
  <c r="H19" i="5"/>
  <c r="K19" i="5"/>
  <c r="J13" i="5"/>
  <c r="K13" i="5"/>
  <c r="I13" i="5"/>
  <c r="H13" i="5"/>
  <c r="J9" i="5"/>
  <c r="H9" i="5"/>
  <c r="I9" i="5"/>
  <c r="K9" i="5"/>
  <c r="K8" i="5"/>
  <c r="J8" i="5"/>
  <c r="H8" i="5"/>
  <c r="I8" i="5"/>
  <c r="K20" i="5"/>
  <c r="J20" i="5"/>
  <c r="I20" i="5"/>
  <c r="H20" i="5"/>
  <c r="F32" i="6"/>
  <c r="V3" i="1" l="1"/>
  <c r="K24" i="5"/>
  <c r="K27" i="5" s="1"/>
  <c r="K28" i="5" s="1"/>
  <c r="H24" i="5"/>
  <c r="I24" i="5"/>
  <c r="J24" i="5"/>
  <c r="G25" i="7"/>
  <c r="G10" i="1"/>
  <c r="F25" i="1"/>
  <c r="G13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K20" i="1" l="1"/>
  <c r="I20" i="1"/>
  <c r="J20" i="1"/>
  <c r="H20" i="1"/>
  <c r="J5" i="1"/>
  <c r="I5" i="1"/>
  <c r="H5" i="1"/>
  <c r="K5" i="1"/>
  <c r="I22" i="1"/>
  <c r="K22" i="1"/>
  <c r="H22" i="1"/>
  <c r="J22" i="1"/>
  <c r="H19" i="1"/>
  <c r="K19" i="1"/>
  <c r="J19" i="1"/>
  <c r="I19" i="1"/>
  <c r="K9" i="1"/>
  <c r="J9" i="1"/>
  <c r="H9" i="1"/>
  <c r="I9" i="1"/>
  <c r="J21" i="1"/>
  <c r="K21" i="1"/>
  <c r="I21" i="1"/>
  <c r="H21" i="1"/>
  <c r="K16" i="1"/>
  <c r="J16" i="1"/>
  <c r="I16" i="1"/>
  <c r="H16" i="1"/>
  <c r="H14" i="1"/>
  <c r="K14" i="1"/>
  <c r="J14" i="1"/>
  <c r="I14" i="1"/>
  <c r="H6" i="1"/>
  <c r="I6" i="1"/>
  <c r="K6" i="1"/>
  <c r="J6" i="1"/>
  <c r="I12" i="1"/>
  <c r="K12" i="1"/>
  <c r="H12" i="1"/>
  <c r="J12" i="1"/>
  <c r="H15" i="1"/>
  <c r="K15" i="1"/>
  <c r="I15" i="1"/>
  <c r="J15" i="1"/>
  <c r="H17" i="1"/>
  <c r="K17" i="1"/>
  <c r="I17" i="1"/>
  <c r="J17" i="1"/>
  <c r="H7" i="1"/>
  <c r="J7" i="1"/>
  <c r="I7" i="1"/>
  <c r="K7" i="1"/>
  <c r="I11" i="1"/>
  <c r="H11" i="1"/>
  <c r="K11" i="1"/>
  <c r="J11" i="1"/>
  <c r="I13" i="1"/>
  <c r="H13" i="1"/>
  <c r="J13" i="1"/>
  <c r="K13" i="1"/>
  <c r="H10" i="1"/>
  <c r="J10" i="1"/>
  <c r="K10" i="1"/>
  <c r="I10" i="1"/>
  <c r="I18" i="1"/>
  <c r="K18" i="1"/>
  <c r="J18" i="1"/>
  <c r="H18" i="1"/>
  <c r="J8" i="1"/>
  <c r="H8" i="1"/>
  <c r="I8" i="1"/>
  <c r="K8" i="1"/>
  <c r="K25" i="5"/>
  <c r="Q11" i="5"/>
  <c r="Q18" i="5"/>
  <c r="Q21" i="5"/>
  <c r="Q9" i="5"/>
  <c r="Q12" i="5"/>
  <c r="Q6" i="5"/>
  <c r="Q16" i="5"/>
  <c r="Q7" i="5"/>
  <c r="Q13" i="5"/>
  <c r="Q19" i="5"/>
  <c r="Q8" i="5"/>
  <c r="Q14" i="5"/>
  <c r="Q15" i="5"/>
  <c r="Q10" i="5"/>
  <c r="Q23" i="5"/>
  <c r="Q20" i="5"/>
  <c r="Q5" i="5"/>
  <c r="Q17" i="5"/>
  <c r="Q22" i="5"/>
  <c r="H27" i="5"/>
  <c r="H28" i="5" s="1"/>
  <c r="H25" i="5"/>
  <c r="J27" i="5"/>
  <c r="J28" i="5" s="1"/>
  <c r="J25" i="5"/>
  <c r="I27" i="5"/>
  <c r="I28" i="5" s="1"/>
  <c r="E15" i="8" s="1"/>
  <c r="M15" i="8" s="1"/>
  <c r="I25" i="5"/>
  <c r="G25" i="6"/>
  <c r="G15" i="8"/>
  <c r="O15" i="8" s="1"/>
  <c r="K24" i="1" l="1"/>
  <c r="H24" i="1"/>
  <c r="I24" i="1"/>
  <c r="J24" i="1"/>
  <c r="P19" i="5"/>
  <c r="P23" i="5"/>
  <c r="P8" i="5"/>
  <c r="P14" i="5"/>
  <c r="P7" i="5"/>
  <c r="P5" i="5"/>
  <c r="P10" i="5"/>
  <c r="P12" i="5"/>
  <c r="P20" i="5"/>
  <c r="P15" i="5"/>
  <c r="P6" i="5"/>
  <c r="P21" i="5"/>
  <c r="P16" i="5"/>
  <c r="P9" i="5"/>
  <c r="P18" i="5"/>
  <c r="P22" i="5"/>
  <c r="P17" i="5"/>
  <c r="P11" i="5"/>
  <c r="P13" i="5"/>
  <c r="N19" i="5"/>
  <c r="N16" i="5"/>
  <c r="N7" i="5"/>
  <c r="N17" i="5"/>
  <c r="N20" i="5"/>
  <c r="N10" i="5"/>
  <c r="N18" i="5"/>
  <c r="N23" i="5"/>
  <c r="N5" i="5"/>
  <c r="N12" i="5"/>
  <c r="N6" i="5"/>
  <c r="N8" i="5"/>
  <c r="N15" i="5"/>
  <c r="N9" i="5"/>
  <c r="N21" i="5"/>
  <c r="N11" i="5"/>
  <c r="N22" i="5"/>
  <c r="N14" i="5"/>
  <c r="N13" i="5"/>
  <c r="O10" i="5"/>
  <c r="O12" i="5"/>
  <c r="O14" i="5"/>
  <c r="O20" i="5"/>
  <c r="O8" i="5"/>
  <c r="O16" i="5"/>
  <c r="O6" i="5"/>
  <c r="O11" i="5"/>
  <c r="O5" i="5"/>
  <c r="O13" i="5"/>
  <c r="O19" i="5"/>
  <c r="O21" i="5"/>
  <c r="O17" i="5"/>
  <c r="O22" i="5"/>
  <c r="O7" i="5"/>
  <c r="O18" i="5"/>
  <c r="O23" i="5"/>
  <c r="O9" i="5"/>
  <c r="O15" i="5"/>
  <c r="D15" i="8"/>
  <c r="L15" i="8" s="1"/>
  <c r="L17" i="8" s="1"/>
  <c r="F15" i="8"/>
  <c r="N15" i="8" s="1"/>
  <c r="M17" i="8"/>
  <c r="M16" i="8"/>
  <c r="O16" i="8"/>
  <c r="O17" i="8"/>
  <c r="G25" i="5"/>
  <c r="S22" i="5" l="1"/>
  <c r="W22" i="5" s="1"/>
  <c r="S20" i="5"/>
  <c r="W20" i="5" s="1"/>
  <c r="S11" i="5"/>
  <c r="W11" i="5" s="1"/>
  <c r="S17" i="5"/>
  <c r="W17" i="5" s="1"/>
  <c r="S7" i="5"/>
  <c r="W7" i="5" s="1"/>
  <c r="I25" i="1"/>
  <c r="I27" i="1"/>
  <c r="I28" i="1" s="1"/>
  <c r="H27" i="1"/>
  <c r="H28" i="1" s="1"/>
  <c r="H25" i="1"/>
  <c r="K25" i="1"/>
  <c r="K27" i="1"/>
  <c r="K28" i="1" s="1"/>
  <c r="J27" i="1"/>
  <c r="J28" i="1" s="1"/>
  <c r="J25" i="1"/>
  <c r="S19" i="5"/>
  <c r="W19" i="5" s="1"/>
  <c r="S21" i="5"/>
  <c r="W21" i="5" s="1"/>
  <c r="S15" i="5"/>
  <c r="W15" i="5" s="1"/>
  <c r="S9" i="5"/>
  <c r="W9" i="5" s="1"/>
  <c r="S16" i="5"/>
  <c r="W16" i="5" s="1"/>
  <c r="U15" i="8"/>
  <c r="V15" i="8" s="1"/>
  <c r="S8" i="5"/>
  <c r="W8" i="5" s="1"/>
  <c r="S12" i="5"/>
  <c r="W12" i="5" s="1"/>
  <c r="S5" i="5"/>
  <c r="W5" i="5" s="1"/>
  <c r="S6" i="5"/>
  <c r="W6" i="5" s="1"/>
  <c r="S13" i="5"/>
  <c r="W13" i="5" s="1"/>
  <c r="S18" i="5"/>
  <c r="W18" i="5" s="1"/>
  <c r="L16" i="8"/>
  <c r="S14" i="5"/>
  <c r="S10" i="5"/>
  <c r="W10" i="5" s="1"/>
  <c r="N16" i="8"/>
  <c r="N17" i="8"/>
  <c r="U17" i="8" s="1"/>
  <c r="S23" i="5" l="1"/>
  <c r="W14" i="5"/>
  <c r="W3" i="5" s="1"/>
  <c r="Y3" i="5" s="1"/>
  <c r="P20" i="1"/>
  <c r="P16" i="1"/>
  <c r="P8" i="1"/>
  <c r="P6" i="1"/>
  <c r="P10" i="1"/>
  <c r="P19" i="1"/>
  <c r="P12" i="1"/>
  <c r="P21" i="1"/>
  <c r="P23" i="1"/>
  <c r="P15" i="1"/>
  <c r="P11" i="1"/>
  <c r="P7" i="1"/>
  <c r="P13" i="1"/>
  <c r="P14" i="1"/>
  <c r="P17" i="1"/>
  <c r="P9" i="1"/>
  <c r="P5" i="1"/>
  <c r="P22" i="1"/>
  <c r="P18" i="1"/>
  <c r="Q22" i="1"/>
  <c r="Q18" i="1"/>
  <c r="Q10" i="1"/>
  <c r="Q19" i="1"/>
  <c r="Q12" i="1"/>
  <c r="Q20" i="1"/>
  <c r="Q11" i="1"/>
  <c r="Q16" i="1"/>
  <c r="Q13" i="1"/>
  <c r="Q8" i="1"/>
  <c r="Q14" i="1"/>
  <c r="Q17" i="1"/>
  <c r="Q5" i="1"/>
  <c r="Q6" i="1"/>
  <c r="Q7" i="1"/>
  <c r="Q23" i="1"/>
  <c r="Q15" i="1"/>
  <c r="Q21" i="1"/>
  <c r="Q9" i="1"/>
  <c r="N10" i="1"/>
  <c r="N15" i="1"/>
  <c r="N11" i="1"/>
  <c r="N23" i="1"/>
  <c r="N19" i="1"/>
  <c r="N8" i="1"/>
  <c r="N22" i="1"/>
  <c r="N14" i="1"/>
  <c r="N7" i="1"/>
  <c r="N18" i="1"/>
  <c r="S18" i="1" s="1"/>
  <c r="W18" i="1" s="1"/>
  <c r="N12" i="1"/>
  <c r="N6" i="1"/>
  <c r="N13" i="1"/>
  <c r="N9" i="1"/>
  <c r="N21" i="1"/>
  <c r="N16" i="1"/>
  <c r="N17" i="1"/>
  <c r="N5" i="1"/>
  <c r="N20" i="1"/>
  <c r="O16" i="1"/>
  <c r="O17" i="1"/>
  <c r="O5" i="1"/>
  <c r="O7" i="1"/>
  <c r="O14" i="1"/>
  <c r="O22" i="1"/>
  <c r="O11" i="1"/>
  <c r="O12" i="1"/>
  <c r="O19" i="1"/>
  <c r="O13" i="1"/>
  <c r="O6" i="1"/>
  <c r="O10" i="1"/>
  <c r="O8" i="1"/>
  <c r="O15" i="1"/>
  <c r="O20" i="1"/>
  <c r="O23" i="1"/>
  <c r="O21" i="1"/>
  <c r="O18" i="1"/>
  <c r="O9" i="1"/>
  <c r="U16" i="8"/>
  <c r="V16" i="8" s="1"/>
  <c r="V17" i="8"/>
  <c r="G25" i="1"/>
  <c r="S22" i="1" l="1"/>
  <c r="W22" i="1" s="1"/>
  <c r="S21" i="1"/>
  <c r="W21" i="1" s="1"/>
  <c r="S7" i="1"/>
  <c r="W7" i="1" s="1"/>
  <c r="S14" i="1"/>
  <c r="S8" i="1"/>
  <c r="W8" i="1" s="1"/>
  <c r="S19" i="1"/>
  <c r="W19" i="1" s="1"/>
  <c r="S11" i="1"/>
  <c r="W11" i="1" s="1"/>
  <c r="S9" i="1"/>
  <c r="W9" i="1" s="1"/>
  <c r="S15" i="1"/>
  <c r="W15" i="1" s="1"/>
  <c r="S5" i="1"/>
  <c r="W5" i="1" s="1"/>
  <c r="S13" i="1"/>
  <c r="W13" i="1" s="1"/>
  <c r="S10" i="1"/>
  <c r="W10" i="1" s="1"/>
  <c r="S20" i="1"/>
  <c r="W20" i="1" s="1"/>
  <c r="S16" i="1"/>
  <c r="W16" i="1" s="1"/>
  <c r="S6" i="1"/>
  <c r="W6" i="1" s="1"/>
  <c r="S17" i="1"/>
  <c r="W17" i="1" s="1"/>
  <c r="S12" i="1"/>
  <c r="W12" i="1" s="1"/>
  <c r="S23" i="1" l="1"/>
  <c r="W14" i="1"/>
  <c r="W3" i="1"/>
  <c r="Y3" i="1" s="1"/>
</calcChain>
</file>

<file path=xl/sharedStrings.xml><?xml version="1.0" encoding="utf-8"?>
<sst xmlns="http://schemas.openxmlformats.org/spreadsheetml/2006/main" count="180" uniqueCount="67">
  <si>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</si>
  <si>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</si>
  <si>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</si>
  <si>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</si>
  <si>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</si>
  <si>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</si>
  <si>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</si>
  <si>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</si>
  <si>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</si>
  <si>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</si>
  <si>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</si>
  <si>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</si>
  <si>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</si>
  <si>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</si>
  <si>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pred (kJ/mol)</t>
  </si>
  <si>
    <t>sum</t>
  </si>
  <si>
    <t>angle</t>
  </si>
  <si>
    <t>tanh_multiplier</t>
  </si>
  <si>
    <t>predicted modal results for the inclined angles</t>
  </si>
  <si>
    <t>angle_1(constrained)</t>
  </si>
  <si>
    <t>angle_2</t>
  </si>
  <si>
    <t>cos(theta_1/2)</t>
  </si>
  <si>
    <t>cos(theta_2/2)</t>
  </si>
  <si>
    <t>pred_norm_ratio</t>
  </si>
  <si>
    <t>equilibrium structure</t>
  </si>
  <si>
    <t>n10_inclination_relax</t>
  </si>
  <si>
    <t>p10_inclination_relax</t>
  </si>
  <si>
    <t>kangal_A</t>
  </si>
  <si>
    <t>kangal_B</t>
  </si>
  <si>
    <t>arg1_A</t>
  </si>
  <si>
    <t>arg2_A</t>
  </si>
  <si>
    <t>arg3_A</t>
  </si>
  <si>
    <t>arg4_A</t>
  </si>
  <si>
    <t>arg1_B</t>
  </si>
  <si>
    <t>arg2_B</t>
  </si>
  <si>
    <t>arg3_B</t>
  </si>
  <si>
    <t>arg4_B</t>
  </si>
  <si>
    <t>f1_A</t>
  </si>
  <si>
    <t>f2_A</t>
  </si>
  <si>
    <t>f3_A</t>
  </si>
  <si>
    <t>f4_A</t>
  </si>
  <si>
    <t>f1_B</t>
  </si>
  <si>
    <t>f2_B</t>
  </si>
  <si>
    <t>f3_B</t>
  </si>
  <si>
    <t>f4_B</t>
  </si>
  <si>
    <t>am10</t>
  </si>
  <si>
    <t>ap10</t>
  </si>
  <si>
    <t>mode_1_ratio</t>
  </si>
  <si>
    <t>mode_2_ratio</t>
  </si>
  <si>
    <t>mode_3_ratio</t>
  </si>
  <si>
    <t>mode_4_ratio</t>
  </si>
  <si>
    <t>coefficients</t>
  </si>
  <si>
    <t>kJ/mol</t>
  </si>
  <si>
    <t>(hartrees)</t>
  </si>
  <si>
    <t>mode_1</t>
  </si>
  <si>
    <t>mode_2</t>
  </si>
  <si>
    <t>mode_3</t>
  </si>
  <si>
    <t>mode_4</t>
  </si>
  <si>
    <t>predicted_norm</t>
  </si>
  <si>
    <t>QM</t>
  </si>
  <si>
    <t>calculate</t>
  </si>
  <si>
    <t>sym_value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</si>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</sst>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2" fontId="0" fillId="0" borderId="0" xfId="0" applyNumberFormat="1"/>
    <xf numFmtId="165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C(OH)ClFH</a:t>
            </a:r>
          </a:p>
        </c:rich>
      </c:tx>
      <c:layout>
        <c:manualLayout>
          <c:xMode val="edge"/>
          <c:yMode val="edge"/>
          <c:x val="0.46110084089784281"/>
          <c:y val="4.64165575377009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(opt_angle_no_relax!$S$23,opt_angle_no_relax!$S$15:$S$22,opt_angle_no_relax!$S$5:$S$14)</c:f>
              <c:numCache>
                <c:formatCode>General</c:formatCode>
                <c:ptCount val="19"/>
                <c:pt idx="0">
                  <c:v>9.8426060452139463</c:v>
                </c:pt>
                <c:pt idx="1">
                  <c:v>9.8163037933316435</c:v>
                </c:pt>
                <c:pt idx="2">
                  <c:v>9.1409616186432583</c:v>
                </c:pt>
                <c:pt idx="3">
                  <c:v>6.908582649687486</c:v>
                </c:pt>
                <c:pt idx="4">
                  <c:v>3.4461511241175242</c:v>
                </c:pt>
                <c:pt idx="5">
                  <c:v>0.58183569265648949</c:v>
                </c:pt>
                <c:pt idx="6">
                  <c:v>0.16754319373531756</c:v>
                </c:pt>
                <c:pt idx="7">
                  <c:v>2.3491232329407552</c:v>
                </c:pt>
                <c:pt idx="8">
                  <c:v>5.2992905486567192</c:v>
                </c:pt>
                <c:pt idx="9">
                  <c:v>6.638808278286831</c:v>
                </c:pt>
                <c:pt idx="10">
                  <c:v>5.2992905486567192</c:v>
                </c:pt>
                <c:pt idx="11">
                  <c:v>2.3491232329407552</c:v>
                </c:pt>
                <c:pt idx="12">
                  <c:v>0.16754319373531756</c:v>
                </c:pt>
                <c:pt idx="13">
                  <c:v>0.58183569265648949</c:v>
                </c:pt>
                <c:pt idx="14">
                  <c:v>3.4461511241175242</c:v>
                </c:pt>
                <c:pt idx="15">
                  <c:v>6.908582649687486</c:v>
                </c:pt>
                <c:pt idx="16">
                  <c:v>9.1409616186432583</c:v>
                </c:pt>
                <c:pt idx="17">
                  <c:v>9.8163037933316435</c:v>
                </c:pt>
                <c:pt idx="18">
                  <c:v>9.8426060452139463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C7-47C5-AF95-BDEBCC55D2EB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opt_angle_no_relax!$B$5:$B$23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opt_angle_no_relax!$U$5:$U$23</c:f>
              <c:numCache>
                <c:formatCode>General</c:formatCode>
                <c:ptCount val="19"/>
                <c:pt idx="0">
                  <c:v>15.533403180038647</c:v>
                </c:pt>
                <c:pt idx="1">
                  <c:v>18.703510645096969</c:v>
                </c:pt>
                <c:pt idx="2">
                  <c:v>18.921663440032717</c:v>
                </c:pt>
                <c:pt idx="3">
                  <c:v>17.957868645188626</c:v>
                </c:pt>
                <c:pt idx="4">
                  <c:v>17.584023700019145</c:v>
                </c:pt>
                <c:pt idx="5">
                  <c:v>18.287342640082102</c:v>
                </c:pt>
                <c:pt idx="6">
                  <c:v>19.231577460229289</c:v>
                </c:pt>
                <c:pt idx="7">
                  <c:v>19.394122165227827</c:v>
                </c:pt>
                <c:pt idx="8">
                  <c:v>18.951226570202834</c:v>
                </c:pt>
                <c:pt idx="9">
                  <c:v>18.67665178028119</c:v>
                </c:pt>
                <c:pt idx="10">
                  <c:v>18.365451265258002</c:v>
                </c:pt>
                <c:pt idx="11">
                  <c:v>16.631203495224952</c:v>
                </c:pt>
                <c:pt idx="12">
                  <c:v>12.281721430040022</c:v>
                </c:pt>
                <c:pt idx="13">
                  <c:v>6.2264520150128533</c:v>
                </c:pt>
                <c:pt idx="14">
                  <c:v>1.3169245449972209</c:v>
                </c:pt>
                <c:pt idx="15">
                  <c:v>0.13135376502953022</c:v>
                </c:pt>
                <c:pt idx="16">
                  <c:v>3.3947189900434296</c:v>
                </c:pt>
                <c:pt idx="17">
                  <c:v>9.5645652252230775</c:v>
                </c:pt>
                <c:pt idx="18">
                  <c:v>18.67665178028119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C7-47C5-AF95-BDEBCC55D2EB}"/>
            </c:ext>
          </c:extLst>
        </c:ser>
        <c:ser>
          <c:idx val="2"/>
          <c:order val="2"/>
          <c:tx>
            <c:v>predicted 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(opt_angle_relax!$B$23,opt_angle_relax!$B$15:$B$22,opt_angle_relax!$B$5:$B$14)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(opt_angle_relax!$S$23,opt_angle_relax!$S$15:$S$22,opt_angle_relax!$S$5:$S$14)</c:f>
              <c:numCache>
                <c:formatCode>General</c:formatCode>
                <c:ptCount val="19"/>
                <c:pt idx="0">
                  <c:v>6.4475101894164695</c:v>
                </c:pt>
                <c:pt idx="1">
                  <c:v>7.1154087151096617</c:v>
                </c:pt>
                <c:pt idx="2">
                  <c:v>8.0226139459477572</c:v>
                </c:pt>
                <c:pt idx="3">
                  <c:v>7.1799700320549764</c:v>
                </c:pt>
                <c:pt idx="4">
                  <c:v>4.1516518493294496</c:v>
                </c:pt>
                <c:pt idx="5">
                  <c:v>0.91373522233711291</c:v>
                </c:pt>
                <c:pt idx="6">
                  <c:v>0.12144957849204492</c:v>
                </c:pt>
                <c:pt idx="7">
                  <c:v>2.524229196458704</c:v>
                </c:pt>
                <c:pt idx="8">
                  <c:v>6.1050349136381143</c:v>
                </c:pt>
                <c:pt idx="9">
                  <c:v>7.7823244323102863</c:v>
                </c:pt>
                <c:pt idx="10">
                  <c:v>6.1050349136381143</c:v>
                </c:pt>
                <c:pt idx="11">
                  <c:v>2.524229196458704</c:v>
                </c:pt>
                <c:pt idx="12">
                  <c:v>0.12144957849204492</c:v>
                </c:pt>
                <c:pt idx="13">
                  <c:v>0.91373522233711291</c:v>
                </c:pt>
                <c:pt idx="14">
                  <c:v>4.1516518493294496</c:v>
                </c:pt>
                <c:pt idx="15">
                  <c:v>7.1799700320549764</c:v>
                </c:pt>
                <c:pt idx="16">
                  <c:v>8.0226139459477572</c:v>
                </c:pt>
                <c:pt idx="17">
                  <c:v>7.1154087151096617</c:v>
                </c:pt>
                <c:pt idx="18">
                  <c:v>6.4475101894164695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AB6-4067-B214-72AD222E5FEA}"/>
            </c:ext>
          </c:extLst>
        </c:ser>
        <c:ser>
          <c:idx val="3"/>
          <c:order val="3"/>
          <c:tx>
            <c:v>QM 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opt_angle_relax!$B$5:$B$23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opt_angle_relax!$U$5:$U$23</c:f>
              <c:numCache>
                <c:formatCode>General</c:formatCode>
                <c:ptCount val="19"/>
                <c:pt idx="0">
                  <c:v>13.702668285174582</c:v>
                </c:pt>
                <c:pt idx="1">
                  <c:v>14.871435865244393</c:v>
                </c:pt>
                <c:pt idx="2">
                  <c:v>13.320894330281817</c:v>
                </c:pt>
                <c:pt idx="3">
                  <c:v>11.885848540006748</c:v>
                </c:pt>
                <c:pt idx="4">
                  <c:v>12.32183907022528</c:v>
                </c:pt>
                <c:pt idx="5">
                  <c:v>14.267413335151616</c:v>
                </c:pt>
                <c:pt idx="6">
                  <c:v>15.777364640151006</c:v>
                </c:pt>
                <c:pt idx="7">
                  <c:v>15.280882590001625</c:v>
                </c:pt>
                <c:pt idx="8">
                  <c:v>13.441536055171241</c:v>
                </c:pt>
                <c:pt idx="9">
                  <c:v>12.233517250006514</c:v>
                </c:pt>
                <c:pt idx="10">
                  <c:v>12.416514600111611</c:v>
                </c:pt>
                <c:pt idx="11">
                  <c:v>12.4958834650933</c:v>
                </c:pt>
                <c:pt idx="12">
                  <c:v>10.218892335224666</c:v>
                </c:pt>
                <c:pt idx="13">
                  <c:v>5.5395424501323305</c:v>
                </c:pt>
                <c:pt idx="14">
                  <c:v>1.2141624752626399</c:v>
                </c:pt>
                <c:pt idx="15">
                  <c:v>0.12447495524389751</c:v>
                </c:pt>
                <c:pt idx="16">
                  <c:v>3.2117478952576448</c:v>
                </c:pt>
                <c:pt idx="17">
                  <c:v>8.9169331401598129</c:v>
                </c:pt>
                <c:pt idx="18">
                  <c:v>12.233517250006514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AB6-4067-B214-72AD222E5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311000"/>
        <c:axId val="587311784"/>
      </c:scatterChart>
      <c:valAx>
        <c:axId val="587311000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FCOH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311784"/>
        <c:crosses val="autoZero"/>
        <c:crossBetween val="midCat"/>
        <c:majorUnit val="90"/>
      </c:valAx>
      <c:valAx>
        <c:axId val="58731178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311000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509AF1-AF45-D58F-C585-43DD0B5BF4C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0.15287</cdr:x>
      <cdr:y>0.13067</cdr:y>
    </cdr:from>
    <cdr:to>
      <cdr:x>0.68987</cdr:x>
      <cdr:y>0.33453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ED0D252-66CC-D4A6-5A6F-F46C7021AE18}"/>
            </a:ext>
          </a:extLst>
        </cdr:cNvPr>
        <cdr:cNvSpPr txBox="1"/>
      </cdr:nvSpPr>
      <cdr:spPr>
        <a:xfrm xmlns:a="http://schemas.openxmlformats.org/drawingml/2006/main">
          <a:off x="1323687" y="821459"/>
          <a:ext cx="4649932" cy="1281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relaxed</a:t>
          </a:r>
          <a:r>
            <a:rPr lang="en-US" sz="2400" baseline="0">
              <a:solidFill>
                <a:schemeClr val="accent1"/>
              </a:solidFill>
            </a:rPr>
            <a:t> scan: </a:t>
          </a:r>
          <a:r>
            <a:rPr lang="en-US" sz="2400">
              <a:solidFill>
                <a:schemeClr val="accent1"/>
              </a:solidFill>
            </a:rPr>
            <a:t>R-squared = -1.1642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rigid scan: R-squared = -1.5396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7"/>
  <sheetViews>
    <sheetView zoomScale="90" zoomScaleNormal="90" workbookViewId="0"/>
  </sheetViews>
  <sheetFormatPr defaultRowHeight="15" x14ac:dyDescent="0.25"/>
  <cols>
    <col min="1" max="1" width="24.28515625" customWidth="1"/>
    <col min="2" max="2" width="20.85546875" customWidth="1"/>
    <col min="3" max="4" width="8.7109375" customWidth="1"/>
    <col min="6" max="6" width="14.42578125" customWidth="1"/>
    <col min="7" max="7" width="15.140625" customWidth="1"/>
    <col min="8" max="8" width="13.7109375" customWidth="1"/>
    <col min="9" max="9" width="14.140625" customWidth="1"/>
    <col min="10" max="10" width="13.42578125" customWidth="1"/>
    <col min="11" max="11" width="12.28515625" customWidth="1"/>
    <col min="12" max="14" width="12" customWidth="1"/>
    <col min="15" max="15" width="12.42578125" customWidth="1"/>
    <col min="16" max="16" width="13.140625" customWidth="1"/>
    <col min="17" max="17" width="11.140625" customWidth="1"/>
    <col min="18" max="18" width="15.85546875" customWidth="1"/>
    <col min="19" max="20" width="11.140625" customWidth="1"/>
    <col min="21" max="21" width="17.28515625" customWidth="1"/>
    <col min="22" max="22" width="15.5703125" customWidth="1"/>
    <col min="23" max="23" width="13.28515625" customWidth="1"/>
    <col min="24" max="24" width="18.140625" customWidth="1"/>
  </cols>
  <sheetData>
    <row r="1" spans="1:23" x14ac:dyDescent="0.25">
      <c r="A1" t="s">
        <v>17</v>
      </c>
      <c r="B1">
        <v>2.8158916161173799</v>
      </c>
    </row>
    <row r="2" spans="1:23" x14ac:dyDescent="0.25">
      <c r="B2" t="s">
        <v>19</v>
      </c>
      <c r="C2" t="s">
        <v>8</v>
      </c>
      <c r="D2" t="s">
        <v>20</v>
      </c>
      <c r="E2" t="s">
        <v>8</v>
      </c>
      <c r="F2" t="s">
        <v>47</v>
      </c>
      <c r="G2" t="s">
        <v>48</v>
      </c>
      <c r="H2" t="s">
        <v>49</v>
      </c>
      <c r="I2" t="s">
        <v>50</v>
      </c>
    </row>
    <row r="3" spans="1:23" x14ac:dyDescent="0.25">
      <c r="A3" t="s">
        <v>24</v>
      </c>
      <c r="B3">
        <v>109.00113</v>
      </c>
      <c r="C3">
        <f>B3*PI()/180</f>
        <v>1.9024286068943668</v>
      </c>
      <c r="D3">
        <v>111.11542</v>
      </c>
      <c r="E3">
        <f>D3*PI()/180</f>
        <v>1.9393299287363577</v>
      </c>
      <c r="F3">
        <f>P9*T9/(P$9*T$9)</f>
        <v>1</v>
      </c>
      <c r="G3">
        <f t="shared" ref="G3:I3" si="0">Q9*U9/(Q$9*U$9)</f>
        <v>1</v>
      </c>
      <c r="H3">
        <f t="shared" si="0"/>
        <v>1</v>
      </c>
      <c r="I3">
        <f t="shared" si="0"/>
        <v>1</v>
      </c>
      <c r="U3" s="4"/>
      <c r="V3" s="4"/>
    </row>
    <row r="4" spans="1:23" x14ac:dyDescent="0.25">
      <c r="A4" t="s">
        <v>25</v>
      </c>
      <c r="B4">
        <v>99.001130000000003</v>
      </c>
      <c r="C4">
        <f t="shared" ref="C4:C5" si="1">B4*PI()/180</f>
        <v>1.7278956816949338</v>
      </c>
      <c r="D4">
        <v>110.4819</v>
      </c>
      <c r="E4">
        <f t="shared" ref="E4:E5" si="2">D4*PI()/180</f>
        <v>1.9282729188591232</v>
      </c>
      <c r="F4">
        <f t="shared" ref="F4:F5" si="3">P10*T10/(P$9*T$9)</f>
        <v>1.1601181273942607</v>
      </c>
      <c r="G4">
        <f t="shared" ref="G4:G5" si="4">Q10*U10/(Q$9*U$9)</f>
        <v>1.1790494526804118</v>
      </c>
      <c r="H4">
        <f t="shared" ref="H4:H5" si="5">R10*V10/(R$9*V$9)</f>
        <v>1.237974535844242</v>
      </c>
      <c r="I4">
        <f t="shared" ref="I4:I5" si="6">S10*W10/(S$9*W$9)</f>
        <v>1.3368487740449997</v>
      </c>
      <c r="U4" s="4"/>
      <c r="V4" s="4"/>
    </row>
    <row r="5" spans="1:23" x14ac:dyDescent="0.25">
      <c r="A5" t="s">
        <v>26</v>
      </c>
      <c r="B5">
        <v>119.00113</v>
      </c>
      <c r="C5">
        <f t="shared" si="1"/>
        <v>2.0769615320937995</v>
      </c>
      <c r="D5">
        <v>111.54711</v>
      </c>
      <c r="E5">
        <f t="shared" si="2"/>
        <v>1.946864340584292</v>
      </c>
      <c r="F5">
        <f t="shared" si="3"/>
        <v>0.82235048228527807</v>
      </c>
      <c r="G5">
        <f t="shared" si="4"/>
        <v>0.79720910665098232</v>
      </c>
      <c r="H5">
        <f t="shared" si="5"/>
        <v>0.73679326021670832</v>
      </c>
      <c r="I5">
        <f t="shared" si="6"/>
        <v>0.65922477518276468</v>
      </c>
      <c r="U5" s="4"/>
      <c r="V5" s="4"/>
    </row>
    <row r="7" spans="1:23" x14ac:dyDescent="0.25">
      <c r="F7" t="s">
        <v>27</v>
      </c>
      <c r="G7" t="s">
        <v>28</v>
      </c>
    </row>
    <row r="8" spans="1:23" x14ac:dyDescent="0.25">
      <c r="B8" t="s">
        <v>19</v>
      </c>
      <c r="C8" t="s">
        <v>8</v>
      </c>
      <c r="D8" t="s">
        <v>20</v>
      </c>
      <c r="E8" t="s">
        <v>8</v>
      </c>
      <c r="F8" t="s">
        <v>21</v>
      </c>
      <c r="G8" t="s">
        <v>22</v>
      </c>
      <c r="H8" t="s">
        <v>29</v>
      </c>
      <c r="I8" t="s">
        <v>30</v>
      </c>
      <c r="J8" t="s">
        <v>31</v>
      </c>
      <c r="K8" t="s">
        <v>32</v>
      </c>
      <c r="L8" t="s">
        <v>33</v>
      </c>
      <c r="M8" t="s">
        <v>34</v>
      </c>
      <c r="N8" t="s">
        <v>35</v>
      </c>
      <c r="O8" t="s">
        <v>36</v>
      </c>
      <c r="P8" t="s">
        <v>37</v>
      </c>
      <c r="Q8" t="s">
        <v>38</v>
      </c>
      <c r="R8" t="s">
        <v>39</v>
      </c>
      <c r="S8" t="s">
        <v>40</v>
      </c>
      <c r="T8" t="s">
        <v>41</v>
      </c>
      <c r="U8" t="s">
        <v>42</v>
      </c>
      <c r="V8" t="s">
        <v>43</v>
      </c>
      <c r="W8" t="s">
        <v>44</v>
      </c>
    </row>
    <row r="9" spans="1:23" x14ac:dyDescent="0.25">
      <c r="A9" t="s">
        <v>24</v>
      </c>
      <c r="B9">
        <f>B3</f>
        <v>109.00113</v>
      </c>
      <c r="C9">
        <f>B9*PI()/180</f>
        <v>1.9024286068943668</v>
      </c>
      <c r="D9">
        <f>D3</f>
        <v>111.11542</v>
      </c>
      <c r="E9">
        <f>D9*PI()/180</f>
        <v>1.9393299287363577</v>
      </c>
      <c r="F9">
        <f>COS(C9/2)</f>
        <v>0.58069492759980357</v>
      </c>
      <c r="G9">
        <f>COS(E9/2)</f>
        <v>0.56557586553421479</v>
      </c>
      <c r="H9">
        <f>(F9+3*F9^3)/4</f>
        <v>0.29203435306824183</v>
      </c>
      <c r="I9">
        <f>(3*F9^2+F9^4)/4</f>
        <v>0.2813320217973001</v>
      </c>
      <c r="J9">
        <f>(6*F9^3-3*F9^5+F9^7)/4</f>
        <v>0.24976529513936702</v>
      </c>
      <c r="K9">
        <f>(10*F9^4-9*F9^6+3*F9^8)/4</f>
        <v>0.20769573919614048</v>
      </c>
      <c r="L9">
        <f>(G9+3*G9^3)/4</f>
        <v>0.27707960086923045</v>
      </c>
      <c r="M9">
        <f>(3*G9^2+G9^4)/4</f>
        <v>0.26548721814434739</v>
      </c>
      <c r="N9">
        <f>(6*G9^3-3*G9^5+G9^7)/4</f>
        <v>0.23259649893285719</v>
      </c>
      <c r="O9">
        <f>(10*G9^4-9*G9^6+3*G9^8)/4</f>
        <v>0.19001151150641435</v>
      </c>
      <c r="P9">
        <f>TANH($B$1*H9)</f>
        <v>0.67633989976267717</v>
      </c>
      <c r="Q9">
        <f t="shared" ref="Q9:W11" si="7">TANH($B$1*I9)</f>
        <v>0.65965379788739997</v>
      </c>
      <c r="R9">
        <f t="shared" si="7"/>
        <v>0.60646582773844748</v>
      </c>
      <c r="S9">
        <f t="shared" si="7"/>
        <v>0.52618062327728499</v>
      </c>
      <c r="T9">
        <f t="shared" si="7"/>
        <v>0.65283647671595757</v>
      </c>
      <c r="U9">
        <f t="shared" si="7"/>
        <v>0.63370492897697706</v>
      </c>
      <c r="V9">
        <f t="shared" si="7"/>
        <v>0.57500390921427202</v>
      </c>
      <c r="W9">
        <f t="shared" si="7"/>
        <v>0.48923325126626088</v>
      </c>
    </row>
    <row r="10" spans="1:23" x14ac:dyDescent="0.25">
      <c r="A10" t="s">
        <v>45</v>
      </c>
      <c r="B10">
        <f>B4</f>
        <v>99.001130000000003</v>
      </c>
      <c r="C10">
        <f t="shared" ref="C10:C11" si="8">B10*PI()/180</f>
        <v>1.7278956816949338</v>
      </c>
      <c r="D10">
        <f>D4</f>
        <v>110.4819</v>
      </c>
      <c r="E10">
        <f t="shared" ref="E10:E11" si="9">D10*PI()/180</f>
        <v>1.9282729188591232</v>
      </c>
      <c r="F10">
        <f>COS(C10/2)</f>
        <v>0.64944054985152755</v>
      </c>
      <c r="G10">
        <f t="shared" ref="G10:G11" si="10">COS(E10/2)</f>
        <v>0.57012653650678125</v>
      </c>
      <c r="H10">
        <f t="shared" ref="H10:H11" si="11">(F10+3*F10^3)/4</f>
        <v>0.3677975177739512</v>
      </c>
      <c r="I10">
        <f t="shared" ref="I10:I11" si="12">(3*F10^2+F10^4)/4</f>
        <v>0.36080289258668358</v>
      </c>
      <c r="J10">
        <f t="shared" ref="J10:J11" si="13">(6*F10^3-3*F10^5+F10^7)/4</f>
        <v>0.33640873687366946</v>
      </c>
      <c r="K10">
        <f t="shared" ref="K10:K11" si="14">(10*F10^4-9*F10^6+3*F10^8)/4</f>
        <v>0.29964745120553915</v>
      </c>
      <c r="L10">
        <f t="shared" ref="L10:L11" si="15">(G10+3*G10^3)/4</f>
        <v>0.28151890601281737</v>
      </c>
      <c r="M10">
        <f t="shared" ref="M10:M11" si="16">(3*G10^2+G10^4)/4</f>
        <v>0.27019664470156735</v>
      </c>
      <c r="N10">
        <f t="shared" ref="N10:N11" si="17">(6*G10^3-3*G10^5+G10^7)/4</f>
        <v>0.23769237113203526</v>
      </c>
      <c r="O10">
        <f t="shared" ref="O10:O11" si="18">(10*G10^4-9*G10^6+3*G10^8)/4</f>
        <v>0.19523663308554542</v>
      </c>
      <c r="P10">
        <f t="shared" ref="P10:P11" si="19">TANH($B$1*H10)</f>
        <v>0.77617558345580562</v>
      </c>
      <c r="Q10">
        <f t="shared" si="7"/>
        <v>0.7682248476579584</v>
      </c>
      <c r="R10">
        <f t="shared" si="7"/>
        <v>0.73855396193286649</v>
      </c>
      <c r="S10">
        <f t="shared" si="7"/>
        <v>0.68780324446968832</v>
      </c>
      <c r="T10">
        <f t="shared" si="7"/>
        <v>0.65995094820210476</v>
      </c>
      <c r="U10">
        <f t="shared" si="7"/>
        <v>0.6415740998792584</v>
      </c>
      <c r="V10">
        <f t="shared" si="7"/>
        <v>0.58452973908119232</v>
      </c>
      <c r="W10">
        <f t="shared" si="7"/>
        <v>0.50034421141790741</v>
      </c>
    </row>
    <row r="11" spans="1:23" x14ac:dyDescent="0.25">
      <c r="A11" t="s">
        <v>46</v>
      </c>
      <c r="B11">
        <f>B5</f>
        <v>119.00113</v>
      </c>
      <c r="C11">
        <f t="shared" si="8"/>
        <v>2.0769615320937995</v>
      </c>
      <c r="D11">
        <f>D5</f>
        <v>111.54711</v>
      </c>
      <c r="E11">
        <f t="shared" si="9"/>
        <v>1.946864340584292</v>
      </c>
      <c r="F11">
        <f>COS(C11/2)</f>
        <v>0.50752986631586128</v>
      </c>
      <c r="G11">
        <f t="shared" si="10"/>
        <v>0.56246505892656773</v>
      </c>
      <c r="H11">
        <f t="shared" si="11"/>
        <v>0.22493212283049191</v>
      </c>
      <c r="I11">
        <f t="shared" si="12"/>
        <v>0.20977763354516485</v>
      </c>
      <c r="J11">
        <f t="shared" si="13"/>
        <v>0.17301159730128404</v>
      </c>
      <c r="K11">
        <f t="shared" si="14"/>
        <v>0.13072398140250047</v>
      </c>
      <c r="L11">
        <f t="shared" si="15"/>
        <v>0.27407527795399911</v>
      </c>
      <c r="M11">
        <f t="shared" si="16"/>
        <v>0.26229721746374868</v>
      </c>
      <c r="N11">
        <f t="shared" si="17"/>
        <v>0.22914855693496727</v>
      </c>
      <c r="O11">
        <f t="shared" si="18"/>
        <v>0.18648808510770706</v>
      </c>
      <c r="P11">
        <f t="shared" si="19"/>
        <v>0.56037829014629503</v>
      </c>
      <c r="Q11">
        <f t="shared" si="7"/>
        <v>0.53040683079450446</v>
      </c>
      <c r="R11">
        <f t="shared" si="7"/>
        <v>0.45197688640935646</v>
      </c>
      <c r="S11">
        <f t="shared" si="7"/>
        <v>0.35233268199220474</v>
      </c>
      <c r="T11">
        <f t="shared" si="7"/>
        <v>0.64795533614600964</v>
      </c>
      <c r="U11">
        <f t="shared" si="7"/>
        <v>0.62829889353303081</v>
      </c>
      <c r="V11">
        <f t="shared" si="7"/>
        <v>0.56846869124468447</v>
      </c>
      <c r="W11">
        <f t="shared" si="7"/>
        <v>0.48164982714614019</v>
      </c>
    </row>
    <row r="13" spans="1:23" x14ac:dyDescent="0.25">
      <c r="L13" t="s">
        <v>18</v>
      </c>
    </row>
    <row r="14" spans="1:23" x14ac:dyDescent="0.25">
      <c r="B14" t="s">
        <v>51</v>
      </c>
      <c r="D14">
        <v>1</v>
      </c>
      <c r="E14">
        <v>2</v>
      </c>
      <c r="F14">
        <v>3</v>
      </c>
      <c r="G14">
        <v>4</v>
      </c>
      <c r="L14" t="s">
        <v>54</v>
      </c>
      <c r="M14" t="s">
        <v>55</v>
      </c>
      <c r="N14" t="s">
        <v>56</v>
      </c>
      <c r="O14" t="s">
        <v>57</v>
      </c>
      <c r="U14" t="s">
        <v>58</v>
      </c>
      <c r="V14" t="s">
        <v>23</v>
      </c>
    </row>
    <row r="15" spans="1:23" x14ac:dyDescent="0.25">
      <c r="A15" t="s">
        <v>24</v>
      </c>
      <c r="D15">
        <f>opt_angle_relax!H28</f>
        <v>-1.3490904916945632</v>
      </c>
      <c r="E15">
        <f>opt_angle_relax!I28</f>
        <v>1.6755583622690167</v>
      </c>
      <c r="F15">
        <f>opt_angle_relax!J28</f>
        <v>1.8210185930818661</v>
      </c>
      <c r="G15">
        <f>opt_angle_relax!K28</f>
        <v>-4.2515283175730924E-2</v>
      </c>
      <c r="K15" t="s">
        <v>52</v>
      </c>
      <c r="L15">
        <f>D$15</f>
        <v>-1.3490904916945632</v>
      </c>
      <c r="M15">
        <f t="shared" ref="M15:O15" si="20">E$15</f>
        <v>1.6755583622690167</v>
      </c>
      <c r="N15">
        <f t="shared" si="20"/>
        <v>1.8210185930818661</v>
      </c>
      <c r="O15">
        <f t="shared" si="20"/>
        <v>-4.2515283175730924E-2</v>
      </c>
      <c r="T15" t="s">
        <v>52</v>
      </c>
      <c r="U15" s="4">
        <f>SQRT(SUM(L15^2+M15^2+N15^2+O15^2))</f>
        <v>2.8187687464216853</v>
      </c>
      <c r="V15" s="4">
        <f>U15/$U$15</f>
        <v>1</v>
      </c>
    </row>
    <row r="16" spans="1:23" x14ac:dyDescent="0.25">
      <c r="A16" t="s">
        <v>45</v>
      </c>
      <c r="L16">
        <f>L$15*F4</f>
        <v>-1.565104334910099</v>
      </c>
      <c r="M16">
        <f t="shared" ref="M16:O16" si="21">M$15*G4</f>
        <v>1.9755661699673712</v>
      </c>
      <c r="N16">
        <f t="shared" si="21"/>
        <v>2.2543746475342576</v>
      </c>
      <c r="O16">
        <f t="shared" si="21"/>
        <v>-5.6836504191651885E-2</v>
      </c>
      <c r="U16" s="4">
        <f t="shared" ref="U16:U17" si="22">SQRT(SUM(L16^2+M16^2+N16^2+O16^2))</f>
        <v>3.3819888691017104</v>
      </c>
      <c r="V16" s="4">
        <f>U16/$U$15</f>
        <v>1.1998106880513029</v>
      </c>
    </row>
    <row r="17" spans="1:22" x14ac:dyDescent="0.25">
      <c r="A17" t="s">
        <v>46</v>
      </c>
      <c r="L17">
        <f>L$15*F5</f>
        <v>-1.109425216491507</v>
      </c>
      <c r="M17">
        <f t="shared" ref="M17" si="23">M$15*G5</f>
        <v>1.3357703851260658</v>
      </c>
      <c r="N17">
        <f t="shared" ref="N17" si="24">N$15*H5</f>
        <v>1.3417142261120314</v>
      </c>
      <c r="O17">
        <f t="shared" ref="O17" si="25">O$15*I5</f>
        <v>-2.8027127993352795E-2</v>
      </c>
      <c r="U17" s="4">
        <f t="shared" si="22"/>
        <v>2.1945590484701087</v>
      </c>
      <c r="V17" s="4">
        <f>U17/$U$15</f>
        <v>0.77855235597315819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3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3" ht="18.75" x14ac:dyDescent="0.3">
      <c r="A1" s="3">
        <v>2625.5</v>
      </c>
      <c r="B1" t="s">
        <v>52</v>
      </c>
      <c r="F1" t="s">
        <v>16</v>
      </c>
      <c r="R1" t="s">
        <v>14</v>
      </c>
      <c r="T1" t="s">
        <v>59</v>
      </c>
    </row>
    <row r="2" spans="1:23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52</v>
      </c>
      <c r="W2" s="1" t="s">
        <v>60</v>
      </c>
    </row>
    <row r="3" spans="1:23" x14ac:dyDescent="0.25">
      <c r="D3" t="s">
        <v>53</v>
      </c>
      <c r="E3" t="s">
        <v>53</v>
      </c>
      <c r="F3">
        <f>SUM(F4:F22)</f>
        <v>5.5541833957423561E-5</v>
      </c>
      <c r="W3" s="1" t="s">
        <v>61</v>
      </c>
    </row>
    <row r="4" spans="1:23" x14ac:dyDescent="0.25">
      <c r="A4" t="s">
        <v>2</v>
      </c>
      <c r="B4">
        <v>-60.398510000000002</v>
      </c>
      <c r="C4">
        <f>B4*PI()/180</f>
        <v>-1.0541528627987202</v>
      </c>
      <c r="D4">
        <v>-673.79992059000006</v>
      </c>
      <c r="E4">
        <f>D4-$D$24</f>
        <v>-3.9373377777565111E-3</v>
      </c>
      <c r="V4">
        <f>SUM(V5:V22)</f>
        <v>1.1492330656559692E-4</v>
      </c>
      <c r="W4" s="5">
        <f>0.5*SQRT(V4/F3)</f>
        <v>0.71922363875705342</v>
      </c>
    </row>
    <row r="5" spans="1:23" x14ac:dyDescent="0.25">
      <c r="B5">
        <v>0</v>
      </c>
      <c r="C5">
        <f t="shared" ref="C5:C23" si="0">B5*PI()/180</f>
        <v>0</v>
      </c>
      <c r="D5">
        <v>-673.79535448000001</v>
      </c>
      <c r="E5">
        <f t="shared" ref="E5:E22" si="1">D5-$D$24</f>
        <v>6.287722222850789E-4</v>
      </c>
      <c r="F5">
        <f t="shared" ref="F5:F22" si="2">E5^2</f>
        <v>3.9535450751731668E-7</v>
      </c>
      <c r="G5">
        <f t="shared" ref="G5:G22" si="3">E5/$F$24</f>
        <v>0.35794763058767087</v>
      </c>
      <c r="H5">
        <f>COS(C5)*SQRT(2)*G5</f>
        <v>0.50621439379639865</v>
      </c>
      <c r="I5">
        <f>SQRT(2)*COS(2*C5)*G5</f>
        <v>0.50621439379639865</v>
      </c>
      <c r="J5">
        <f>COS(3*C5)*SQRT(2)*G5</f>
        <v>0.50621439379639865</v>
      </c>
      <c r="K5">
        <f>COS(4*C5)*SQRT(2)*G5</f>
        <v>0.50621439379639865</v>
      </c>
      <c r="M5">
        <f>H$28*(COS($C5)-COS($C$4))</f>
        <v>-1.0722293842094592</v>
      </c>
      <c r="N5">
        <f>I$28*(COS(2*$C5)-COS(2*$C$4))</f>
        <v>1.7172296659169772</v>
      </c>
      <c r="O5">
        <f>J$28*(COS(3*$C5)-COS(3*$C$4))</f>
        <v>4.233004429306277</v>
      </c>
      <c r="P5">
        <f>K$28*(COS(4*$C5)-COS(4*$C$4))</f>
        <v>-8.1105367978113768E-2</v>
      </c>
      <c r="R5">
        <f t="shared" ref="R5:R22" si="4">SUM(M5:P5)*SQRT(2)</f>
        <v>6.7838401082596507</v>
      </c>
      <c r="T5">
        <f t="shared" ref="T5:T22" si="5">(D5-$D$25)*$A$1</f>
        <v>11.988321805109194</v>
      </c>
      <c r="V5">
        <f>(D5-D5)^2</f>
        <v>0</v>
      </c>
    </row>
    <row r="6" spans="1:23" x14ac:dyDescent="0.25">
      <c r="B6">
        <v>20</v>
      </c>
      <c r="C6">
        <f t="shared" si="0"/>
        <v>0.3490658503988659</v>
      </c>
      <c r="D6">
        <v>-673.79502567999998</v>
      </c>
      <c r="E6">
        <f t="shared" si="1"/>
        <v>9.5757222231895867E-4</v>
      </c>
      <c r="F6">
        <f t="shared" si="2"/>
        <v>9.1694456095686922E-7</v>
      </c>
      <c r="G6">
        <f t="shared" si="3"/>
        <v>0.54512698867323284</v>
      </c>
      <c r="H6">
        <f t="shared" ref="H6:H22" si="6">COS(C6)*SQRT(2)*G6</f>
        <v>0.72443345513941426</v>
      </c>
      <c r="I6">
        <f t="shared" ref="I6:I22" si="7">SQRT(2)*COS(2*C6)*G6</f>
        <v>0.59056356349260342</v>
      </c>
      <c r="J6">
        <f t="shared" ref="J6:J22" si="8">COS(3*C6)*SQRT(2)*G6</f>
        <v>0.38546299029864534</v>
      </c>
      <c r="K6">
        <f t="shared" ref="K6:K22" si="9">COS(4*C6)*SQRT(2)*G6</f>
        <v>0.13386989164681085</v>
      </c>
      <c r="M6">
        <f t="shared" ref="M6:M23" si="10">H$28*(COS($C6)-COS($C$4))</f>
        <v>-0.94444518475124573</v>
      </c>
      <c r="N6">
        <f t="shared" ref="N6:N23" si="11">I$28*(COS(2*$C6)-COS(2*$C$4))</f>
        <v>1.4515180892026169</v>
      </c>
      <c r="O6">
        <f t="shared" ref="O6:O23" si="12">J$28*(COS(3*$C6)-COS(3*$C$4))</f>
        <v>3.1746381263647026</v>
      </c>
      <c r="P6">
        <f t="shared" ref="P6:P23" si="13">K$28*(COS(4*$C6)-COS(4*$C$4))</f>
        <v>-3.5689053560405123E-2</v>
      </c>
      <c r="R6">
        <f t="shared" si="4"/>
        <v>5.1562537289453347</v>
      </c>
      <c r="T6">
        <f t="shared" si="5"/>
        <v>12.851586205198146</v>
      </c>
      <c r="V6">
        <f>(D6-D22)^2</f>
        <v>4.0816929025712213E-6</v>
      </c>
    </row>
    <row r="7" spans="1:23" x14ac:dyDescent="0.25">
      <c r="B7">
        <v>40</v>
      </c>
      <c r="C7">
        <f t="shared" si="0"/>
        <v>0.69813170079773179</v>
      </c>
      <c r="D7">
        <v>-673.79562595000004</v>
      </c>
      <c r="E7">
        <f t="shared" si="1"/>
        <v>3.5730222225538455E-4</v>
      </c>
      <c r="F7">
        <f t="shared" si="2"/>
        <v>1.276648780286362E-7</v>
      </c>
      <c r="G7">
        <f t="shared" si="3"/>
        <v>0.20340511130601086</v>
      </c>
      <c r="H7">
        <f t="shared" si="6"/>
        <v>0.22035901700235483</v>
      </c>
      <c r="I7">
        <f t="shared" si="7"/>
        <v>4.9951333866659148E-2</v>
      </c>
      <c r="J7">
        <f t="shared" si="8"/>
        <v>-0.14382913353248469</v>
      </c>
      <c r="K7">
        <f t="shared" si="9"/>
        <v>-0.27031035086901395</v>
      </c>
      <c r="M7">
        <f t="shared" si="10"/>
        <v>-0.57650524672519599</v>
      </c>
      <c r="N7">
        <f t="shared" si="11"/>
        <v>0.77871275885942204</v>
      </c>
      <c r="O7">
        <f t="shared" si="12"/>
        <v>1.0579055204815537</v>
      </c>
      <c r="P7">
        <f t="shared" si="13"/>
        <v>2.5500181327270416E-2</v>
      </c>
      <c r="R7">
        <f t="shared" si="4"/>
        <v>1.8181316431243253</v>
      </c>
      <c r="T7">
        <f t="shared" si="5"/>
        <v>11.275577320031232</v>
      </c>
      <c r="V7">
        <f>(D7-D21)^2</f>
        <v>1.1624894820893146E-5</v>
      </c>
    </row>
    <row r="8" spans="1:23" x14ac:dyDescent="0.25">
      <c r="B8">
        <v>60</v>
      </c>
      <c r="C8">
        <f t="shared" si="0"/>
        <v>1.0471975511965976</v>
      </c>
      <c r="D8">
        <v>-673.79599021000001</v>
      </c>
      <c r="E8">
        <f t="shared" si="1"/>
        <v>-6.9577777139784303E-6</v>
      </c>
      <c r="F8">
        <f t="shared" si="2"/>
        <v>4.8410670717134911E-11</v>
      </c>
      <c r="G8">
        <f t="shared" si="3"/>
        <v>-3.9609256875617893E-3</v>
      </c>
      <c r="H8">
        <f t="shared" si="6"/>
        <v>-2.80079741345093E-3</v>
      </c>
      <c r="I8">
        <f t="shared" si="7"/>
        <v>2.8007974134509283E-3</v>
      </c>
      <c r="J8">
        <f t="shared" si="8"/>
        <v>5.6015948269018592E-3</v>
      </c>
      <c r="K8">
        <f t="shared" si="9"/>
        <v>2.8007974134509322E-3</v>
      </c>
      <c r="M8">
        <f t="shared" si="10"/>
        <v>-1.2788556872403486E-2</v>
      </c>
      <c r="N8">
        <f t="shared" si="11"/>
        <v>1.3626766353316361E-2</v>
      </c>
      <c r="O8">
        <f t="shared" si="12"/>
        <v>-4.6078246002109101E-4</v>
      </c>
      <c r="P8">
        <f t="shared" si="13"/>
        <v>1.3346651717190193E-3</v>
      </c>
      <c r="R8">
        <f t="shared" si="4"/>
        <v>2.4212639988232874E-3</v>
      </c>
      <c r="T8">
        <f t="shared" si="5"/>
        <v>10.319212690111669</v>
      </c>
      <c r="V8">
        <f>(D8-D20)^2</f>
        <v>1.5439084147206E-5</v>
      </c>
    </row>
    <row r="9" spans="1:23" x14ac:dyDescent="0.25">
      <c r="B9">
        <v>80</v>
      </c>
      <c r="C9">
        <f t="shared" si="0"/>
        <v>1.3962634015954636</v>
      </c>
      <c r="D9">
        <v>-673.79548638000006</v>
      </c>
      <c r="E9">
        <f t="shared" si="1"/>
        <v>4.9687222224292782E-4</v>
      </c>
      <c r="F9">
        <f t="shared" si="2"/>
        <v>2.4688200523662545E-7</v>
      </c>
      <c r="G9">
        <f t="shared" si="3"/>
        <v>0.2828595608284511</v>
      </c>
      <c r="H9">
        <f t="shared" si="6"/>
        <v>6.9463408611507238E-2</v>
      </c>
      <c r="I9">
        <f t="shared" si="7"/>
        <v>-0.37589943853064983</v>
      </c>
      <c r="J9">
        <f t="shared" si="8"/>
        <v>-0.2000119135852467</v>
      </c>
      <c r="K9">
        <f t="shared" si="9"/>
        <v>0.30643602991914254</v>
      </c>
      <c r="M9">
        <f t="shared" si="10"/>
        <v>0.67871233243860296</v>
      </c>
      <c r="N9">
        <f t="shared" si="11"/>
        <v>-0.48574764943842969</v>
      </c>
      <c r="O9">
        <f t="shared" si="12"/>
        <v>1.0579055204815524</v>
      </c>
      <c r="P9">
        <f t="shared" si="13"/>
        <v>-6.8247165401541077E-2</v>
      </c>
      <c r="R9">
        <f t="shared" si="4"/>
        <v>1.6724815396278703</v>
      </c>
      <c r="T9">
        <f t="shared" si="5"/>
        <v>11.642018354998527</v>
      </c>
      <c r="V9">
        <f>(D9-D19)^2</f>
        <v>1.3610860703343567E-5</v>
      </c>
    </row>
    <row r="10" spans="1:23" x14ac:dyDescent="0.25">
      <c r="B10">
        <v>100</v>
      </c>
      <c r="C10">
        <f t="shared" si="0"/>
        <v>1.7453292519943295</v>
      </c>
      <c r="D10">
        <v>-673.79439692999995</v>
      </c>
      <c r="E10">
        <f t="shared" si="1"/>
        <v>1.586322222351555E-3</v>
      </c>
      <c r="F10">
        <f t="shared" si="2"/>
        <v>2.516418193126376E-6</v>
      </c>
      <c r="G10">
        <f t="shared" si="3"/>
        <v>0.90306196857065291</v>
      </c>
      <c r="H10">
        <f t="shared" si="6"/>
        <v>-0.22176999193737604</v>
      </c>
      <c r="I10">
        <f t="shared" si="7"/>
        <v>-1.2001025736936928</v>
      </c>
      <c r="J10">
        <f t="shared" si="8"/>
        <v>0.63856124180798168</v>
      </c>
      <c r="K10">
        <f t="shared" si="9"/>
        <v>0.97833258175631677</v>
      </c>
      <c r="M10">
        <f t="shared" si="10"/>
        <v>1.4145922084907021</v>
      </c>
      <c r="N10">
        <f t="shared" si="11"/>
        <v>-0.4857476494384298</v>
      </c>
      <c r="O10">
        <f t="shared" si="12"/>
        <v>3.1746381263647026</v>
      </c>
      <c r="P10">
        <f t="shared" si="13"/>
        <v>-6.8247165401541077E-2</v>
      </c>
      <c r="R10">
        <f t="shared" si="4"/>
        <v>5.7066847997754753</v>
      </c>
      <c r="T10">
        <f t="shared" si="5"/>
        <v>14.502369330283727</v>
      </c>
      <c r="V10">
        <f>(D10-D18)^2</f>
        <v>8.392551060491035E-6</v>
      </c>
    </row>
    <row r="11" spans="1:23" x14ac:dyDescent="0.25">
      <c r="B11">
        <v>120</v>
      </c>
      <c r="C11">
        <f t="shared" si="0"/>
        <v>2.0943951023931953</v>
      </c>
      <c r="D11">
        <v>-673.79364547</v>
      </c>
      <c r="E11">
        <f t="shared" si="1"/>
        <v>2.3377822222983013E-3</v>
      </c>
      <c r="F11">
        <f t="shared" si="2"/>
        <v>5.4652257188939841E-6</v>
      </c>
      <c r="G11">
        <f t="shared" si="3"/>
        <v>1.3308533323252605</v>
      </c>
      <c r="H11">
        <f t="shared" si="6"/>
        <v>-0.94105541605190524</v>
      </c>
      <c r="I11">
        <f t="shared" si="7"/>
        <v>-0.94105541605190657</v>
      </c>
      <c r="J11">
        <f t="shared" si="8"/>
        <v>1.8821108321038114</v>
      </c>
      <c r="K11">
        <f t="shared" si="9"/>
        <v>-0.94105541605190413</v>
      </c>
      <c r="M11">
        <f t="shared" si="10"/>
        <v>2.1060930978017081</v>
      </c>
      <c r="N11">
        <f t="shared" si="11"/>
        <v>1.3626766353315604E-2</v>
      </c>
      <c r="O11">
        <f t="shared" si="12"/>
        <v>4.233004429306277</v>
      </c>
      <c r="P11">
        <f t="shared" si="13"/>
        <v>1.3346651717189521E-3</v>
      </c>
      <c r="R11">
        <f t="shared" si="4"/>
        <v>8.9859963554170807</v>
      </c>
      <c r="T11">
        <f t="shared" si="5"/>
        <v>16.47532756014391</v>
      </c>
      <c r="V11">
        <f>(D11-D17)^2</f>
        <v>3.3767370082340371E-6</v>
      </c>
    </row>
    <row r="12" spans="1:23" x14ac:dyDescent="0.25">
      <c r="B12">
        <v>140</v>
      </c>
      <c r="C12">
        <f t="shared" si="0"/>
        <v>2.4434609527920612</v>
      </c>
      <c r="D12">
        <v>-673.79392651000001</v>
      </c>
      <c r="E12">
        <f t="shared" si="1"/>
        <v>2.0567422222939058E-3</v>
      </c>
      <c r="F12">
        <f t="shared" si="2"/>
        <v>4.2301885689664745E-6</v>
      </c>
      <c r="G12">
        <f t="shared" si="3"/>
        <v>1.1708628007201247</v>
      </c>
      <c r="H12">
        <f t="shared" si="6"/>
        <v>-1.268454731322606</v>
      </c>
      <c r="I12">
        <f t="shared" si="7"/>
        <v>0.2875353440987698</v>
      </c>
      <c r="J12">
        <f t="shared" si="8"/>
        <v>0.82792502622827435</v>
      </c>
      <c r="K12">
        <f t="shared" si="9"/>
        <v>-1.5559900754213769</v>
      </c>
      <c r="M12">
        <f t="shared" si="10"/>
        <v>2.6698097876545015</v>
      </c>
      <c r="N12">
        <f t="shared" si="11"/>
        <v>0.77871275885942159</v>
      </c>
      <c r="O12">
        <f t="shared" si="12"/>
        <v>3.1746381263647034</v>
      </c>
      <c r="P12">
        <f t="shared" si="13"/>
        <v>2.5500181327270433E-2</v>
      </c>
      <c r="R12">
        <f t="shared" si="4"/>
        <v>9.4026263516370676</v>
      </c>
      <c r="T12">
        <f t="shared" si="5"/>
        <v>15.737457040132369</v>
      </c>
      <c r="V12">
        <f>(D12-D16)^2</f>
        <v>8.2955664007723565E-7</v>
      </c>
    </row>
    <row r="13" spans="1:23" x14ac:dyDescent="0.25">
      <c r="B13">
        <v>160</v>
      </c>
      <c r="C13">
        <f t="shared" si="0"/>
        <v>2.7925268031909272</v>
      </c>
      <c r="D13">
        <v>-673.79485674</v>
      </c>
      <c r="E13">
        <f t="shared" si="1"/>
        <v>1.126512222299425E-3</v>
      </c>
      <c r="F13">
        <f t="shared" si="2"/>
        <v>1.2690297869899893E-6</v>
      </c>
      <c r="G13">
        <f t="shared" si="3"/>
        <v>0.6413012001940972</v>
      </c>
      <c r="H13">
        <f t="shared" si="6"/>
        <v>-0.85224187005011343</v>
      </c>
      <c r="I13">
        <f t="shared" si="7"/>
        <v>0.69475393794111373</v>
      </c>
      <c r="J13">
        <f t="shared" si="8"/>
        <v>-0.45346842744031712</v>
      </c>
      <c r="K13">
        <f t="shared" si="9"/>
        <v>0.15748793210899908</v>
      </c>
      <c r="M13">
        <f t="shared" si="10"/>
        <v>3.0377497256805506</v>
      </c>
      <c r="N13">
        <f t="shared" si="11"/>
        <v>1.4515180892026169</v>
      </c>
      <c r="O13">
        <f t="shared" si="12"/>
        <v>1.0579055204815551</v>
      </c>
      <c r="P13">
        <f t="shared" si="13"/>
        <v>-3.5689053560405082E-2</v>
      </c>
      <c r="R13">
        <f t="shared" si="4"/>
        <v>7.7944158201338016</v>
      </c>
      <c r="T13">
        <f t="shared" si="5"/>
        <v>13.29513817514686</v>
      </c>
      <c r="V13">
        <f>(D13-D15)^2</f>
        <v>1.0627599998222452E-7</v>
      </c>
    </row>
    <row r="14" spans="1:23" x14ac:dyDescent="0.25">
      <c r="B14">
        <v>180</v>
      </c>
      <c r="C14">
        <f t="shared" si="0"/>
        <v>3.1415926535897931</v>
      </c>
      <c r="D14">
        <v>-673.79541654000002</v>
      </c>
      <c r="E14">
        <f t="shared" si="1"/>
        <v>5.6671222228033002E-4</v>
      </c>
      <c r="F14">
        <f t="shared" si="2"/>
        <v>3.2116274288191021E-7</v>
      </c>
      <c r="G14">
        <f t="shared" si="3"/>
        <v>0.32261809603024416</v>
      </c>
      <c r="H14">
        <f t="shared" si="6"/>
        <v>-0.4562508868729569</v>
      </c>
      <c r="I14">
        <f t="shared" si="7"/>
        <v>0.4562508868729569</v>
      </c>
      <c r="J14">
        <f t="shared" si="8"/>
        <v>-0.4562508868729569</v>
      </c>
      <c r="K14">
        <f t="shared" si="9"/>
        <v>0.4562508868729569</v>
      </c>
      <c r="M14">
        <f t="shared" si="10"/>
        <v>3.1655339251387646</v>
      </c>
      <c r="N14">
        <f t="shared" si="11"/>
        <v>1.7172296659169772</v>
      </c>
      <c r="O14">
        <f t="shared" si="12"/>
        <v>-4.6078246002109101E-4</v>
      </c>
      <c r="P14">
        <f t="shared" si="13"/>
        <v>-8.1105367978113768E-2</v>
      </c>
      <c r="R14">
        <f t="shared" si="4"/>
        <v>6.7899185361524133</v>
      </c>
      <c r="T14">
        <f t="shared" si="5"/>
        <v>11.825383275096726</v>
      </c>
      <c r="V14">
        <f>(D14-D14)^2</f>
        <v>0</v>
      </c>
    </row>
    <row r="15" spans="1:23" x14ac:dyDescent="0.25">
      <c r="B15">
        <f>200-360</f>
        <v>-160</v>
      </c>
      <c r="C15">
        <f t="shared" si="0"/>
        <v>-2.7925268031909272</v>
      </c>
      <c r="D15">
        <v>-673.79518273999997</v>
      </c>
      <c r="E15">
        <f t="shared" si="1"/>
        <v>8.0051222232668806E-4</v>
      </c>
      <c r="F15">
        <f t="shared" si="2"/>
        <v>6.408198180944129E-7</v>
      </c>
      <c r="G15">
        <f t="shared" si="3"/>
        <v>0.45571582694439361</v>
      </c>
      <c r="H15">
        <f t="shared" si="6"/>
        <v>-0.60561263326651527</v>
      </c>
      <c r="I15">
        <f t="shared" si="7"/>
        <v>0.49369994201770212</v>
      </c>
      <c r="J15">
        <f t="shared" si="8"/>
        <v>-0.32223975152641543</v>
      </c>
      <c r="K15">
        <f t="shared" si="9"/>
        <v>0.11191269124881272</v>
      </c>
      <c r="M15">
        <f t="shared" si="10"/>
        <v>3.0377497256805506</v>
      </c>
      <c r="N15">
        <f t="shared" si="11"/>
        <v>1.4515180892026169</v>
      </c>
      <c r="O15">
        <f t="shared" si="12"/>
        <v>1.0579055204815551</v>
      </c>
      <c r="P15">
        <f t="shared" si="13"/>
        <v>-3.5689053560405082E-2</v>
      </c>
      <c r="R15">
        <f t="shared" si="4"/>
        <v>7.7944158201338016</v>
      </c>
      <c r="T15">
        <f t="shared" si="5"/>
        <v>12.439225175218439</v>
      </c>
      <c r="V15">
        <f>(D15-D13)^2</f>
        <v>1.0627599998222452E-7</v>
      </c>
    </row>
    <row r="16" spans="1:23" x14ac:dyDescent="0.25">
      <c r="B16">
        <f>220-360</f>
        <v>-140</v>
      </c>
      <c r="C16">
        <f t="shared" si="0"/>
        <v>-2.4434609527920612</v>
      </c>
      <c r="D16">
        <v>-673.79483731000005</v>
      </c>
      <c r="E16">
        <f t="shared" si="1"/>
        <v>1.1459422222515059E-3</v>
      </c>
      <c r="F16">
        <f t="shared" si="2"/>
        <v>1.3131835767387198E-6</v>
      </c>
      <c r="G16">
        <f t="shared" si="3"/>
        <v>0.65236231612553952</v>
      </c>
      <c r="H16">
        <f t="shared" si="6"/>
        <v>-0.70673700276161766</v>
      </c>
      <c r="I16">
        <f t="shared" si="7"/>
        <v>0.16020427237833534</v>
      </c>
      <c r="J16">
        <f t="shared" si="8"/>
        <v>0.46128981752293174</v>
      </c>
      <c r="K16">
        <f t="shared" si="9"/>
        <v>-0.86694127513995356</v>
      </c>
      <c r="M16">
        <f t="shared" si="10"/>
        <v>2.6698097876545015</v>
      </c>
      <c r="N16">
        <f t="shared" si="11"/>
        <v>0.77871275885942159</v>
      </c>
      <c r="O16">
        <f t="shared" si="12"/>
        <v>3.1746381263647034</v>
      </c>
      <c r="P16">
        <f t="shared" si="13"/>
        <v>2.5500181327270433E-2</v>
      </c>
      <c r="R16">
        <f t="shared" si="4"/>
        <v>9.4026263516370676</v>
      </c>
      <c r="T16">
        <f t="shared" si="5"/>
        <v>13.346151640021048</v>
      </c>
      <c r="V16">
        <f>(D16-D12)^2</f>
        <v>8.2955664007723565E-7</v>
      </c>
    </row>
    <row r="17" spans="2:22" x14ac:dyDescent="0.25">
      <c r="B17">
        <f>240-360</f>
        <v>-120</v>
      </c>
      <c r="C17">
        <f t="shared" si="0"/>
        <v>-2.0943951023931953</v>
      </c>
      <c r="D17">
        <v>-673.79548306000004</v>
      </c>
      <c r="E17">
        <f t="shared" si="1"/>
        <v>5.0019222226183047E-4</v>
      </c>
      <c r="F17">
        <f t="shared" si="2"/>
        <v>2.501922592112284E-7</v>
      </c>
      <c r="G17">
        <f t="shared" si="3"/>
        <v>0.28474957138902962</v>
      </c>
      <c r="H17">
        <f t="shared" si="6"/>
        <v>-0.20134835286914568</v>
      </c>
      <c r="I17">
        <f t="shared" si="7"/>
        <v>-0.20134835286914596</v>
      </c>
      <c r="J17">
        <f t="shared" si="8"/>
        <v>0.40269670573829153</v>
      </c>
      <c r="K17">
        <f t="shared" si="9"/>
        <v>-0.20134835286914546</v>
      </c>
      <c r="M17">
        <f t="shared" si="10"/>
        <v>2.1060930978017081</v>
      </c>
      <c r="N17">
        <f t="shared" si="11"/>
        <v>1.3626766353315604E-2</v>
      </c>
      <c r="O17">
        <f t="shared" si="12"/>
        <v>4.233004429306277</v>
      </c>
      <c r="P17">
        <f t="shared" si="13"/>
        <v>1.3346651717189521E-3</v>
      </c>
      <c r="R17">
        <f t="shared" si="4"/>
        <v>8.9859963554170807</v>
      </c>
      <c r="T17">
        <f t="shared" si="5"/>
        <v>11.650735015048156</v>
      </c>
      <c r="V17">
        <f>(D17-D11)^2</f>
        <v>3.3767370082340371E-6</v>
      </c>
    </row>
    <row r="18" spans="2:22" x14ac:dyDescent="0.25">
      <c r="B18">
        <f>260-360</f>
        <v>-100</v>
      </c>
      <c r="C18">
        <f t="shared" si="0"/>
        <v>-1.7453292519943295</v>
      </c>
      <c r="D18">
        <v>-673.79729392000002</v>
      </c>
      <c r="E18">
        <f t="shared" si="1"/>
        <v>-1.3106677777159348E-3</v>
      </c>
      <c r="F18">
        <f t="shared" si="2"/>
        <v>1.717850023542827E-6</v>
      </c>
      <c r="G18">
        <f t="shared" si="3"/>
        <v>-0.7461373274666051</v>
      </c>
      <c r="H18">
        <f t="shared" si="6"/>
        <v>0.18323312779780557</v>
      </c>
      <c r="I18">
        <f t="shared" si="7"/>
        <v>0.99156133043548689</v>
      </c>
      <c r="J18">
        <f t="shared" si="8"/>
        <v>-0.52759876394804417</v>
      </c>
      <c r="K18">
        <f t="shared" si="9"/>
        <v>-0.80832820263768135</v>
      </c>
      <c r="M18">
        <f t="shared" si="10"/>
        <v>1.4145922084907021</v>
      </c>
      <c r="N18">
        <f t="shared" si="11"/>
        <v>-0.4857476494384298</v>
      </c>
      <c r="O18">
        <f t="shared" si="12"/>
        <v>3.1746381263647026</v>
      </c>
      <c r="P18">
        <f t="shared" si="13"/>
        <v>-6.8247165401541077E-2</v>
      </c>
      <c r="R18">
        <f t="shared" si="4"/>
        <v>5.7066847997754753</v>
      </c>
      <c r="T18">
        <f t="shared" si="5"/>
        <v>6.896322085106533</v>
      </c>
      <c r="V18">
        <f>(D18-D10)^2</f>
        <v>8.392551060491035E-6</v>
      </c>
    </row>
    <row r="19" spans="2:22" x14ac:dyDescent="0.25">
      <c r="B19">
        <f>280-360</f>
        <v>-80</v>
      </c>
      <c r="C19">
        <f t="shared" si="0"/>
        <v>-1.3962634015954636</v>
      </c>
      <c r="D19">
        <v>-673.79917566999995</v>
      </c>
      <c r="E19">
        <f t="shared" si="1"/>
        <v>-3.1924177776545548E-3</v>
      </c>
      <c r="F19">
        <f t="shared" si="2"/>
        <v>1.0191531267084847E-5</v>
      </c>
      <c r="G19">
        <f t="shared" si="3"/>
        <v>-1.8173805057808501</v>
      </c>
      <c r="H19">
        <f t="shared" si="6"/>
        <v>-0.44630432256170371</v>
      </c>
      <c r="I19">
        <f t="shared" si="7"/>
        <v>2.415164294672326</v>
      </c>
      <c r="J19">
        <f t="shared" si="8"/>
        <v>1.285082079633878</v>
      </c>
      <c r="K19">
        <f t="shared" si="9"/>
        <v>-1.9688599721106219</v>
      </c>
      <c r="M19">
        <f t="shared" si="10"/>
        <v>0.67871233243860296</v>
      </c>
      <c r="N19">
        <f t="shared" si="11"/>
        <v>-0.48574764943842969</v>
      </c>
      <c r="O19">
        <f t="shared" si="12"/>
        <v>1.0579055204815524</v>
      </c>
      <c r="P19">
        <f t="shared" si="13"/>
        <v>-6.8247165401541077E-2</v>
      </c>
      <c r="R19">
        <f t="shared" si="4"/>
        <v>1.6724815396278703</v>
      </c>
      <c r="T19">
        <f t="shared" si="5"/>
        <v>1.9557874602676861</v>
      </c>
      <c r="V19">
        <f>(D19-D9)^2</f>
        <v>1.3610860703343567E-5</v>
      </c>
    </row>
    <row r="20" spans="2:22" x14ac:dyDescent="0.25">
      <c r="B20">
        <f>300-360</f>
        <v>-60</v>
      </c>
      <c r="C20">
        <f t="shared" si="0"/>
        <v>-1.0471975511965976</v>
      </c>
      <c r="D20">
        <v>-673.79991946999996</v>
      </c>
      <c r="E20">
        <f t="shared" si="1"/>
        <v>-3.9362177776638418E-3</v>
      </c>
      <c r="F20">
        <f t="shared" si="2"/>
        <v>1.5493810393196873E-5</v>
      </c>
      <c r="G20">
        <f t="shared" si="3"/>
        <v>-2.2408111825796144</v>
      </c>
      <c r="H20">
        <f t="shared" si="6"/>
        <v>-1.5844927825606925</v>
      </c>
      <c r="I20">
        <f t="shared" si="7"/>
        <v>1.5844927825606916</v>
      </c>
      <c r="J20">
        <f t="shared" si="8"/>
        <v>3.1689855651213845</v>
      </c>
      <c r="K20">
        <f t="shared" si="9"/>
        <v>1.5844927825606938</v>
      </c>
      <c r="M20">
        <f t="shared" si="10"/>
        <v>-1.2788556872403486E-2</v>
      </c>
      <c r="N20">
        <f t="shared" si="11"/>
        <v>1.3626766353316361E-2</v>
      </c>
      <c r="O20">
        <f t="shared" si="12"/>
        <v>-4.6078246002109101E-4</v>
      </c>
      <c r="P20">
        <f t="shared" si="13"/>
        <v>1.3346651717190193E-3</v>
      </c>
      <c r="R20">
        <f t="shared" si="4"/>
        <v>2.4212639988232874E-3</v>
      </c>
      <c r="T20">
        <f t="shared" si="5"/>
        <v>2.9405602433030253E-3</v>
      </c>
      <c r="V20">
        <f>(D20-D8)^2</f>
        <v>1.5439084147206E-5</v>
      </c>
    </row>
    <row r="21" spans="2:22" x14ac:dyDescent="0.25">
      <c r="B21">
        <f>320-360</f>
        <v>-40</v>
      </c>
      <c r="C21">
        <f t="shared" si="0"/>
        <v>-0.69813170079773179</v>
      </c>
      <c r="D21">
        <v>-673.79903548000004</v>
      </c>
      <c r="E21">
        <f t="shared" si="1"/>
        <v>-3.0522277777436102E-3</v>
      </c>
      <c r="F21">
        <f t="shared" si="2"/>
        <v>9.3160944072296977E-6</v>
      </c>
      <c r="G21">
        <f t="shared" si="3"/>
        <v>-1.7375731025246404</v>
      </c>
      <c r="H21">
        <f t="shared" si="6"/>
        <v>-1.8824005866107596</v>
      </c>
      <c r="I21">
        <f t="shared" si="7"/>
        <v>-0.42670557098911122</v>
      </c>
      <c r="J21">
        <f t="shared" si="8"/>
        <v>1.2286497236025209</v>
      </c>
      <c r="K21">
        <f t="shared" si="9"/>
        <v>2.3091061575998704</v>
      </c>
      <c r="M21">
        <f t="shared" si="10"/>
        <v>-0.57650524672519599</v>
      </c>
      <c r="N21">
        <f t="shared" si="11"/>
        <v>0.77871275885942204</v>
      </c>
      <c r="O21">
        <f t="shared" si="12"/>
        <v>1.0579055204815537</v>
      </c>
      <c r="P21">
        <f t="shared" si="13"/>
        <v>2.5500181327270416E-2</v>
      </c>
      <c r="R21">
        <f t="shared" si="4"/>
        <v>1.8181316431243253</v>
      </c>
      <c r="T21">
        <f t="shared" si="5"/>
        <v>2.3238563050338712</v>
      </c>
      <c r="V21">
        <f>(D21-D7)^2</f>
        <v>1.1624894820893146E-5</v>
      </c>
    </row>
    <row r="22" spans="2:22" x14ac:dyDescent="0.25">
      <c r="B22">
        <f>340-360</f>
        <v>-20</v>
      </c>
      <c r="C22">
        <f t="shared" si="0"/>
        <v>-0.3490658503988659</v>
      </c>
      <c r="D22">
        <v>-673.79704600000002</v>
      </c>
      <c r="E22">
        <f t="shared" si="1"/>
        <v>-1.0627477777234162E-3</v>
      </c>
      <c r="F22">
        <f t="shared" si="2"/>
        <v>1.1294328390560598E-6</v>
      </c>
      <c r="G22">
        <f t="shared" si="3"/>
        <v>-0.6050013589435197</v>
      </c>
      <c r="H22">
        <f t="shared" si="6"/>
        <v>-0.8040020654457386</v>
      </c>
      <c r="I22">
        <f t="shared" si="7"/>
        <v>-0.65542848891990035</v>
      </c>
      <c r="J22">
        <f t="shared" si="8"/>
        <v>-0.4278005635360394</v>
      </c>
      <c r="K22">
        <f t="shared" si="9"/>
        <v>-0.14857357652583822</v>
      </c>
      <c r="M22">
        <f t="shared" si="10"/>
        <v>-0.94444518475124573</v>
      </c>
      <c r="N22">
        <f t="shared" si="11"/>
        <v>1.4515180892026169</v>
      </c>
      <c r="O22">
        <f t="shared" si="12"/>
        <v>3.1746381263647026</v>
      </c>
      <c r="P22">
        <f t="shared" si="13"/>
        <v>-3.5689053560405123E-2</v>
      </c>
      <c r="R22">
        <f t="shared" si="4"/>
        <v>5.1562537289453347</v>
      </c>
      <c r="T22">
        <f t="shared" si="5"/>
        <v>7.5472360450868905</v>
      </c>
      <c r="V22">
        <f>(D22-D6)^2</f>
        <v>4.0816929025712213E-6</v>
      </c>
    </row>
    <row r="23" spans="2:22" x14ac:dyDescent="0.25">
      <c r="B23">
        <f>-180</f>
        <v>-180</v>
      </c>
      <c r="C23">
        <f t="shared" si="0"/>
        <v>-3.1415926535897931</v>
      </c>
      <c r="M23">
        <f t="shared" si="10"/>
        <v>3.1655339251387646</v>
      </c>
      <c r="N23">
        <f t="shared" si="11"/>
        <v>1.7172296659169772</v>
      </c>
      <c r="O23">
        <f t="shared" si="12"/>
        <v>-4.6078246002109101E-4</v>
      </c>
      <c r="P23">
        <f t="shared" si="13"/>
        <v>-8.1105367978113768E-2</v>
      </c>
      <c r="R23">
        <f t="shared" ref="R23:T23" si="14">R14</f>
        <v>6.7899185361524133</v>
      </c>
      <c r="T23">
        <f t="shared" si="14"/>
        <v>11.825383275096726</v>
      </c>
    </row>
    <row r="24" spans="2:22" x14ac:dyDescent="0.25">
      <c r="B24" t="s">
        <v>4</v>
      </c>
      <c r="D24">
        <f>AVERAGE(D5:D22)</f>
        <v>-673.7959832522223</v>
      </c>
      <c r="F24">
        <f>SQRT(AVERAGE(F5:F22))</f>
        <v>1.7566039514014212E-3</v>
      </c>
      <c r="G24" t="s">
        <v>10</v>
      </c>
      <c r="H24" s="2">
        <f t="shared" ref="H24:K24" si="15">AVERAGE(H5:H22)</f>
        <v>-0.45943155763206117</v>
      </c>
      <c r="I24" s="2">
        <f t="shared" si="15"/>
        <v>0.24625850213844927</v>
      </c>
      <c r="J24" s="2">
        <f t="shared" si="15"/>
        <v>0.45896558501330653</v>
      </c>
      <c r="K24" s="2">
        <f t="shared" si="15"/>
        <v>-1.1916837594560154E-2</v>
      </c>
    </row>
    <row r="25" spans="2:22" x14ac:dyDescent="0.25">
      <c r="B25" t="s">
        <v>5</v>
      </c>
      <c r="D25">
        <f>MIN(D4:D22)</f>
        <v>-673.79992059000006</v>
      </c>
      <c r="F25" s="4">
        <f>F24*$A$1</f>
        <v>4.6119636744044312</v>
      </c>
      <c r="G25" s="2">
        <f>SUM(H25:K25)</f>
        <v>0.48251202526855641</v>
      </c>
      <c r="H25">
        <f t="shared" ref="H25:K25" si="16">H24^2</f>
        <v>0.21107735614822196</v>
      </c>
      <c r="I25">
        <f t="shared" si="16"/>
        <v>6.0643249875472621E-2</v>
      </c>
      <c r="J25">
        <f t="shared" si="16"/>
        <v>0.21064940822660672</v>
      </c>
      <c r="K25">
        <f t="shared" si="16"/>
        <v>1.4201101825512223E-4</v>
      </c>
    </row>
    <row r="26" spans="2:22" x14ac:dyDescent="0.25">
      <c r="B26" t="s">
        <v>6</v>
      </c>
      <c r="D26">
        <f>MAX(D5:D22)</f>
        <v>-673.79364547</v>
      </c>
    </row>
    <row r="27" spans="2:22" x14ac:dyDescent="0.25">
      <c r="B27" t="s">
        <v>66</v>
      </c>
      <c r="D27" s="1">
        <f>D26-D25</f>
        <v>6.2751200000548124E-3</v>
      </c>
      <c r="G27" t="s">
        <v>62</v>
      </c>
      <c r="H27">
        <f>H24*$F$24</f>
        <v>-8.0703928953498839E-4</v>
      </c>
      <c r="I27">
        <f t="shared" ref="I27:K27" si="17">I24*$F$24</f>
        <v>4.3257865792259534E-4</v>
      </c>
      <c r="J27">
        <f t="shared" si="17"/>
        <v>8.062207601916392E-4</v>
      </c>
      <c r="K27">
        <f t="shared" si="17"/>
        <v>-2.0933164006813373E-5</v>
      </c>
    </row>
    <row r="28" spans="2:22" x14ac:dyDescent="0.25">
      <c r="D28" s="4">
        <f>D27*$A$1</f>
        <v>16.47532756014391</v>
      </c>
      <c r="H28">
        <f>$A$1*H27</f>
        <v>-2.1188816546741118</v>
      </c>
      <c r="I28">
        <f t="shared" ref="I28:K28" si="18">$A$1*I27</f>
        <v>1.135735266375774</v>
      </c>
      <c r="J28">
        <f t="shared" si="18"/>
        <v>2.1167326058831488</v>
      </c>
      <c r="K28">
        <f t="shared" si="18"/>
        <v>-5.4960022099888511E-2</v>
      </c>
      <c r="L28" t="s">
        <v>52</v>
      </c>
    </row>
    <row r="33" spans="6:6" x14ac:dyDescent="0.25">
      <c r="F33" s="4">
        <f>F25/opt_angle_relax!F25</f>
        <v>0.97750518069762327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32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3" ht="18.75" x14ac:dyDescent="0.3">
      <c r="A1" s="3">
        <v>2625.5</v>
      </c>
      <c r="B1" t="s">
        <v>52</v>
      </c>
      <c r="F1" t="s">
        <v>16</v>
      </c>
      <c r="G1">
        <v>119</v>
      </c>
      <c r="R1" t="s">
        <v>14</v>
      </c>
      <c r="T1" t="s">
        <v>59</v>
      </c>
    </row>
    <row r="2" spans="1:23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52</v>
      </c>
      <c r="W2" s="1" t="s">
        <v>60</v>
      </c>
    </row>
    <row r="3" spans="1:23" x14ac:dyDescent="0.25">
      <c r="D3" t="s">
        <v>53</v>
      </c>
      <c r="E3" t="s">
        <v>53</v>
      </c>
      <c r="F3">
        <f>SUM(F4:F22)</f>
        <v>6.1608764186862644E-5</v>
      </c>
      <c r="W3" s="1" t="s">
        <v>61</v>
      </c>
    </row>
    <row r="4" spans="1:23" x14ac:dyDescent="0.25">
      <c r="A4" t="s">
        <v>2</v>
      </c>
      <c r="B4">
        <v>-67.585530000000006</v>
      </c>
      <c r="C4">
        <f>B4*PI()/180</f>
        <v>-1.1795900252054032</v>
      </c>
      <c r="D4">
        <v>-673.80031224000004</v>
      </c>
      <c r="E4">
        <f>D4-$D$24</f>
        <v>-4.0662361110435086E-3</v>
      </c>
      <c r="V4">
        <f>SUM(V5:V22)</f>
        <v>1.7719604289942977E-4</v>
      </c>
      <c r="W4" s="5">
        <f>0.5*SQRT(V4/F3)</f>
        <v>0.84796077909862544</v>
      </c>
    </row>
    <row r="5" spans="1:23" x14ac:dyDescent="0.25">
      <c r="B5">
        <v>0</v>
      </c>
      <c r="C5">
        <f t="shared" ref="C5:C23" si="0">B5*PI()/180</f>
        <v>0</v>
      </c>
      <c r="D5">
        <v>-673.79468305</v>
      </c>
      <c r="E5">
        <f t="shared" ref="E5:E22" si="1">D5-$D$24</f>
        <v>1.5629538889925243E-3</v>
      </c>
      <c r="F5">
        <f t="shared" ref="F5:F22" si="2">E5^2</f>
        <v>2.442824859116856E-6</v>
      </c>
      <c r="G5">
        <f t="shared" ref="G5:G22" si="3">E5/$F$24</f>
        <v>0.84481413048637233</v>
      </c>
      <c r="H5">
        <f>COS(C5)*SQRT(2)*G5</f>
        <v>1.1947476010182614</v>
      </c>
      <c r="I5">
        <f>SQRT(2)*COS(2*C5)*G5</f>
        <v>1.1947476010182614</v>
      </c>
      <c r="J5">
        <f>COS(3*C5)*SQRT(2)*G5</f>
        <v>1.1947476010182614</v>
      </c>
      <c r="K5">
        <f>COS(4*C5)*SQRT(2)*G5</f>
        <v>1.1947476010182614</v>
      </c>
      <c r="M5">
        <f>H$28*(COS($C5)-COS($C$4))</f>
        <v>-0.38411753092290174</v>
      </c>
      <c r="N5">
        <f>I$28*(COS(2*$C5)-COS(2*$C$4))</f>
        <v>3.3075327753882857</v>
      </c>
      <c r="O5">
        <f>J$28*(COS(3*$C5)-COS(3*$C$4))</f>
        <v>3.0370834021744231</v>
      </c>
      <c r="P5">
        <f>K$28*(COS(4*$C5)-COS(4*$C$4))</f>
        <v>-3.5806099769383079E-2</v>
      </c>
      <c r="R5">
        <f t="shared" ref="R5:R22" si="4">SUM(M5:P5)*SQRT(2)</f>
        <v>8.3787805526749484</v>
      </c>
      <c r="T5">
        <f t="shared" ref="T5:T22" si="5">(D5-$D$25)*$A$1</f>
        <v>14.779438345094604</v>
      </c>
      <c r="V5">
        <f>(D5-D5)^2</f>
        <v>0</v>
      </c>
    </row>
    <row r="6" spans="1:23" x14ac:dyDescent="0.25">
      <c r="B6">
        <v>20</v>
      </c>
      <c r="C6">
        <f t="shared" si="0"/>
        <v>0.3490658503988659</v>
      </c>
      <c r="D6">
        <v>-673.79411631999994</v>
      </c>
      <c r="E6">
        <f t="shared" si="1"/>
        <v>2.129683889052103E-3</v>
      </c>
      <c r="F6">
        <f t="shared" si="2"/>
        <v>4.5355534672880904E-6</v>
      </c>
      <c r="G6">
        <f t="shared" si="3"/>
        <v>1.151145312482724</v>
      </c>
      <c r="H6">
        <f t="shared" ref="H6:H22" si="6">COS(C6)*SQRT(2)*G6</f>
        <v>1.5297869916862337</v>
      </c>
      <c r="I6">
        <f t="shared" ref="I6:I22" si="7">SQRT(2)*COS(2*C6)*G6</f>
        <v>1.2470937817483723</v>
      </c>
      <c r="J6">
        <f t="shared" ref="J6:J22" si="8">COS(3*C6)*SQRT(2)*G6</f>
        <v>0.81398265658764157</v>
      </c>
      <c r="K6">
        <f t="shared" ref="K6:K22" si="9">COS(4*C6)*SQRT(2)*G6</f>
        <v>0.28269320993786157</v>
      </c>
      <c r="M6">
        <f t="shared" ref="M6:M23" si="10">H$28*(COS($C6)-COS($C$4))</f>
        <v>-0.34667569153034633</v>
      </c>
      <c r="N6">
        <f t="shared" ref="N6:N23" si="11">I$28*(COS(2*$C6)-COS(2*$C$4))</f>
        <v>2.8548010876484056</v>
      </c>
      <c r="O6">
        <f t="shared" ref="O6:O23" si="12">J$28*(COS(3*$C6)-COS(3*$C$4))</f>
        <v>2.2470635930530394</v>
      </c>
      <c r="P6">
        <f t="shared" ref="P6:P23" si="13">K$28*(COS(4*$C6)-COS(4*$C$4))</f>
        <v>-6.0399276317147253E-3</v>
      </c>
      <c r="R6">
        <f t="shared" si="4"/>
        <v>6.7163110125604542</v>
      </c>
      <c r="T6">
        <f t="shared" si="5"/>
        <v>16.267387960251028</v>
      </c>
      <c r="V6">
        <f>(D6-D22)^2</f>
        <v>6.0590314806063932E-6</v>
      </c>
    </row>
    <row r="7" spans="1:23" x14ac:dyDescent="0.25">
      <c r="B7">
        <v>40</v>
      </c>
      <c r="C7">
        <f t="shared" si="0"/>
        <v>0.69813170079773179</v>
      </c>
      <c r="D7">
        <v>-673.79465415000004</v>
      </c>
      <c r="E7">
        <f t="shared" si="1"/>
        <v>1.5918538889536649E-3</v>
      </c>
      <c r="F7">
        <f t="shared" si="2"/>
        <v>2.5339988037769069E-6</v>
      </c>
      <c r="G7">
        <f t="shared" si="3"/>
        <v>0.86043527485293136</v>
      </c>
      <c r="H7">
        <f t="shared" si="6"/>
        <v>0.93215293432569668</v>
      </c>
      <c r="I7">
        <f t="shared" si="7"/>
        <v>0.21130191571326212</v>
      </c>
      <c r="J7">
        <f t="shared" si="8"/>
        <v>-0.60841961762061836</v>
      </c>
      <c r="K7">
        <f t="shared" si="9"/>
        <v>-1.1434548500389587</v>
      </c>
      <c r="M7">
        <f t="shared" si="10"/>
        <v>-0.2388662117661198</v>
      </c>
      <c r="N7">
        <f t="shared" si="11"/>
        <v>1.7084442126745039</v>
      </c>
      <c r="O7">
        <f t="shared" si="12"/>
        <v>0.66702397481027131</v>
      </c>
      <c r="P7">
        <f t="shared" si="13"/>
        <v>3.4063927601606162E-2</v>
      </c>
      <c r="R7">
        <f t="shared" si="4"/>
        <v>3.0697851598563601</v>
      </c>
      <c r="T7">
        <f t="shared" si="5"/>
        <v>14.855315294992579</v>
      </c>
      <c r="V7">
        <f>(D7-D21)^2</f>
        <v>1.7496317779720828E-5</v>
      </c>
    </row>
    <row r="8" spans="1:23" x14ac:dyDescent="0.25">
      <c r="B8">
        <v>60</v>
      </c>
      <c r="C8">
        <f t="shared" si="0"/>
        <v>1.0471975511965976</v>
      </c>
      <c r="D8">
        <v>-673.79532522</v>
      </c>
      <c r="E8">
        <f t="shared" si="1"/>
        <v>9.2078388900063146E-4</v>
      </c>
      <c r="F8">
        <f t="shared" si="2"/>
        <v>8.4784297024312723E-7</v>
      </c>
      <c r="G8">
        <f t="shared" si="3"/>
        <v>0.49770581591076585</v>
      </c>
      <c r="H8">
        <f t="shared" si="6"/>
        <v>0.35193115746648607</v>
      </c>
      <c r="I8">
        <f t="shared" si="7"/>
        <v>-0.35193115746648584</v>
      </c>
      <c r="J8">
        <f t="shared" si="8"/>
        <v>-0.70386231493297202</v>
      </c>
      <c r="K8">
        <f t="shared" si="9"/>
        <v>-0.35193115746648634</v>
      </c>
      <c r="M8">
        <f t="shared" si="10"/>
        <v>-7.3692505988252721E-2</v>
      </c>
      <c r="N8">
        <f t="shared" si="11"/>
        <v>0.40485527260439436</v>
      </c>
      <c r="O8">
        <f t="shared" si="12"/>
        <v>-0.12299583431111308</v>
      </c>
      <c r="P8">
        <f t="shared" si="13"/>
        <v>1.8225678221306944E-2</v>
      </c>
      <c r="R8">
        <f t="shared" si="4"/>
        <v>0.3201675002273936</v>
      </c>
      <c r="T8">
        <f t="shared" si="5"/>
        <v>13.09342101011589</v>
      </c>
      <c r="V8">
        <f>(D8-D20)^2</f>
        <v>2.3707063619877997E-5</v>
      </c>
    </row>
    <row r="9" spans="1:23" x14ac:dyDescent="0.25">
      <c r="B9">
        <v>80</v>
      </c>
      <c r="C9">
        <f t="shared" si="0"/>
        <v>1.3962634015954636</v>
      </c>
      <c r="D9">
        <v>-673.79542060999995</v>
      </c>
      <c r="E9">
        <f t="shared" si="1"/>
        <v>8.2539388904478983E-4</v>
      </c>
      <c r="F9">
        <f t="shared" si="2"/>
        <v>6.8127507207248287E-7</v>
      </c>
      <c r="G9">
        <f t="shared" si="3"/>
        <v>0.44614522897512982</v>
      </c>
      <c r="H9">
        <f t="shared" si="6"/>
        <v>0.10956238583418154</v>
      </c>
      <c r="I9">
        <f t="shared" si="7"/>
        <v>-0.59289401632278504</v>
      </c>
      <c r="J9">
        <f t="shared" si="8"/>
        <v>-0.31547231680233956</v>
      </c>
      <c r="K9">
        <f t="shared" si="9"/>
        <v>0.4833316304886035</v>
      </c>
      <c r="M9">
        <f t="shared" si="10"/>
        <v>0.12892303918216994</v>
      </c>
      <c r="N9">
        <f t="shared" si="11"/>
        <v>-0.446001979725836</v>
      </c>
      <c r="O9">
        <f t="shared" si="12"/>
        <v>0.6670239748102702</v>
      </c>
      <c r="P9">
        <f t="shared" si="13"/>
        <v>-2.7378743296660651E-2</v>
      </c>
      <c r="R9">
        <f t="shared" si="4"/>
        <v>0.45617762345408014</v>
      </c>
      <c r="T9">
        <f t="shared" si="5"/>
        <v>12.842974565231827</v>
      </c>
      <c r="V9">
        <f>(D9-D19)^2</f>
        <v>2.1114668305362518E-5</v>
      </c>
    </row>
    <row r="10" spans="1:23" x14ac:dyDescent="0.25">
      <c r="B10">
        <v>100</v>
      </c>
      <c r="C10">
        <f t="shared" si="0"/>
        <v>1.7453292519943295</v>
      </c>
      <c r="D10">
        <v>-673.79496546999997</v>
      </c>
      <c r="E10">
        <f t="shared" si="1"/>
        <v>1.2805338890302664E-3</v>
      </c>
      <c r="F10">
        <f t="shared" si="2"/>
        <v>1.6397670409549786E-6</v>
      </c>
      <c r="G10">
        <f t="shared" si="3"/>
        <v>0.69215933473045133</v>
      </c>
      <c r="H10">
        <f t="shared" si="6"/>
        <v>-0.16997744941635459</v>
      </c>
      <c r="I10">
        <f t="shared" si="7"/>
        <v>-0.91982856982769756</v>
      </c>
      <c r="J10">
        <f t="shared" si="8"/>
        <v>0.48943055924947165</v>
      </c>
      <c r="K10">
        <f t="shared" si="9"/>
        <v>0.74985112041134294</v>
      </c>
      <c r="M10">
        <f t="shared" si="10"/>
        <v>0.3445419987106228</v>
      </c>
      <c r="N10">
        <f t="shared" si="11"/>
        <v>-0.44600197972583616</v>
      </c>
      <c r="O10">
        <f t="shared" si="12"/>
        <v>2.2470635930530394</v>
      </c>
      <c r="P10">
        <f t="shared" si="13"/>
        <v>-2.7378743296660662E-2</v>
      </c>
      <c r="R10">
        <f t="shared" si="4"/>
        <v>2.9956223375297255</v>
      </c>
      <c r="T10">
        <f t="shared" si="5"/>
        <v>14.037944635193696</v>
      </c>
      <c r="V10">
        <f>(D10-D18)^2</f>
        <v>1.3059839546112605E-5</v>
      </c>
    </row>
    <row r="11" spans="1:23" x14ac:dyDescent="0.25">
      <c r="B11">
        <v>120</v>
      </c>
      <c r="C11">
        <f t="shared" si="0"/>
        <v>2.0943951023931953</v>
      </c>
      <c r="D11">
        <v>-673.79456842000002</v>
      </c>
      <c r="E11">
        <f t="shared" si="1"/>
        <v>1.6775838889770966E-3</v>
      </c>
      <c r="F11">
        <f t="shared" si="2"/>
        <v>2.8142877045555195E-6</v>
      </c>
      <c r="G11">
        <f t="shared" si="3"/>
        <v>0.90677439972185359</v>
      </c>
      <c r="H11">
        <f t="shared" si="6"/>
        <v>-0.64118632704968348</v>
      </c>
      <c r="I11">
        <f t="shared" si="7"/>
        <v>-0.64118632704968437</v>
      </c>
      <c r="J11">
        <f t="shared" si="8"/>
        <v>1.2823726540993674</v>
      </c>
      <c r="K11">
        <f t="shared" si="9"/>
        <v>-0.6411863270496827</v>
      </c>
      <c r="M11">
        <f t="shared" si="10"/>
        <v>0.54715754388104532</v>
      </c>
      <c r="N11">
        <f t="shared" si="11"/>
        <v>0.40485527260439308</v>
      </c>
      <c r="O11">
        <f t="shared" si="12"/>
        <v>3.0370834021744231</v>
      </c>
      <c r="P11">
        <f t="shared" si="13"/>
        <v>1.8225678221306902E-2</v>
      </c>
      <c r="R11">
        <f t="shared" si="4"/>
        <v>5.6672089753640265</v>
      </c>
      <c r="T11">
        <f t="shared" si="5"/>
        <v>15.080399410054099</v>
      </c>
      <c r="V11">
        <f>(D11-D17)^2</f>
        <v>5.4503104682504494E-6</v>
      </c>
    </row>
    <row r="12" spans="1:23" x14ac:dyDescent="0.25">
      <c r="B12">
        <v>140</v>
      </c>
      <c r="C12">
        <f t="shared" si="0"/>
        <v>2.4434609527920612</v>
      </c>
      <c r="D12">
        <v>-673.79474844000003</v>
      </c>
      <c r="E12">
        <f t="shared" si="1"/>
        <v>1.4975638889609399E-3</v>
      </c>
      <c r="F12">
        <f t="shared" si="2"/>
        <v>2.2426976015198146E-6</v>
      </c>
      <c r="G12">
        <f t="shared" si="3"/>
        <v>0.80946926432733557</v>
      </c>
      <c r="H12">
        <f t="shared" si="6"/>
        <v>-0.87693888435496681</v>
      </c>
      <c r="I12">
        <f t="shared" si="7"/>
        <v>0.19878590669426666</v>
      </c>
      <c r="J12">
        <f t="shared" si="8"/>
        <v>0.57238120596794551</v>
      </c>
      <c r="K12">
        <f t="shared" si="9"/>
        <v>-1.0757247910492342</v>
      </c>
      <c r="M12">
        <f t="shared" si="10"/>
        <v>0.71233124965891259</v>
      </c>
      <c r="N12">
        <f t="shared" si="11"/>
        <v>1.708444212674503</v>
      </c>
      <c r="O12">
        <f t="shared" si="12"/>
        <v>2.2470635930530398</v>
      </c>
      <c r="P12">
        <f t="shared" si="13"/>
        <v>3.4063927601606175E-2</v>
      </c>
      <c r="R12">
        <f t="shared" si="4"/>
        <v>6.6494949675042285</v>
      </c>
      <c r="T12">
        <f t="shared" si="5"/>
        <v>14.60775690001168</v>
      </c>
      <c r="V12">
        <f>(D12-D16)^2</f>
        <v>1.4823062498510003E-6</v>
      </c>
    </row>
    <row r="13" spans="1:23" x14ac:dyDescent="0.25">
      <c r="B13">
        <v>160</v>
      </c>
      <c r="C13">
        <f t="shared" si="0"/>
        <v>2.7925268031909272</v>
      </c>
      <c r="D13">
        <v>-673.79532669000002</v>
      </c>
      <c r="E13">
        <f t="shared" si="1"/>
        <v>9.1931388897137367E-4</v>
      </c>
      <c r="F13">
        <f t="shared" si="2"/>
        <v>8.4513802645567116E-7</v>
      </c>
      <c r="G13">
        <f t="shared" si="3"/>
        <v>0.49691124557489186</v>
      </c>
      <c r="H13">
        <f t="shared" si="6"/>
        <v>-0.66035829817487213</v>
      </c>
      <c r="I13">
        <f t="shared" si="7"/>
        <v>0.53832901695161617</v>
      </c>
      <c r="J13">
        <f t="shared" si="8"/>
        <v>-0.3513693113938593</v>
      </c>
      <c r="K13">
        <f t="shared" si="9"/>
        <v>0.12202928122325547</v>
      </c>
      <c r="M13">
        <f t="shared" si="10"/>
        <v>0.82014072942313909</v>
      </c>
      <c r="N13">
        <f t="shared" si="11"/>
        <v>2.8548010876484051</v>
      </c>
      <c r="O13">
        <f t="shared" si="12"/>
        <v>0.6670239748102722</v>
      </c>
      <c r="P13">
        <f t="shared" si="13"/>
        <v>-6.039927631714701E-3</v>
      </c>
      <c r="R13">
        <f t="shared" si="4"/>
        <v>6.1319251626667768</v>
      </c>
      <c r="T13">
        <f t="shared" si="5"/>
        <v>13.089561525039073</v>
      </c>
      <c r="V13">
        <f>(D13-D15)^2</f>
        <v>2.2848399993311288E-7</v>
      </c>
    </row>
    <row r="14" spans="1:23" x14ac:dyDescent="0.25">
      <c r="B14">
        <v>180</v>
      </c>
      <c r="C14">
        <f t="shared" si="0"/>
        <v>3.1415926535897931</v>
      </c>
      <c r="D14">
        <v>-673.79574202000003</v>
      </c>
      <c r="E14">
        <f t="shared" si="1"/>
        <v>5.0398388896155666E-4</v>
      </c>
      <c r="F14">
        <f t="shared" si="2"/>
        <v>2.5399976033281465E-7</v>
      </c>
      <c r="G14">
        <f t="shared" si="3"/>
        <v>0.27241540133128933</v>
      </c>
      <c r="H14">
        <f t="shared" si="6"/>
        <v>-0.38525355516201909</v>
      </c>
      <c r="I14">
        <f t="shared" si="7"/>
        <v>0.38525355516201909</v>
      </c>
      <c r="J14">
        <f t="shared" si="8"/>
        <v>-0.38525355516201909</v>
      </c>
      <c r="K14">
        <f t="shared" si="9"/>
        <v>0.38525355516201909</v>
      </c>
      <c r="M14">
        <f t="shared" si="10"/>
        <v>0.8575825688156945</v>
      </c>
      <c r="N14">
        <f t="shared" si="11"/>
        <v>3.3075327753882857</v>
      </c>
      <c r="O14">
        <f t="shared" si="12"/>
        <v>-0.12299583431111308</v>
      </c>
      <c r="P14">
        <f t="shared" si="13"/>
        <v>-3.5806099769383079E-2</v>
      </c>
      <c r="R14">
        <f t="shared" si="4"/>
        <v>5.665782759713835</v>
      </c>
      <c r="T14">
        <f t="shared" si="5"/>
        <v>11.999112610013299</v>
      </c>
      <c r="V14">
        <f>(D14-D14)^2</f>
        <v>0</v>
      </c>
    </row>
    <row r="15" spans="1:23" x14ac:dyDescent="0.25">
      <c r="B15">
        <f>200-360</f>
        <v>-160</v>
      </c>
      <c r="C15">
        <f t="shared" si="0"/>
        <v>-2.7925268031909272</v>
      </c>
      <c r="D15">
        <v>-673.79580468999995</v>
      </c>
      <c r="E15">
        <f t="shared" si="1"/>
        <v>4.4131388904133928E-4</v>
      </c>
      <c r="F15">
        <f t="shared" si="2"/>
        <v>1.9475794866079152E-7</v>
      </c>
      <c r="G15">
        <f t="shared" si="3"/>
        <v>0.23854076058657267</v>
      </c>
      <c r="H15">
        <f t="shared" si="6"/>
        <v>-0.31700303043865768</v>
      </c>
      <c r="I15">
        <f t="shared" si="7"/>
        <v>0.25842323813963008</v>
      </c>
      <c r="J15">
        <f t="shared" si="8"/>
        <v>-0.16867378940016201</v>
      </c>
      <c r="K15">
        <f t="shared" si="9"/>
        <v>5.8579792299027336E-2</v>
      </c>
      <c r="M15">
        <f t="shared" si="10"/>
        <v>0.82014072942313909</v>
      </c>
      <c r="N15">
        <f t="shared" si="11"/>
        <v>2.8548010876484051</v>
      </c>
      <c r="O15">
        <f t="shared" si="12"/>
        <v>0.6670239748102722</v>
      </c>
      <c r="P15">
        <f t="shared" si="13"/>
        <v>-6.039927631714701E-3</v>
      </c>
      <c r="R15">
        <f t="shared" si="4"/>
        <v>6.1319251626667768</v>
      </c>
      <c r="T15">
        <f t="shared" si="5"/>
        <v>11.834572525222768</v>
      </c>
      <c r="V15">
        <f>(D15-D13)^2</f>
        <v>2.2848399993311288E-7</v>
      </c>
    </row>
    <row r="16" spans="1:23" x14ac:dyDescent="0.25">
      <c r="B16">
        <f>220-360</f>
        <v>-140</v>
      </c>
      <c r="C16">
        <f t="shared" si="0"/>
        <v>-2.4434609527920612</v>
      </c>
      <c r="D16">
        <v>-673.79596593999997</v>
      </c>
      <c r="E16">
        <f t="shared" si="1"/>
        <v>2.8006388902213075E-4</v>
      </c>
      <c r="F16">
        <f t="shared" si="2"/>
        <v>7.8435781934200368E-8</v>
      </c>
      <c r="G16">
        <f t="shared" si="3"/>
        <v>0.15138126118191253</v>
      </c>
      <c r="H16">
        <f t="shared" si="6"/>
        <v>-0.16399895603624984</v>
      </c>
      <c r="I16">
        <f t="shared" si="7"/>
        <v>3.7175545245161028E-2</v>
      </c>
      <c r="J16">
        <f t="shared" si="8"/>
        <v>0.10704271632630234</v>
      </c>
      <c r="K16">
        <f t="shared" si="9"/>
        <v>-0.20117450128141101</v>
      </c>
      <c r="M16">
        <f t="shared" si="10"/>
        <v>0.71233124965891259</v>
      </c>
      <c r="N16">
        <f t="shared" si="11"/>
        <v>1.708444212674503</v>
      </c>
      <c r="O16">
        <f t="shared" si="12"/>
        <v>2.2470635930530398</v>
      </c>
      <c r="P16">
        <f t="shared" si="13"/>
        <v>3.4063927601606175E-2</v>
      </c>
      <c r="R16">
        <f t="shared" si="4"/>
        <v>6.6494949675042285</v>
      </c>
      <c r="T16">
        <f t="shared" si="5"/>
        <v>11.411210650172336</v>
      </c>
      <c r="V16">
        <f>(D16-D12)^2</f>
        <v>1.4823062498510003E-6</v>
      </c>
    </row>
    <row r="17" spans="2:22" x14ac:dyDescent="0.25">
      <c r="B17">
        <f>240-360</f>
        <v>-120</v>
      </c>
      <c r="C17">
        <f t="shared" si="0"/>
        <v>-2.0943951023931953</v>
      </c>
      <c r="D17">
        <v>-673.79690301000005</v>
      </c>
      <c r="E17">
        <f t="shared" si="1"/>
        <v>-6.5700611105512507E-4</v>
      </c>
      <c r="F17">
        <f t="shared" si="2"/>
        <v>4.3165702996377935E-7</v>
      </c>
      <c r="G17">
        <f t="shared" si="3"/>
        <v>-0.35512758907625286</v>
      </c>
      <c r="H17">
        <f t="shared" si="6"/>
        <v>0.25111312642224798</v>
      </c>
      <c r="I17">
        <f t="shared" si="7"/>
        <v>0.25111312642224837</v>
      </c>
      <c r="J17">
        <f t="shared" si="8"/>
        <v>-0.50222625284449618</v>
      </c>
      <c r="K17">
        <f t="shared" si="9"/>
        <v>0.2511131264222477</v>
      </c>
      <c r="M17">
        <f t="shared" si="10"/>
        <v>0.54715754388104532</v>
      </c>
      <c r="N17">
        <f t="shared" si="11"/>
        <v>0.40485527260439308</v>
      </c>
      <c r="O17">
        <f t="shared" si="12"/>
        <v>3.0370834021744231</v>
      </c>
      <c r="P17">
        <f t="shared" si="13"/>
        <v>1.8225678221306902E-2</v>
      </c>
      <c r="R17">
        <f t="shared" si="4"/>
        <v>5.6672089753640265</v>
      </c>
      <c r="T17">
        <f t="shared" si="5"/>
        <v>8.9509333649695009</v>
      </c>
      <c r="V17">
        <f>(D17-D11)^2</f>
        <v>5.4503104682504494E-6</v>
      </c>
    </row>
    <row r="18" spans="2:22" x14ac:dyDescent="0.25">
      <c r="B18">
        <f>260-360</f>
        <v>-100</v>
      </c>
      <c r="C18">
        <f t="shared" si="0"/>
        <v>-1.7453292519943295</v>
      </c>
      <c r="D18">
        <v>-673.79857931000004</v>
      </c>
      <c r="E18">
        <f t="shared" si="1"/>
        <v>-2.3333061110406561E-3</v>
      </c>
      <c r="F18">
        <f t="shared" si="2"/>
        <v>5.4443174078196702E-6</v>
      </c>
      <c r="G18">
        <f t="shared" si="3"/>
        <v>-1.2612080159498418</v>
      </c>
      <c r="H18">
        <f t="shared" si="6"/>
        <v>0.30972192525309261</v>
      </c>
      <c r="I18">
        <f t="shared" si="7"/>
        <v>1.6760521853225436</v>
      </c>
      <c r="J18">
        <f t="shared" si="8"/>
        <v>-0.89180874056496473</v>
      </c>
      <c r="K18">
        <f t="shared" si="9"/>
        <v>-1.3663302600694511</v>
      </c>
      <c r="M18">
        <f t="shared" si="10"/>
        <v>0.3445419987106228</v>
      </c>
      <c r="N18">
        <f t="shared" si="11"/>
        <v>-0.44600197972583616</v>
      </c>
      <c r="O18">
        <f t="shared" si="12"/>
        <v>2.2470635930530394</v>
      </c>
      <c r="P18">
        <f t="shared" si="13"/>
        <v>-2.7378743296660662E-2</v>
      </c>
      <c r="R18">
        <f t="shared" si="4"/>
        <v>2.9956223375297255</v>
      </c>
      <c r="T18">
        <f t="shared" si="5"/>
        <v>4.5498077150074892</v>
      </c>
      <c r="V18">
        <f>(D18-D10)^2</f>
        <v>1.3059839546112605E-5</v>
      </c>
    </row>
    <row r="19" spans="2:22" x14ac:dyDescent="0.25">
      <c r="B19">
        <f>280-360</f>
        <v>-80</v>
      </c>
      <c r="C19">
        <f t="shared" si="0"/>
        <v>-1.3962634015954636</v>
      </c>
      <c r="D19">
        <v>-673.80001568</v>
      </c>
      <c r="E19">
        <f t="shared" si="1"/>
        <v>-3.7696761110055377E-3</v>
      </c>
      <c r="F19">
        <f t="shared" si="2"/>
        <v>1.4210457981885835E-5</v>
      </c>
      <c r="G19">
        <f t="shared" si="3"/>
        <v>-2.0376005129538566</v>
      </c>
      <c r="H19">
        <f t="shared" si="6"/>
        <v>-0.5003849847033135</v>
      </c>
      <c r="I19">
        <f t="shared" si="7"/>
        <v>2.7078203986664686</v>
      </c>
      <c r="J19">
        <f t="shared" si="8"/>
        <v>1.4408011400588612</v>
      </c>
      <c r="K19">
        <f t="shared" si="9"/>
        <v>-2.2074354139631551</v>
      </c>
      <c r="M19">
        <f t="shared" si="10"/>
        <v>0.12892303918216994</v>
      </c>
      <c r="N19">
        <f t="shared" si="11"/>
        <v>-0.446001979725836</v>
      </c>
      <c r="O19">
        <f t="shared" si="12"/>
        <v>0.6670239748102702</v>
      </c>
      <c r="P19">
        <f t="shared" si="13"/>
        <v>-2.7378743296660651E-2</v>
      </c>
      <c r="R19">
        <f t="shared" si="4"/>
        <v>0.45617762345408014</v>
      </c>
      <c r="T19">
        <f t="shared" si="5"/>
        <v>0.77861828009969258</v>
      </c>
      <c r="V19">
        <f>(D19-D9)^2</f>
        <v>2.1114668305362518E-5</v>
      </c>
    </row>
    <row r="20" spans="2:22" x14ac:dyDescent="0.25">
      <c r="B20">
        <f>300-360</f>
        <v>-60</v>
      </c>
      <c r="C20">
        <f t="shared" si="0"/>
        <v>-1.0471975511965976</v>
      </c>
      <c r="D20">
        <v>-673.80019420999997</v>
      </c>
      <c r="E20">
        <f t="shared" si="1"/>
        <v>-3.9482061109765709E-3</v>
      </c>
      <c r="F20">
        <f t="shared" si="2"/>
        <v>1.558833149475274E-5</v>
      </c>
      <c r="G20">
        <f t="shared" si="3"/>
        <v>-2.13410026752338</v>
      </c>
      <c r="H20">
        <f t="shared" si="6"/>
        <v>-1.5090367708978076</v>
      </c>
      <c r="I20">
        <f t="shared" si="7"/>
        <v>1.5090367708978065</v>
      </c>
      <c r="J20">
        <f t="shared" si="8"/>
        <v>3.0180735417956144</v>
      </c>
      <c r="K20">
        <f t="shared" si="9"/>
        <v>1.5090367708978087</v>
      </c>
      <c r="M20">
        <f t="shared" si="10"/>
        <v>-7.3692505988252721E-2</v>
      </c>
      <c r="N20">
        <f t="shared" si="11"/>
        <v>0.40485527260439436</v>
      </c>
      <c r="O20">
        <f t="shared" si="12"/>
        <v>-0.12299583431111308</v>
      </c>
      <c r="P20">
        <f t="shared" si="13"/>
        <v>1.8225678221306944E-2</v>
      </c>
      <c r="R20">
        <f t="shared" si="4"/>
        <v>0.3201675002273936</v>
      </c>
      <c r="T20">
        <f t="shared" si="5"/>
        <v>0.30988776517574479</v>
      </c>
      <c r="V20">
        <f>(D20-D8)^2</f>
        <v>2.3707063619877997E-5</v>
      </c>
    </row>
    <row r="21" spans="2:22" x14ac:dyDescent="0.25">
      <c r="B21">
        <f>320-360</f>
        <v>-40</v>
      </c>
      <c r="C21">
        <f t="shared" si="0"/>
        <v>-0.69813170079773179</v>
      </c>
      <c r="D21">
        <v>-673.79883701000006</v>
      </c>
      <c r="E21">
        <f t="shared" si="1"/>
        <v>-2.5910061110607785E-3</v>
      </c>
      <c r="F21">
        <f t="shared" si="2"/>
        <v>6.7133126675542993E-6</v>
      </c>
      <c r="G21">
        <f t="shared" si="3"/>
        <v>-1.400501057783387</v>
      </c>
      <c r="H21">
        <f t="shared" si="6"/>
        <v>-1.5172334383456834</v>
      </c>
      <c r="I21">
        <f t="shared" si="7"/>
        <v>-0.34392889868289139</v>
      </c>
      <c r="J21">
        <f t="shared" si="8"/>
        <v>0.99030379501756538</v>
      </c>
      <c r="K21">
        <f t="shared" si="9"/>
        <v>1.8611623370285746</v>
      </c>
      <c r="M21">
        <f t="shared" si="10"/>
        <v>-0.2388662117661198</v>
      </c>
      <c r="N21">
        <f t="shared" si="11"/>
        <v>1.7084442126745039</v>
      </c>
      <c r="O21">
        <f t="shared" si="12"/>
        <v>0.66702397481027131</v>
      </c>
      <c r="P21">
        <f t="shared" si="13"/>
        <v>3.4063927601606162E-2</v>
      </c>
      <c r="R21">
        <f t="shared" si="4"/>
        <v>3.0697851598563601</v>
      </c>
      <c r="T21">
        <f t="shared" si="5"/>
        <v>3.8732163649546578</v>
      </c>
      <c r="V21">
        <f>(D21-D7)^2</f>
        <v>1.7496317779720828E-5</v>
      </c>
    </row>
    <row r="22" spans="2:22" x14ac:dyDescent="0.25">
      <c r="B22">
        <f>340-360</f>
        <v>-20</v>
      </c>
      <c r="C22">
        <f t="shared" si="0"/>
        <v>-0.3490658503988659</v>
      </c>
      <c r="D22">
        <v>-673.79657783000005</v>
      </c>
      <c r="E22">
        <f t="shared" si="1"/>
        <v>-3.3182611105075921E-4</v>
      </c>
      <c r="F22">
        <f t="shared" si="2"/>
        <v>1.1010856797507078E-7</v>
      </c>
      <c r="G22">
        <f t="shared" si="3"/>
        <v>-0.17935998589230448</v>
      </c>
      <c r="H22">
        <f t="shared" si="6"/>
        <v>-0.23835615736062135</v>
      </c>
      <c r="I22">
        <f t="shared" si="7"/>
        <v>-0.19430971978537728</v>
      </c>
      <c r="J22">
        <f t="shared" si="8"/>
        <v>-0.12682666229797201</v>
      </c>
      <c r="K22">
        <f t="shared" si="9"/>
        <v>-4.4046437575244055E-2</v>
      </c>
      <c r="M22">
        <f t="shared" si="10"/>
        <v>-0.34667569153034633</v>
      </c>
      <c r="N22">
        <f t="shared" si="11"/>
        <v>2.8548010876484056</v>
      </c>
      <c r="O22">
        <f t="shared" si="12"/>
        <v>2.2470635930530394</v>
      </c>
      <c r="P22">
        <f t="shared" si="13"/>
        <v>-6.0399276317147253E-3</v>
      </c>
      <c r="R22">
        <f t="shared" si="4"/>
        <v>6.7163110125604542</v>
      </c>
      <c r="T22">
        <f t="shared" si="5"/>
        <v>9.8046934549809635</v>
      </c>
      <c r="V22">
        <f>(D22-D6)^2</f>
        <v>6.0590314806063932E-6</v>
      </c>
    </row>
    <row r="23" spans="2:22" x14ac:dyDescent="0.25">
      <c r="B23">
        <f>-180</f>
        <v>-180</v>
      </c>
      <c r="C23">
        <f t="shared" si="0"/>
        <v>-3.1415926535897931</v>
      </c>
      <c r="M23">
        <f t="shared" si="10"/>
        <v>0.8575825688156945</v>
      </c>
      <c r="N23">
        <f t="shared" si="11"/>
        <v>3.3075327753882857</v>
      </c>
      <c r="O23">
        <f t="shared" si="12"/>
        <v>-0.12299583431111308</v>
      </c>
      <c r="P23">
        <f t="shared" si="13"/>
        <v>-3.5806099769383079E-2</v>
      </c>
      <c r="R23">
        <f t="shared" ref="R23:T23" si="14">R14</f>
        <v>5.665782759713835</v>
      </c>
      <c r="T23">
        <f t="shared" si="14"/>
        <v>11.999112610013299</v>
      </c>
    </row>
    <row r="24" spans="2:22" x14ac:dyDescent="0.25">
      <c r="B24" t="s">
        <v>4</v>
      </c>
      <c r="D24">
        <f>AVERAGE(D5:D22)</f>
        <v>-673.796246003889</v>
      </c>
      <c r="F24">
        <f>SQRT(AVERAGE(F5:F22))</f>
        <v>1.8500565184589278E-3</v>
      </c>
      <c r="G24" t="s">
        <v>10</v>
      </c>
      <c r="H24" s="2">
        <f t="shared" ref="H24:K24" si="15">AVERAGE(H5:H22)</f>
        <v>-0.12781731832966828</v>
      </c>
      <c r="I24" s="2">
        <f t="shared" si="15"/>
        <v>0.3983919084914852</v>
      </c>
      <c r="J24" s="2">
        <f t="shared" si="15"/>
        <v>0.32529018383897923</v>
      </c>
      <c r="K24" s="2">
        <f t="shared" si="15"/>
        <v>-7.415850755812279E-3</v>
      </c>
    </row>
    <row r="25" spans="2:22" x14ac:dyDescent="0.25">
      <c r="B25" t="s">
        <v>5</v>
      </c>
      <c r="D25">
        <f>MIN(D4:D22)</f>
        <v>-673.80031224000004</v>
      </c>
      <c r="F25" s="4">
        <f>F24*$A$1</f>
        <v>4.8573233892139145</v>
      </c>
      <c r="G25" s="2">
        <f>SUM(H25:K25)</f>
        <v>0.28092207816090509</v>
      </c>
      <c r="H25">
        <f t="shared" ref="H25:K25" si="16">H24^2</f>
        <v>1.6337266864987755E-2</v>
      </c>
      <c r="I25">
        <f t="shared" si="16"/>
        <v>0.15871611275148792</v>
      </c>
      <c r="J25">
        <f t="shared" si="16"/>
        <v>0.1058137037019969</v>
      </c>
      <c r="K25">
        <f t="shared" si="16"/>
        <v>5.4994842432481551E-5</v>
      </c>
    </row>
    <row r="26" spans="2:22" x14ac:dyDescent="0.25">
      <c r="B26" t="s">
        <v>6</v>
      </c>
      <c r="D26">
        <f>MAX(D5:D22)</f>
        <v>-673.79411631999994</v>
      </c>
    </row>
    <row r="27" spans="2:22" x14ac:dyDescent="0.25">
      <c r="B27" t="s">
        <v>66</v>
      </c>
      <c r="D27" s="1">
        <f>D26-D25</f>
        <v>6.1959200000956116E-3</v>
      </c>
      <c r="G27" t="s">
        <v>62</v>
      </c>
      <c r="H27">
        <f>H24*$F$24</f>
        <v>-2.364692629477426E-4</v>
      </c>
      <c r="I27">
        <f t="shared" ref="I27:K27" si="17">I24*$F$24</f>
        <v>7.370475472059649E-4</v>
      </c>
      <c r="J27">
        <f t="shared" si="17"/>
        <v>6.0180522500200646E-4</v>
      </c>
      <c r="K27">
        <f t="shared" si="17"/>
        <v>-1.3719743030709074E-5</v>
      </c>
    </row>
    <row r="28" spans="2:22" x14ac:dyDescent="0.25">
      <c r="D28" s="4">
        <f>D27*$A$1</f>
        <v>16.267387960251028</v>
      </c>
      <c r="H28">
        <f>$A$1*H27</f>
        <v>-0.62085004986929815</v>
      </c>
      <c r="I28">
        <f t="shared" ref="I28:K28" si="18">$A$1*I27</f>
        <v>1.9351183351892609</v>
      </c>
      <c r="J28">
        <f t="shared" si="18"/>
        <v>1.5800396182427681</v>
      </c>
      <c r="K28">
        <f t="shared" si="18"/>
        <v>-3.602118532712667E-2</v>
      </c>
      <c r="L28" t="s">
        <v>52</v>
      </c>
    </row>
    <row r="32" spans="2:22" x14ac:dyDescent="0.25">
      <c r="F32" s="4">
        <f>F25/opt_angle_relax!F25</f>
        <v>1.0295091445822115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8" ht="18.75" x14ac:dyDescent="0.3">
      <c r="A1" s="3">
        <v>2625.5</v>
      </c>
      <c r="B1" t="s">
        <v>52</v>
      </c>
      <c r="S1" t="s">
        <v>14</v>
      </c>
      <c r="U1" t="s">
        <v>59</v>
      </c>
    </row>
    <row r="2" spans="1:28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N2" t="s">
        <v>7</v>
      </c>
      <c r="O2" t="s">
        <v>11</v>
      </c>
      <c r="P2" t="s">
        <v>12</v>
      </c>
      <c r="Q2" t="s">
        <v>13</v>
      </c>
      <c r="S2" t="s">
        <v>15</v>
      </c>
      <c r="U2" t="s">
        <v>52</v>
      </c>
      <c r="V2" s="1" t="s">
        <v>63</v>
      </c>
      <c r="W2" s="1" t="s">
        <v>64</v>
      </c>
      <c r="Y2" s="1" t="s">
        <v>65</v>
      </c>
      <c r="Z2" s="1"/>
      <c r="AB2" s="1" t="s">
        <v>60</v>
      </c>
    </row>
    <row r="3" spans="1:28" x14ac:dyDescent="0.25">
      <c r="D3" t="s">
        <v>53</v>
      </c>
      <c r="E3" t="s">
        <v>53</v>
      </c>
      <c r="F3">
        <f>SUM(F4:F22)</f>
        <v>5.8127558270410173E-5</v>
      </c>
      <c r="V3">
        <f>SUM(V5:V22)</f>
        <v>400.68780557939454</v>
      </c>
      <c r="W3">
        <f>SUM(W5:W22)</f>
        <v>867.18107650889885</v>
      </c>
      <c r="Y3" s="6">
        <f>1-W3/V3</f>
        <v>-1.1642312654236009</v>
      </c>
      <c r="Z3" s="6"/>
      <c r="AB3" s="1" t="s">
        <v>61</v>
      </c>
    </row>
    <row r="4" spans="1:28" x14ac:dyDescent="0.25">
      <c r="A4" t="s">
        <v>2</v>
      </c>
      <c r="B4">
        <v>-64.698250000000002</v>
      </c>
      <c r="C4">
        <f>B4*PI()/180</f>
        <v>-1.1291974827784212</v>
      </c>
      <c r="D4">
        <v>-673.80281405000005</v>
      </c>
      <c r="E4">
        <f>D4-$D$24</f>
        <v>-4.0466694446195106E-3</v>
      </c>
      <c r="AA4">
        <f>SUM(AA5:AA22)</f>
        <v>1.4949132767832216E-4</v>
      </c>
      <c r="AB4" s="5">
        <f>0.5*SQRT(AA4/F3)</f>
        <v>0.8018386086185052</v>
      </c>
    </row>
    <row r="5" spans="1:28" x14ac:dyDescent="0.25">
      <c r="B5">
        <v>0</v>
      </c>
      <c r="C5">
        <f t="shared" ref="C5:C23" si="0">B5*PI()/180</f>
        <v>0</v>
      </c>
      <c r="D5">
        <v>-673.79759497999999</v>
      </c>
      <c r="E5">
        <f t="shared" ref="E5:E22" si="1">D5-$D$24</f>
        <v>1.1724005554469841E-3</v>
      </c>
      <c r="F5">
        <f t="shared" ref="F5:F22" si="2">E5^2</f>
        <v>1.3745230624123968E-6</v>
      </c>
      <c r="G5">
        <f t="shared" ref="G5:G22" si="3">E5/$F$24</f>
        <v>0.65241092955978819</v>
      </c>
      <c r="H5">
        <f>COS(C5)*SQRT(2)*G5</f>
        <v>0.92264838482389044</v>
      </c>
      <c r="I5">
        <f>SQRT(2)*COS(2*C5)*G5</f>
        <v>0.92264838482389044</v>
      </c>
      <c r="J5">
        <f>COS(3*C5)*SQRT(2)*G5</f>
        <v>0.92264838482389044</v>
      </c>
      <c r="K5">
        <f>COS(4*C5)*SQRT(2)*G5</f>
        <v>0.92264838482389044</v>
      </c>
      <c r="N5">
        <f>H$28*(COS($C5)-COS($C$4))</f>
        <v>-0.7725088086311177</v>
      </c>
      <c r="O5">
        <f>I$28*(COS(2*$C5)-COS(2*$C$4))</f>
        <v>2.7390072870682665</v>
      </c>
      <c r="P5">
        <f>J$28*(COS(3*$C5)-COS(3*$C$4))</f>
        <v>3.5872142079004337</v>
      </c>
      <c r="Q5">
        <f>K$28*(COS(4*$C5)-COS(4*$C$4))</f>
        <v>-5.0778306857230941E-2</v>
      </c>
      <c r="S5">
        <f t="shared" ref="S5:S22" si="4">SUM(N5:Q5)*SQRT(2)</f>
        <v>7.7823244323102863</v>
      </c>
      <c r="U5">
        <f t="shared" ref="U5:U22" si="5">(D5-$D$25)*$A$1</f>
        <v>13.702668285174582</v>
      </c>
      <c r="V5">
        <f>(E5*$A$1)^2</f>
        <v>9.4749314436050192</v>
      </c>
      <c r="W5">
        <f>(S5-U5)^2</f>
        <v>35.05047133614805</v>
      </c>
      <c r="AA5">
        <f>(D5-D5)^2</f>
        <v>0</v>
      </c>
    </row>
    <row r="6" spans="1:28" x14ac:dyDescent="0.25">
      <c r="B6">
        <v>20</v>
      </c>
      <c r="C6">
        <f t="shared" si="0"/>
        <v>0.3490658503988659</v>
      </c>
      <c r="D6">
        <v>-673.79714981999996</v>
      </c>
      <c r="E6">
        <f t="shared" si="1"/>
        <v>1.6175605554735739E-3</v>
      </c>
      <c r="F6">
        <f t="shared" si="2"/>
        <v>2.6165021506239768E-6</v>
      </c>
      <c r="G6">
        <f t="shared" si="3"/>
        <v>0.90013108635334738</v>
      </c>
      <c r="H6">
        <f t="shared" ref="H6:H22" si="6">COS(C6)*SQRT(2)*G6</f>
        <v>1.1962076479692172</v>
      </c>
      <c r="I6">
        <f t="shared" ref="I6:I22" si="7">SQRT(2)*COS(2*C6)*G6</f>
        <v>0.97515740921415017</v>
      </c>
      <c r="J6">
        <f t="shared" ref="J6:J22" si="8">COS(3*C6)*SQRT(2)*G6</f>
        <v>0.63648879511726586</v>
      </c>
      <c r="K6">
        <f t="shared" ref="K6:K22" si="9">COS(4*C6)*SQRT(2)*G6</f>
        <v>0.22105023875506688</v>
      </c>
      <c r="N6">
        <f t="shared" ref="N6:N23" si="10">H$28*(COS($C6)-COS($C$4))</f>
        <v>-0.69114869675436841</v>
      </c>
      <c r="O6">
        <f t="shared" ref="O6:O23" si="11">I$28*(COS(2*$C6)-COS(2*$C$4))</f>
        <v>2.3470010973369657</v>
      </c>
      <c r="P6">
        <f t="shared" ref="P6:P23" si="12">J$28*(COS(3*$C6)-COS(3*$C$4))</f>
        <v>2.6767049113595007</v>
      </c>
      <c r="Q6">
        <f t="shared" ref="Q6:Q23" si="13">K$28*(COS(4*$C6)-COS(4*$C$4))</f>
        <v>-1.5645725127959201E-2</v>
      </c>
      <c r="S6">
        <f t="shared" si="4"/>
        <v>6.1050349136381143</v>
      </c>
      <c r="U6">
        <f t="shared" si="5"/>
        <v>14.871435865244393</v>
      </c>
      <c r="V6">
        <f t="shared" ref="V6:V22" si="14">(E6*$A$1)^2</f>
        <v>18.036204103914265</v>
      </c>
      <c r="W6">
        <f t="shared" ref="W6:W22" si="15">(S6-U6)^2</f>
        <v>76.849785644323475</v>
      </c>
      <c r="AA6">
        <f>(D6-D22)^2</f>
        <v>5.1435972026461243E-6</v>
      </c>
    </row>
    <row r="7" spans="1:28" x14ac:dyDescent="0.25">
      <c r="B7">
        <v>40</v>
      </c>
      <c r="C7">
        <f t="shared" si="0"/>
        <v>0.69813170079773179</v>
      </c>
      <c r="D7">
        <v>-673.79774038999994</v>
      </c>
      <c r="E7">
        <f t="shared" si="1"/>
        <v>1.0269905554878278E-3</v>
      </c>
      <c r="F7">
        <f t="shared" si="2"/>
        <v>1.0547096010611971E-6</v>
      </c>
      <c r="G7">
        <f t="shared" si="3"/>
        <v>0.57149398287301922</v>
      </c>
      <c r="H7">
        <f t="shared" si="6"/>
        <v>0.61912825828255202</v>
      </c>
      <c r="I7">
        <f t="shared" si="7"/>
        <v>0.14034498227691969</v>
      </c>
      <c r="J7">
        <f t="shared" si="8"/>
        <v>-0.4041072706968204</v>
      </c>
      <c r="K7">
        <f t="shared" si="9"/>
        <v>-0.75947324055947163</v>
      </c>
      <c r="N7">
        <f t="shared" si="10"/>
        <v>-0.45688159136382434</v>
      </c>
      <c r="O7">
        <f t="shared" si="11"/>
        <v>1.3544065809818511</v>
      </c>
      <c r="P7">
        <f t="shared" si="12"/>
        <v>0.85568631827763497</v>
      </c>
      <c r="Q7">
        <f t="shared" si="13"/>
        <v>3.1688274189357608E-2</v>
      </c>
      <c r="S7">
        <f t="shared" si="4"/>
        <v>2.524229196458704</v>
      </c>
      <c r="U7">
        <f t="shared" si="5"/>
        <v>13.320894330281817</v>
      </c>
      <c r="V7">
        <f t="shared" si="14"/>
        <v>7.2703772211924971</v>
      </c>
      <c r="W7">
        <f t="shared" si="15"/>
        <v>116.56797801191166</v>
      </c>
      <c r="AA7">
        <f>(D7-D21)^2</f>
        <v>1.4825349136970898E-5</v>
      </c>
    </row>
    <row r="8" spans="1:28" x14ac:dyDescent="0.25">
      <c r="B8">
        <v>60</v>
      </c>
      <c r="C8">
        <f t="shared" si="0"/>
        <v>1.0471975511965976</v>
      </c>
      <c r="D8">
        <v>-673.79828697000005</v>
      </c>
      <c r="E8">
        <f t="shared" si="1"/>
        <v>4.8041055538305955E-4</v>
      </c>
      <c r="F8">
        <f t="shared" si="2"/>
        <v>2.3079430172345974E-7</v>
      </c>
      <c r="G8">
        <f t="shared" si="3"/>
        <v>0.26733618945472176</v>
      </c>
      <c r="H8">
        <f t="shared" si="6"/>
        <v>0.18903523242000539</v>
      </c>
      <c r="I8">
        <f t="shared" si="7"/>
        <v>-0.18903523242000528</v>
      </c>
      <c r="J8">
        <f t="shared" si="8"/>
        <v>-0.37807046484001072</v>
      </c>
      <c r="K8">
        <f t="shared" si="9"/>
        <v>-0.18903523242000556</v>
      </c>
      <c r="N8">
        <f t="shared" si="10"/>
        <v>-9.7963562783836181E-2</v>
      </c>
      <c r="O8">
        <f t="shared" si="11"/>
        <v>0.22566974366474199</v>
      </c>
      <c r="P8">
        <f t="shared" si="12"/>
        <v>-5.4822978263298426E-2</v>
      </c>
      <c r="Q8">
        <f t="shared" si="13"/>
        <v>1.2994617906365462E-2</v>
      </c>
      <c r="S8">
        <f t="shared" si="4"/>
        <v>0.12144957849204492</v>
      </c>
      <c r="U8">
        <f t="shared" si="5"/>
        <v>11.885848540006748</v>
      </c>
      <c r="V8">
        <f t="shared" si="14"/>
        <v>1.5909228780538143</v>
      </c>
      <c r="W8">
        <f t="shared" si="15"/>
        <v>138.4010829256882</v>
      </c>
      <c r="AA8">
        <f>(D8-D20)^2</f>
        <v>2.0067443308090743E-5</v>
      </c>
    </row>
    <row r="9" spans="1:28" x14ac:dyDescent="0.25">
      <c r="B9">
        <v>80</v>
      </c>
      <c r="C9">
        <f t="shared" si="0"/>
        <v>1.3962634015954636</v>
      </c>
      <c r="D9">
        <v>-673.79812090999997</v>
      </c>
      <c r="E9">
        <f t="shared" si="1"/>
        <v>6.4647055546629417E-4</v>
      </c>
      <c r="F9">
        <f t="shared" si="2"/>
        <v>4.1792417908489895E-7</v>
      </c>
      <c r="G9">
        <f t="shared" si="3"/>
        <v>0.35974433316776927</v>
      </c>
      <c r="H9">
        <f t="shared" si="6"/>
        <v>8.8344433319905866E-2</v>
      </c>
      <c r="I9">
        <f t="shared" si="7"/>
        <v>-0.47807361524668596</v>
      </c>
      <c r="J9">
        <f t="shared" si="8"/>
        <v>-0.25437765747636254</v>
      </c>
      <c r="K9">
        <f t="shared" si="9"/>
        <v>0.38972918192678008</v>
      </c>
      <c r="N9">
        <f t="shared" si="10"/>
        <v>0.34231457767290152</v>
      </c>
      <c r="O9">
        <f t="shared" si="11"/>
        <v>-0.51106090392106673</v>
      </c>
      <c r="P9">
        <f t="shared" si="12"/>
        <v>0.85568631827763386</v>
      </c>
      <c r="Q9">
        <f t="shared" si="13"/>
        <v>-4.0831620105898463E-2</v>
      </c>
      <c r="S9">
        <f t="shared" si="4"/>
        <v>0.91373522233711291</v>
      </c>
      <c r="U9">
        <f t="shared" si="5"/>
        <v>12.32183907022528</v>
      </c>
      <c r="V9">
        <f t="shared" si="14"/>
        <v>2.8808559519580244</v>
      </c>
      <c r="W9">
        <f t="shared" si="15"/>
        <v>130.1448334042008</v>
      </c>
      <c r="AA9">
        <f>(D9-D19)^2</f>
        <v>1.78987378759796E-5</v>
      </c>
    </row>
    <row r="10" spans="1:28" x14ac:dyDescent="0.25">
      <c r="B10">
        <v>100</v>
      </c>
      <c r="C10">
        <f t="shared" si="0"/>
        <v>1.7453292519943295</v>
      </c>
      <c r="D10">
        <v>-673.79737987999999</v>
      </c>
      <c r="E10">
        <f t="shared" si="1"/>
        <v>1.3875005554382369E-3</v>
      </c>
      <c r="F10">
        <f t="shared" si="2"/>
        <v>1.9251577913414158E-6</v>
      </c>
      <c r="G10">
        <f t="shared" si="3"/>
        <v>0.77210857921596798</v>
      </c>
      <c r="H10">
        <f t="shared" si="6"/>
        <v>-0.1896110337350648</v>
      </c>
      <c r="I10">
        <f t="shared" si="7"/>
        <v>-1.0260752034045695</v>
      </c>
      <c r="J10">
        <f t="shared" si="8"/>
        <v>0.5459632121759217</v>
      </c>
      <c r="K10">
        <f t="shared" si="9"/>
        <v>0.83646416966950476</v>
      </c>
      <c r="N10">
        <f t="shared" si="10"/>
        <v>0.81084878845398933</v>
      </c>
      <c r="O10">
        <f t="shared" si="11"/>
        <v>-0.51106090392106696</v>
      </c>
      <c r="P10">
        <f t="shared" si="12"/>
        <v>2.6767049113595007</v>
      </c>
      <c r="Q10">
        <f t="shared" si="13"/>
        <v>-4.083162010589847E-2</v>
      </c>
      <c r="S10">
        <f t="shared" si="4"/>
        <v>4.1516518493294496</v>
      </c>
      <c r="U10">
        <f t="shared" si="5"/>
        <v>14.267413335151616</v>
      </c>
      <c r="V10">
        <f t="shared" si="14"/>
        <v>13.270594426453663</v>
      </c>
      <c r="W10">
        <f t="shared" si="15"/>
        <v>102.32863043804306</v>
      </c>
      <c r="AA10">
        <f>(D10-D18)^2</f>
        <v>1.1050771032948836E-5</v>
      </c>
    </row>
    <row r="11" spans="1:28" x14ac:dyDescent="0.25">
      <c r="B11">
        <v>120</v>
      </c>
      <c r="C11">
        <f t="shared" si="0"/>
        <v>2.0943951023931953</v>
      </c>
      <c r="D11">
        <v>-673.79680476999999</v>
      </c>
      <c r="E11">
        <f t="shared" si="1"/>
        <v>1.9626105554380047E-3</v>
      </c>
      <c r="F11">
        <f t="shared" si="2"/>
        <v>3.8518401923166728E-6</v>
      </c>
      <c r="G11">
        <f t="shared" si="3"/>
        <v>1.09214258803297</v>
      </c>
      <c r="H11">
        <f t="shared" si="6"/>
        <v>-0.77226143002073877</v>
      </c>
      <c r="I11">
        <f t="shared" si="7"/>
        <v>-0.77226143002073988</v>
      </c>
      <c r="J11">
        <f t="shared" si="8"/>
        <v>1.5445228600414782</v>
      </c>
      <c r="K11">
        <f t="shared" si="9"/>
        <v>-0.77226143002073788</v>
      </c>
      <c r="N11">
        <f t="shared" si="10"/>
        <v>1.2511269289107267</v>
      </c>
      <c r="O11">
        <f t="shared" si="11"/>
        <v>0.22566974366474088</v>
      </c>
      <c r="P11">
        <f t="shared" si="12"/>
        <v>3.5872142079004337</v>
      </c>
      <c r="Q11">
        <f t="shared" si="13"/>
        <v>1.299461790636541E-2</v>
      </c>
      <c r="S11">
        <f t="shared" si="4"/>
        <v>7.1799700320549764</v>
      </c>
      <c r="U11">
        <f t="shared" si="5"/>
        <v>15.777364640151006</v>
      </c>
      <c r="V11">
        <f t="shared" si="14"/>
        <v>26.551698368646957</v>
      </c>
      <c r="W11">
        <f t="shared" si="15"/>
        <v>73.915194047318693</v>
      </c>
      <c r="AA11">
        <f>(D11-D17)^2</f>
        <v>4.4821547519812071E-6</v>
      </c>
    </row>
    <row r="12" spans="1:28" x14ac:dyDescent="0.25">
      <c r="B12">
        <v>140</v>
      </c>
      <c r="C12">
        <f t="shared" si="0"/>
        <v>2.4434609527920612</v>
      </c>
      <c r="D12">
        <v>-673.79699387000005</v>
      </c>
      <c r="E12">
        <f t="shared" si="1"/>
        <v>1.7735105553811081E-3</v>
      </c>
      <c r="F12">
        <f t="shared" si="2"/>
        <v>3.1453396900482067E-6</v>
      </c>
      <c r="G12">
        <f t="shared" si="3"/>
        <v>0.98691327349222413</v>
      </c>
      <c r="H12">
        <f t="shared" si="6"/>
        <v>-1.0691729299080599</v>
      </c>
      <c r="I12">
        <f t="shared" si="7"/>
        <v>0.2423618271198805</v>
      </c>
      <c r="J12">
        <f t="shared" si="8"/>
        <v>0.69785306812936632</v>
      </c>
      <c r="K12">
        <f t="shared" si="9"/>
        <v>-1.3115347570279414</v>
      </c>
      <c r="N12">
        <f t="shared" si="10"/>
        <v>1.6100449574907152</v>
      </c>
      <c r="O12">
        <f t="shared" si="11"/>
        <v>1.3544065809818504</v>
      </c>
      <c r="P12">
        <f t="shared" si="12"/>
        <v>2.6767049113595016</v>
      </c>
      <c r="Q12">
        <f t="shared" si="13"/>
        <v>3.1688274189357622E-2</v>
      </c>
      <c r="S12">
        <f t="shared" si="4"/>
        <v>8.0226139459477572</v>
      </c>
      <c r="U12">
        <f t="shared" si="5"/>
        <v>15.280882590001625</v>
      </c>
      <c r="V12">
        <f t="shared" si="14"/>
        <v>21.681613604759722</v>
      </c>
      <c r="W12">
        <f t="shared" si="15"/>
        <v>52.682463709255565</v>
      </c>
      <c r="AA12">
        <f>(D12-D16)^2</f>
        <v>1.125190562425923E-6</v>
      </c>
    </row>
    <row r="13" spans="1:28" x14ac:dyDescent="0.25">
      <c r="B13">
        <v>160</v>
      </c>
      <c r="C13">
        <f t="shared" si="0"/>
        <v>2.7925268031909272</v>
      </c>
      <c r="D13">
        <v>-673.79769443999999</v>
      </c>
      <c r="E13">
        <f t="shared" si="1"/>
        <v>1.0729405554457117E-3</v>
      </c>
      <c r="F13">
        <f t="shared" si="2"/>
        <v>1.1512014355201522E-6</v>
      </c>
      <c r="G13">
        <f t="shared" si="3"/>
        <v>0.59706398285853257</v>
      </c>
      <c r="H13">
        <f t="shared" si="6"/>
        <v>-0.79345387960745672</v>
      </c>
      <c r="I13">
        <f t="shared" si="7"/>
        <v>0.64682952903912128</v>
      </c>
      <c r="J13">
        <f t="shared" si="8"/>
        <v>-0.42218799108151633</v>
      </c>
      <c r="K13">
        <f t="shared" si="9"/>
        <v>0.14662435056833481</v>
      </c>
      <c r="N13">
        <f t="shared" si="10"/>
        <v>1.8443120628812595</v>
      </c>
      <c r="O13">
        <f t="shared" si="11"/>
        <v>2.3470010973369653</v>
      </c>
      <c r="P13">
        <f t="shared" si="12"/>
        <v>0.85568631827763608</v>
      </c>
      <c r="Q13">
        <f t="shared" si="13"/>
        <v>-1.564572512795917E-2</v>
      </c>
      <c r="S13">
        <f t="shared" si="4"/>
        <v>7.1154087151096617</v>
      </c>
      <c r="U13">
        <f t="shared" si="5"/>
        <v>13.441536055171241</v>
      </c>
      <c r="V13">
        <f t="shared" si="14"/>
        <v>7.9355195831996479</v>
      </c>
      <c r="W13">
        <f t="shared" si="15"/>
        <v>40.019887122674596</v>
      </c>
      <c r="AA13">
        <f>(D13-D15)^2</f>
        <v>1.524199681177338E-7</v>
      </c>
    </row>
    <row r="14" spans="1:28" x14ac:dyDescent="0.25">
      <c r="B14">
        <v>180</v>
      </c>
      <c r="C14">
        <f t="shared" si="0"/>
        <v>3.1415926535897931</v>
      </c>
      <c r="D14">
        <v>-673.79815455000005</v>
      </c>
      <c r="E14">
        <f t="shared" si="1"/>
        <v>6.1283055538297049E-4</v>
      </c>
      <c r="F14">
        <f t="shared" si="2"/>
        <v>3.7556128961100004E-7</v>
      </c>
      <c r="G14">
        <f t="shared" si="3"/>
        <v>0.3410245333324774</v>
      </c>
      <c r="H14">
        <f t="shared" si="6"/>
        <v>-0.48228152014074521</v>
      </c>
      <c r="I14">
        <f t="shared" si="7"/>
        <v>0.48228152014074521</v>
      </c>
      <c r="J14">
        <f t="shared" si="8"/>
        <v>-0.48228152014074521</v>
      </c>
      <c r="K14">
        <f t="shared" si="9"/>
        <v>0.48228152014074521</v>
      </c>
      <c r="N14">
        <f t="shared" si="10"/>
        <v>1.9256721747580088</v>
      </c>
      <c r="O14">
        <f t="shared" si="11"/>
        <v>2.7390072870682665</v>
      </c>
      <c r="P14">
        <f t="shared" si="12"/>
        <v>-5.4822978263298426E-2</v>
      </c>
      <c r="Q14">
        <f t="shared" si="13"/>
        <v>-5.0778306857230941E-2</v>
      </c>
      <c r="S14">
        <f t="shared" si="4"/>
        <v>6.4475101894164695</v>
      </c>
      <c r="U14">
        <f t="shared" si="5"/>
        <v>12.233517250006514</v>
      </c>
      <c r="V14">
        <f t="shared" si="14"/>
        <v>2.5888379535013484</v>
      </c>
      <c r="W14">
        <f t="shared" si="15"/>
        <v>33.477877705197848</v>
      </c>
      <c r="AA14">
        <f>(D14-D14)^2</f>
        <v>0</v>
      </c>
    </row>
    <row r="15" spans="1:28" x14ac:dyDescent="0.25">
      <c r="B15">
        <f>200-360</f>
        <v>-160</v>
      </c>
      <c r="C15">
        <f t="shared" si="0"/>
        <v>-2.7925268031909272</v>
      </c>
      <c r="D15">
        <v>-673.79808485000001</v>
      </c>
      <c r="E15">
        <f t="shared" si="1"/>
        <v>6.825305554229999E-4</v>
      </c>
      <c r="F15">
        <f t="shared" si="2"/>
        <v>4.6584795908602876E-7</v>
      </c>
      <c r="G15">
        <f t="shared" si="3"/>
        <v>0.3798108010505919</v>
      </c>
      <c r="H15">
        <f t="shared" si="6"/>
        <v>-0.50474046712312304</v>
      </c>
      <c r="I15">
        <f t="shared" si="7"/>
        <v>0.4114681987537257</v>
      </c>
      <c r="J15">
        <f t="shared" si="8"/>
        <v>-0.2685667929907678</v>
      </c>
      <c r="K15">
        <f t="shared" si="9"/>
        <v>9.3272268369396921E-2</v>
      </c>
      <c r="N15">
        <f t="shared" si="10"/>
        <v>1.8443120628812595</v>
      </c>
      <c r="O15">
        <f t="shared" si="11"/>
        <v>2.3470010973369653</v>
      </c>
      <c r="P15">
        <f t="shared" si="12"/>
        <v>0.85568631827763608</v>
      </c>
      <c r="Q15">
        <f t="shared" si="13"/>
        <v>-1.564572512795917E-2</v>
      </c>
      <c r="S15">
        <f t="shared" si="4"/>
        <v>7.1154087151096617</v>
      </c>
      <c r="U15">
        <f t="shared" si="5"/>
        <v>12.416514600111611</v>
      </c>
      <c r="V15">
        <f t="shared" si="14"/>
        <v>3.2112065604317572</v>
      </c>
      <c r="W15">
        <f t="shared" si="15"/>
        <v>28.101723604002306</v>
      </c>
      <c r="AA15">
        <f>(D15-D13)^2</f>
        <v>1.524199681177338E-7</v>
      </c>
    </row>
    <row r="16" spans="1:28" x14ac:dyDescent="0.25">
      <c r="B16">
        <f>220-360</f>
        <v>-140</v>
      </c>
      <c r="C16">
        <f t="shared" si="0"/>
        <v>-2.4434609527920612</v>
      </c>
      <c r="D16">
        <v>-673.79805462000002</v>
      </c>
      <c r="E16">
        <f t="shared" si="1"/>
        <v>7.1276055541602545E-4</v>
      </c>
      <c r="F16">
        <f t="shared" si="2"/>
        <v>5.0802760935696111E-7</v>
      </c>
      <c r="G16">
        <f t="shared" si="3"/>
        <v>0.39663302303301229</v>
      </c>
      <c r="H16">
        <f t="shared" si="6"/>
        <v>-0.42969256035427922</v>
      </c>
      <c r="I16">
        <f t="shared" si="7"/>
        <v>9.7403395759597E-2</v>
      </c>
      <c r="J16">
        <f t="shared" si="8"/>
        <v>0.2804619002291634</v>
      </c>
      <c r="K16">
        <f t="shared" si="9"/>
        <v>-0.52709595611387661</v>
      </c>
      <c r="N16">
        <f t="shared" si="10"/>
        <v>1.6100449574907152</v>
      </c>
      <c r="O16">
        <f t="shared" si="11"/>
        <v>1.3544065809818504</v>
      </c>
      <c r="P16">
        <f t="shared" si="12"/>
        <v>2.6767049113595016</v>
      </c>
      <c r="Q16">
        <f t="shared" si="13"/>
        <v>3.1688274189357622E-2</v>
      </c>
      <c r="S16">
        <f t="shared" si="4"/>
        <v>8.0226139459477572</v>
      </c>
      <c r="U16">
        <f t="shared" si="5"/>
        <v>12.4958834650933</v>
      </c>
      <c r="V16">
        <f t="shared" si="14"/>
        <v>3.5019614452067742</v>
      </c>
      <c r="W16">
        <f t="shared" si="15"/>
        <v>20.010140190916594</v>
      </c>
      <c r="AA16">
        <f>(D16-D12)^2</f>
        <v>1.125190562425923E-6</v>
      </c>
    </row>
    <row r="17" spans="2:27" x14ac:dyDescent="0.25">
      <c r="B17">
        <f>240-360</f>
        <v>-120</v>
      </c>
      <c r="C17">
        <f t="shared" si="0"/>
        <v>-2.0943951023931953</v>
      </c>
      <c r="D17">
        <v>-673.79892187999997</v>
      </c>
      <c r="E17">
        <f t="shared" si="1"/>
        <v>-1.5449944453393982E-4</v>
      </c>
      <c r="F17">
        <f t="shared" si="2"/>
        <v>2.3870078361295948E-8</v>
      </c>
      <c r="G17">
        <f t="shared" si="3"/>
        <v>-8.597499016573662E-2</v>
      </c>
      <c r="H17">
        <f t="shared" si="6"/>
        <v>6.0793498558639074E-2</v>
      </c>
      <c r="I17">
        <f t="shared" si="7"/>
        <v>6.0793498558639164E-2</v>
      </c>
      <c r="J17">
        <f t="shared" si="8"/>
        <v>-0.1215869971172782</v>
      </c>
      <c r="K17">
        <f t="shared" si="9"/>
        <v>6.0793498558639011E-2</v>
      </c>
      <c r="N17">
        <f t="shared" si="10"/>
        <v>1.2511269289107267</v>
      </c>
      <c r="O17">
        <f t="shared" si="11"/>
        <v>0.22566974366474088</v>
      </c>
      <c r="P17">
        <f t="shared" si="12"/>
        <v>3.5872142079004337</v>
      </c>
      <c r="Q17">
        <f t="shared" si="13"/>
        <v>1.299461790636541E-2</v>
      </c>
      <c r="S17">
        <f t="shared" si="4"/>
        <v>7.1799700320549764</v>
      </c>
      <c r="U17">
        <f t="shared" si="5"/>
        <v>10.218892335224666</v>
      </c>
      <c r="V17">
        <f t="shared" si="14"/>
        <v>0.16454242363152288</v>
      </c>
      <c r="W17">
        <f t="shared" si="15"/>
        <v>9.2350487647021708</v>
      </c>
      <c r="AA17">
        <f>(D17-D11)^2</f>
        <v>4.4821547519812071E-6</v>
      </c>
    </row>
    <row r="18" spans="2:27" x14ac:dyDescent="0.25">
      <c r="B18">
        <f>260-360</f>
        <v>-100</v>
      </c>
      <c r="C18">
        <f t="shared" si="0"/>
        <v>-1.7453292519943295</v>
      </c>
      <c r="D18">
        <v>-673.80070415</v>
      </c>
      <c r="E18">
        <f t="shared" si="1"/>
        <v>-1.9367694445691086E-3</v>
      </c>
      <c r="F18">
        <f t="shared" si="2"/>
        <v>3.7510758814165336E-6</v>
      </c>
      <c r="G18">
        <f t="shared" si="3"/>
        <v>-1.0777626706195</v>
      </c>
      <c r="H18">
        <f t="shared" si="6"/>
        <v>0.2646722230502076</v>
      </c>
      <c r="I18">
        <f t="shared" si="7"/>
        <v>1.4322668873860962</v>
      </c>
      <c r="J18">
        <f t="shared" si="8"/>
        <v>-0.76209329290477212</v>
      </c>
      <c r="K18">
        <f t="shared" si="9"/>
        <v>-1.1675946643358885</v>
      </c>
      <c r="N18">
        <f t="shared" si="10"/>
        <v>0.81084878845398933</v>
      </c>
      <c r="O18">
        <f t="shared" si="11"/>
        <v>-0.51106090392106696</v>
      </c>
      <c r="P18">
        <f t="shared" si="12"/>
        <v>2.6767049113595007</v>
      </c>
      <c r="Q18">
        <f t="shared" si="13"/>
        <v>-4.083162010589847E-2</v>
      </c>
      <c r="S18">
        <f t="shared" si="4"/>
        <v>4.1516518493294496</v>
      </c>
      <c r="U18">
        <f t="shared" si="5"/>
        <v>5.5395424501323305</v>
      </c>
      <c r="V18">
        <f t="shared" si="14"/>
        <v>25.857104757343489</v>
      </c>
      <c r="W18">
        <f t="shared" si="15"/>
        <v>1.9262403197969815</v>
      </c>
      <c r="AA18">
        <f>(D18-D10)^2</f>
        <v>1.1050771032948836E-5</v>
      </c>
    </row>
    <row r="19" spans="2:27" x14ac:dyDescent="0.25">
      <c r="B19">
        <f>280-360</f>
        <v>-80</v>
      </c>
      <c r="C19">
        <f t="shared" si="0"/>
        <v>-1.3962634015954636</v>
      </c>
      <c r="D19">
        <v>-673.80235159999995</v>
      </c>
      <c r="E19">
        <f t="shared" si="1"/>
        <v>-3.5842194445194764E-3</v>
      </c>
      <c r="F19">
        <f t="shared" si="2"/>
        <v>1.2846629026471503E-5</v>
      </c>
      <c r="G19">
        <f t="shared" si="3"/>
        <v>-1.9945264685188566</v>
      </c>
      <c r="H19">
        <f t="shared" si="6"/>
        <v>-0.48980705005484232</v>
      </c>
      <c r="I19">
        <f t="shared" si="7"/>
        <v>2.6505781789906044</v>
      </c>
      <c r="J19">
        <f t="shared" si="8"/>
        <v>1.410343191145742</v>
      </c>
      <c r="K19">
        <f t="shared" si="9"/>
        <v>-2.1607711289357621</v>
      </c>
      <c r="N19">
        <f t="shared" si="10"/>
        <v>0.34231457767290152</v>
      </c>
      <c r="O19">
        <f t="shared" si="11"/>
        <v>-0.51106090392106673</v>
      </c>
      <c r="P19">
        <f t="shared" si="12"/>
        <v>0.85568631827763386</v>
      </c>
      <c r="Q19">
        <f t="shared" si="13"/>
        <v>-4.0831620105898463E-2</v>
      </c>
      <c r="S19">
        <f t="shared" si="4"/>
        <v>0.91373522233711291</v>
      </c>
      <c r="U19">
        <f t="shared" si="5"/>
        <v>1.2141624752626399</v>
      </c>
      <c r="V19">
        <f t="shared" si="14"/>
        <v>88.555028748381957</v>
      </c>
      <c r="W19">
        <f t="shared" si="15"/>
        <v>9.0256534300378555E-2</v>
      </c>
      <c r="AA19">
        <f>(D19-D9)^2</f>
        <v>1.78987378759796E-5</v>
      </c>
    </row>
    <row r="20" spans="2:27" x14ac:dyDescent="0.25">
      <c r="B20">
        <f>300-360</f>
        <v>-60</v>
      </c>
      <c r="C20">
        <f t="shared" si="0"/>
        <v>-1.0471975511965976</v>
      </c>
      <c r="D20">
        <v>-673.80276663999996</v>
      </c>
      <c r="E20">
        <f t="shared" si="1"/>
        <v>-3.999259444526615E-3</v>
      </c>
      <c r="F20">
        <f t="shared" si="2"/>
        <v>1.5994076104635329E-5</v>
      </c>
      <c r="G20">
        <f t="shared" si="3"/>
        <v>-2.2254856155024716</v>
      </c>
      <c r="H20">
        <f t="shared" si="6"/>
        <v>-1.5736559701549155</v>
      </c>
      <c r="I20">
        <f t="shared" si="7"/>
        <v>1.5736559701549147</v>
      </c>
      <c r="J20">
        <f t="shared" si="8"/>
        <v>3.1473119403098306</v>
      </c>
      <c r="K20">
        <f t="shared" si="9"/>
        <v>1.5736559701549169</v>
      </c>
      <c r="N20">
        <f t="shared" si="10"/>
        <v>-9.7963562783836181E-2</v>
      </c>
      <c r="O20">
        <f t="shared" si="11"/>
        <v>0.22566974366474199</v>
      </c>
      <c r="P20">
        <f t="shared" si="12"/>
        <v>-5.4822978263298426E-2</v>
      </c>
      <c r="Q20">
        <f t="shared" si="13"/>
        <v>1.2994617906365462E-2</v>
      </c>
      <c r="S20">
        <f t="shared" si="4"/>
        <v>0.12144957849204492</v>
      </c>
      <c r="U20">
        <f t="shared" si="5"/>
        <v>0.12447495524389751</v>
      </c>
      <c r="V20">
        <f t="shared" si="14"/>
        <v>110.25116910679651</v>
      </c>
      <c r="W20">
        <f t="shared" si="15"/>
        <v>9.1529044906501309E-6</v>
      </c>
      <c r="AA20">
        <f>(D20-D8)^2</f>
        <v>2.0067443308090743E-5</v>
      </c>
    </row>
    <row r="21" spans="2:27" x14ac:dyDescent="0.25">
      <c r="B21">
        <f>320-360</f>
        <v>-40</v>
      </c>
      <c r="C21">
        <f t="shared" si="0"/>
        <v>-0.69813170079773179</v>
      </c>
      <c r="D21">
        <v>-673.80159075999995</v>
      </c>
      <c r="E21">
        <f t="shared" si="1"/>
        <v>-2.8233794445213789E-3</v>
      </c>
      <c r="F21">
        <f t="shared" si="2"/>
        <v>7.9714714877458509E-6</v>
      </c>
      <c r="G21">
        <f t="shared" si="3"/>
        <v>-1.5711384640191657</v>
      </c>
      <c r="H21">
        <f t="shared" si="6"/>
        <v>-1.7020935476149068</v>
      </c>
      <c r="I21">
        <f t="shared" si="7"/>
        <v>-0.385833283456197</v>
      </c>
      <c r="J21">
        <f t="shared" si="8"/>
        <v>1.1109626620909681</v>
      </c>
      <c r="K21">
        <f t="shared" si="9"/>
        <v>2.0879268310711034</v>
      </c>
      <c r="N21">
        <f t="shared" si="10"/>
        <v>-0.45688159136382434</v>
      </c>
      <c r="O21">
        <f t="shared" si="11"/>
        <v>1.3544065809818511</v>
      </c>
      <c r="P21">
        <f t="shared" si="12"/>
        <v>0.85568631827763497</v>
      </c>
      <c r="Q21">
        <f t="shared" si="13"/>
        <v>3.1688274189357608E-2</v>
      </c>
      <c r="S21">
        <f t="shared" si="4"/>
        <v>2.524229196458704</v>
      </c>
      <c r="U21">
        <f t="shared" si="5"/>
        <v>3.2117478952576448</v>
      </c>
      <c r="V21">
        <f t="shared" si="14"/>
        <v>54.949347825771952</v>
      </c>
      <c r="W21">
        <f t="shared" si="15"/>
        <v>0.47268196119818867</v>
      </c>
      <c r="AA21">
        <f>(D21-D7)^2</f>
        <v>1.4825349136970898E-5</v>
      </c>
    </row>
    <row r="22" spans="2:27" x14ac:dyDescent="0.25">
      <c r="B22">
        <f>340-360</f>
        <v>-20</v>
      </c>
      <c r="C22">
        <f t="shared" si="0"/>
        <v>-0.3490658503988659</v>
      </c>
      <c r="D22">
        <v>-673.79941776999999</v>
      </c>
      <c r="E22">
        <f t="shared" si="1"/>
        <v>-6.5038944455864112E-4</v>
      </c>
      <c r="F22">
        <f t="shared" si="2"/>
        <v>4.2300642959329771E-7</v>
      </c>
      <c r="G22">
        <f t="shared" si="3"/>
        <v>-0.36192509473744033</v>
      </c>
      <c r="H22">
        <f t="shared" si="6"/>
        <v>-0.4809716861027945</v>
      </c>
      <c r="I22">
        <f t="shared" si="7"/>
        <v>-0.39209171093464895</v>
      </c>
      <c r="J22">
        <f t="shared" si="8"/>
        <v>-0.25591968877042776</v>
      </c>
      <c r="K22">
        <f t="shared" si="9"/>
        <v>-8.8879975168145539E-2</v>
      </c>
      <c r="N22">
        <f t="shared" si="10"/>
        <v>-0.69114869675436841</v>
      </c>
      <c r="O22">
        <f t="shared" si="11"/>
        <v>2.3470010973369657</v>
      </c>
      <c r="P22">
        <f t="shared" si="12"/>
        <v>2.6767049113595007</v>
      </c>
      <c r="Q22">
        <f t="shared" si="13"/>
        <v>-1.5645725127959201E-2</v>
      </c>
      <c r="S22">
        <f t="shared" si="4"/>
        <v>6.1050349136381143</v>
      </c>
      <c r="U22">
        <f t="shared" si="5"/>
        <v>8.9169331401598129</v>
      </c>
      <c r="V22">
        <f t="shared" si="14"/>
        <v>2.915889176545607</v>
      </c>
      <c r="W22">
        <f t="shared" si="15"/>
        <v>7.9067716363158738</v>
      </c>
      <c r="AA22">
        <f>(D22-D6)^2</f>
        <v>5.1435972026461243E-6</v>
      </c>
    </row>
    <row r="23" spans="2:27" x14ac:dyDescent="0.25">
      <c r="B23">
        <f>-180</f>
        <v>-180</v>
      </c>
      <c r="C23">
        <f t="shared" si="0"/>
        <v>-3.1415926535897931</v>
      </c>
      <c r="N23">
        <f t="shared" si="10"/>
        <v>1.9256721747580088</v>
      </c>
      <c r="O23">
        <f t="shared" si="11"/>
        <v>2.7390072870682665</v>
      </c>
      <c r="P23">
        <f t="shared" si="12"/>
        <v>-5.4822978263298426E-2</v>
      </c>
      <c r="Q23">
        <f t="shared" si="13"/>
        <v>-5.0778306857230941E-2</v>
      </c>
      <c r="S23">
        <f t="shared" ref="S23:U23" si="16">S14</f>
        <v>6.4475101894164695</v>
      </c>
      <c r="U23">
        <f t="shared" si="16"/>
        <v>12.233517250006514</v>
      </c>
    </row>
    <row r="24" spans="2:27" x14ac:dyDescent="0.25">
      <c r="B24" t="s">
        <v>4</v>
      </c>
      <c r="D24">
        <f>AVERAGE(D5:D22)</f>
        <v>-673.79876738055543</v>
      </c>
      <c r="F24">
        <f>SQRT(AVERAGE(F5:F22))</f>
        <v>1.797027766285364E-3</v>
      </c>
      <c r="G24" t="s">
        <v>10</v>
      </c>
      <c r="H24" s="2">
        <f t="shared" ref="H24:K24" si="17">AVERAGE(H5:H22)</f>
        <v>-0.2859395775773616</v>
      </c>
      <c r="I24" s="2">
        <f t="shared" si="17"/>
        <v>0.3551344059297466</v>
      </c>
      <c r="J24" s="2">
        <f t="shared" si="17"/>
        <v>0.38596468544694029</v>
      </c>
      <c r="K24" s="2">
        <f t="shared" si="17"/>
        <v>-9.0111094746361409E-3</v>
      </c>
    </row>
    <row r="25" spans="2:27" x14ac:dyDescent="0.25">
      <c r="B25" t="s">
        <v>5</v>
      </c>
      <c r="D25">
        <f>MIN(D4:D22)</f>
        <v>-673.80281405000005</v>
      </c>
      <c r="F25" s="4">
        <f>F24*$A$1</f>
        <v>4.7180964003822234</v>
      </c>
      <c r="G25" s="2">
        <f>SUM(H25:K25)</f>
        <v>0.35693182680631352</v>
      </c>
      <c r="H25">
        <f t="shared" ref="H25:K25" si="18">H24^2</f>
        <v>8.1761442025119993E-2</v>
      </c>
      <c r="I25">
        <f t="shared" si="18"/>
        <v>0.12612044627507404</v>
      </c>
      <c r="J25">
        <f t="shared" si="18"/>
        <v>0.14896873841215558</v>
      </c>
      <c r="K25">
        <f t="shared" si="18"/>
        <v>8.1200093963877229E-5</v>
      </c>
    </row>
    <row r="26" spans="2:27" x14ac:dyDescent="0.25">
      <c r="B26" t="s">
        <v>6</v>
      </c>
      <c r="D26">
        <f>MAX(D5:D22)</f>
        <v>-673.79680476999999</v>
      </c>
    </row>
    <row r="27" spans="2:27" x14ac:dyDescent="0.25">
      <c r="B27" t="s">
        <v>66</v>
      </c>
      <c r="D27" s="1">
        <f>D26-D25</f>
        <v>6.0092800000575153E-3</v>
      </c>
      <c r="G27" t="s">
        <v>62</v>
      </c>
      <c r="H27">
        <f>H24*$F$24</f>
        <v>-5.1384136038642666E-4</v>
      </c>
      <c r="I27">
        <f t="shared" ref="I27:K27" si="19">I24*$F$24</f>
        <v>6.3818638821901228E-4</v>
      </c>
      <c r="J27">
        <f t="shared" si="19"/>
        <v>6.9358925655374829E-4</v>
      </c>
      <c r="K27">
        <f t="shared" si="19"/>
        <v>-1.6193213930958264E-5</v>
      </c>
    </row>
    <row r="28" spans="2:27" x14ac:dyDescent="0.25">
      <c r="D28" s="4">
        <f>D27*$A$1</f>
        <v>15.777364640151006</v>
      </c>
      <c r="H28">
        <f>$A$1*H27</f>
        <v>-1.3490904916945632</v>
      </c>
      <c r="I28">
        <f t="shared" ref="I28:K28" si="20">$A$1*I27</f>
        <v>1.6755583622690167</v>
      </c>
      <c r="J28">
        <f t="shared" si="20"/>
        <v>1.8210185930818661</v>
      </c>
      <c r="K28">
        <f t="shared" si="20"/>
        <v>-4.2515283175730924E-2</v>
      </c>
      <c r="L28" t="s">
        <v>52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8" ht="18.75" x14ac:dyDescent="0.3">
      <c r="A1" s="3">
        <v>2625.5</v>
      </c>
      <c r="B1" t="s">
        <v>52</v>
      </c>
      <c r="S1" t="s">
        <v>14</v>
      </c>
      <c r="U1" t="s">
        <v>59</v>
      </c>
    </row>
    <row r="2" spans="1:28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N2" t="s">
        <v>7</v>
      </c>
      <c r="O2" t="s">
        <v>11</v>
      </c>
      <c r="P2" t="s">
        <v>12</v>
      </c>
      <c r="Q2" t="s">
        <v>13</v>
      </c>
      <c r="S2" t="s">
        <v>15</v>
      </c>
      <c r="U2" t="s">
        <v>52</v>
      </c>
      <c r="V2" s="1" t="s">
        <v>63</v>
      </c>
      <c r="W2" s="1" t="s">
        <v>64</v>
      </c>
      <c r="Y2" s="1" t="s">
        <v>65</v>
      </c>
      <c r="Z2" s="1"/>
      <c r="AB2" s="1" t="s">
        <v>60</v>
      </c>
    </row>
    <row r="3" spans="1:28" x14ac:dyDescent="0.25">
      <c r="D3" t="s">
        <v>53</v>
      </c>
      <c r="E3" t="s">
        <v>53</v>
      </c>
      <c r="F3">
        <f>SUM(F4:F22)</f>
        <v>1.1215405978391306E-4</v>
      </c>
      <c r="V3">
        <f>SUM(V5:V22)</f>
        <v>773.10600064397363</v>
      </c>
      <c r="W3">
        <f>SUM(W5:W22)</f>
        <v>1963.3575896916725</v>
      </c>
      <c r="Y3" s="6">
        <f>1-W3/V3</f>
        <v>-1.5395710136207139</v>
      </c>
      <c r="Z3" s="6"/>
      <c r="AB3" s="1" t="s">
        <v>61</v>
      </c>
    </row>
    <row r="4" spans="1:28" x14ac:dyDescent="0.25">
      <c r="A4" t="s">
        <v>2</v>
      </c>
      <c r="B4">
        <v>-64.698250000000002</v>
      </c>
      <c r="C4">
        <f>B4*PI()/180</f>
        <v>-1.1291974827784212</v>
      </c>
      <c r="D4">
        <v>-673.80281405000005</v>
      </c>
      <c r="E4">
        <f>D4-$D$24</f>
        <v>-5.3144116668590868E-3</v>
      </c>
      <c r="AA4">
        <f>SUM(AA5:AA22)</f>
        <v>3.2169205196852117E-4</v>
      </c>
      <c r="AB4" s="5">
        <f>0.5*SQRT(AA4/F3)</f>
        <v>0.84680355064693191</v>
      </c>
    </row>
    <row r="5" spans="1:28" x14ac:dyDescent="0.25">
      <c r="B5">
        <v>0</v>
      </c>
      <c r="C5">
        <f t="shared" ref="C5:C22" si="0">B5*PI()/180</f>
        <v>0</v>
      </c>
      <c r="D5">
        <v>-673.79689769000004</v>
      </c>
      <c r="E5">
        <f t="shared" ref="E5:E22" si="1">D5-$D$24</f>
        <v>6.0194833315563301E-4</v>
      </c>
      <c r="F5">
        <f t="shared" ref="F5:F22" si="2">E5^2</f>
        <v>3.6234179578884496E-7</v>
      </c>
      <c r="G5">
        <f t="shared" ref="G5:G22" si="3">E5/$F$24</f>
        <v>0.24115039037051311</v>
      </c>
      <c r="H5">
        <f>COS(C5)*SQRT(2)*G5</f>
        <v>0.34103815263354587</v>
      </c>
      <c r="I5">
        <f>SQRT(2)*COS(2*C5)*G5</f>
        <v>0.34103815263354587</v>
      </c>
      <c r="J5">
        <f>COS(3*C5)*SQRT(2)*G5</f>
        <v>0.34103815263354587</v>
      </c>
      <c r="K5">
        <f>COS(4*C5)*SQRT(2)*G5</f>
        <v>0.34103815263354587</v>
      </c>
      <c r="N5">
        <f>H$28*(COS($C5)-COS($C$4))</f>
        <v>-1.3422202454690229</v>
      </c>
      <c r="O5">
        <f>I$28*(COS(2*$C5)-COS(2*$C$4))</f>
        <v>3.7225039221812612</v>
      </c>
      <c r="P5">
        <f>J$28*(COS(3*$C5)-COS(3*$C$4))</f>
        <v>2.3861468929192284</v>
      </c>
      <c r="Q5">
        <f>K$28*(COS(4*$C5)-COS(4*$C$4))</f>
        <v>-7.2084217057461028E-2</v>
      </c>
      <c r="S5">
        <f t="shared" ref="S5:S22" si="4">SUM(N5:Q5)*SQRT(2)</f>
        <v>6.638808278286831</v>
      </c>
      <c r="U5">
        <f t="shared" ref="U5:U22" si="5">(D5-$D$25)*$A$1</f>
        <v>15.533403180038647</v>
      </c>
      <c r="V5">
        <f>(E5*$A$1)^2</f>
        <v>2.4977126744069045</v>
      </c>
      <c r="W5">
        <f>(S5-U5)^2</f>
        <v>79.113818466269393</v>
      </c>
      <c r="AA5">
        <f>(D5-D5)^2</f>
        <v>0</v>
      </c>
    </row>
    <row r="6" spans="1:28" x14ac:dyDescent="0.25">
      <c r="B6">
        <v>20</v>
      </c>
      <c r="C6">
        <f t="shared" si="0"/>
        <v>0.3490658503988659</v>
      </c>
      <c r="D6">
        <v>-673.79569026000001</v>
      </c>
      <c r="E6">
        <f t="shared" si="1"/>
        <v>1.8093783331778468E-3</v>
      </c>
      <c r="F6">
        <f t="shared" si="2"/>
        <v>3.2738499525734433E-6</v>
      </c>
      <c r="G6">
        <f t="shared" si="3"/>
        <v>0.72486668263764908</v>
      </c>
      <c r="H6">
        <f t="shared" ref="H6:H22" si="6">COS(C6)*SQRT(2)*G6</f>
        <v>0.96329421644799595</v>
      </c>
      <c r="I6">
        <f t="shared" ref="I6:I22" si="7">SQRT(2)*COS(2*C6)*G6</f>
        <v>0.78528464018529331</v>
      </c>
      <c r="J6">
        <f t="shared" ref="J6:J22" si="8">COS(3*C6)*SQRT(2)*G6</f>
        <v>0.5125581467492788</v>
      </c>
      <c r="K6">
        <f t="shared" ref="K6:K22" si="9">COS(4*C6)*SQRT(2)*G6</f>
        <v>0.1780095762627027</v>
      </c>
      <c r="N6">
        <f t="shared" ref="N6:N23" si="10">H$28*(COS($C6)-COS($C$4))</f>
        <v>-1.2008585054933905</v>
      </c>
      <c r="O6">
        <f t="shared" ref="O6:O23" si="11">I$28*(COS(2*$C6)-COS(2*$C$4))</f>
        <v>3.1897398854867767</v>
      </c>
      <c r="P6">
        <f t="shared" ref="P6:P23" si="12">J$28*(COS(3*$C6)-COS(3*$C$4))</f>
        <v>1.7804933682062929</v>
      </c>
      <c r="Q6">
        <f t="shared" ref="Q6:Q23" si="13">K$28*(COS(4*$C6)-COS(4*$C$4))</f>
        <v>-2.2210465766732839E-2</v>
      </c>
      <c r="S6">
        <f t="shared" si="4"/>
        <v>5.2992905486567192</v>
      </c>
      <c r="U6">
        <f t="shared" si="5"/>
        <v>18.703510645096969</v>
      </c>
      <c r="V6">
        <f t="shared" ref="V6:V22" si="14">(E6*$A$1)^2</f>
        <v>22.567467004039376</v>
      </c>
      <c r="W6">
        <f t="shared" ref="W6:W22" si="15">(S6-U6)^2</f>
        <v>179.67311639381268</v>
      </c>
      <c r="AA6">
        <f>(D6-D22)^2</f>
        <v>1.2116247105265615E-5</v>
      </c>
    </row>
    <row r="7" spans="1:28" x14ac:dyDescent="0.25">
      <c r="B7">
        <v>40</v>
      </c>
      <c r="C7">
        <f t="shared" si="0"/>
        <v>0.69813170079773179</v>
      </c>
      <c r="D7">
        <v>-673.79560717000004</v>
      </c>
      <c r="E7">
        <f t="shared" si="1"/>
        <v>1.8924683331533743E-3</v>
      </c>
      <c r="F7">
        <f t="shared" si="2"/>
        <v>3.581436391988311E-6</v>
      </c>
      <c r="G7">
        <f t="shared" si="3"/>
        <v>0.75815390153389906</v>
      </c>
      <c r="H7">
        <f t="shared" si="6"/>
        <v>0.82134636345086343</v>
      </c>
      <c r="I7">
        <f t="shared" si="7"/>
        <v>0.18618410527971277</v>
      </c>
      <c r="J7">
        <f t="shared" si="8"/>
        <v>-0.53609576495765787</v>
      </c>
      <c r="K7">
        <f t="shared" si="9"/>
        <v>-1.0075304687305759</v>
      </c>
      <c r="N7">
        <f t="shared" si="10"/>
        <v>-0.7938235976846415</v>
      </c>
      <c r="O7">
        <f t="shared" si="11"/>
        <v>1.8407339891854011</v>
      </c>
      <c r="P7">
        <f t="shared" si="12"/>
        <v>0.56918631878042136</v>
      </c>
      <c r="Q7">
        <f t="shared" si="13"/>
        <v>4.4984257574092683E-2</v>
      </c>
      <c r="S7">
        <f t="shared" si="4"/>
        <v>2.3491232329407552</v>
      </c>
      <c r="U7">
        <f t="shared" si="5"/>
        <v>18.921663440032717</v>
      </c>
      <c r="V7">
        <f t="shared" si="14"/>
        <v>24.68773730443252</v>
      </c>
      <c r="W7">
        <f t="shared" si="15"/>
        <v>274.64908891567967</v>
      </c>
      <c r="AA7">
        <f>(D7-D21)^2</f>
        <v>3.4974213209951736E-5</v>
      </c>
    </row>
    <row r="8" spans="1:28" x14ac:dyDescent="0.25">
      <c r="B8">
        <v>60</v>
      </c>
      <c r="C8">
        <f t="shared" si="0"/>
        <v>1.0471975511965976</v>
      </c>
      <c r="D8">
        <v>-673.79597425999998</v>
      </c>
      <c r="E8">
        <f t="shared" si="1"/>
        <v>1.5253783332127568E-3</v>
      </c>
      <c r="F8">
        <f t="shared" si="2"/>
        <v>2.3267790594349284E-6</v>
      </c>
      <c r="G8">
        <f t="shared" si="3"/>
        <v>0.61109161742935314</v>
      </c>
      <c r="H8">
        <f t="shared" si="6"/>
        <v>0.43210702661055111</v>
      </c>
      <c r="I8">
        <f t="shared" si="7"/>
        <v>-0.43210702661055084</v>
      </c>
      <c r="J8">
        <f t="shared" si="8"/>
        <v>-0.86421405322110212</v>
      </c>
      <c r="K8">
        <f t="shared" si="9"/>
        <v>-0.43210702661055145</v>
      </c>
      <c r="N8">
        <f t="shared" si="10"/>
        <v>-0.17020993911996679</v>
      </c>
      <c r="O8">
        <f t="shared" si="11"/>
        <v>0.30670108468707574</v>
      </c>
      <c r="P8">
        <f t="shared" si="12"/>
        <v>-3.6467205932514769E-2</v>
      </c>
      <c r="Q8">
        <f t="shared" si="13"/>
        <v>1.8446988797300327E-2</v>
      </c>
      <c r="S8">
        <f t="shared" si="4"/>
        <v>0.16754319373531756</v>
      </c>
      <c r="U8">
        <f t="shared" si="5"/>
        <v>17.957868645188626</v>
      </c>
      <c r="V8">
        <f t="shared" si="14"/>
        <v>16.039070333144583</v>
      </c>
      <c r="W8">
        <f t="shared" si="15"/>
        <v>316.49567966862742</v>
      </c>
      <c r="AA8">
        <f>(D8-D20)^2</f>
        <v>4.6100840858422871E-5</v>
      </c>
    </row>
    <row r="9" spans="1:28" x14ac:dyDescent="0.25">
      <c r="B9">
        <v>80</v>
      </c>
      <c r="C9">
        <f t="shared" si="0"/>
        <v>1.3962634015954636</v>
      </c>
      <c r="D9">
        <v>-673.79611665000004</v>
      </c>
      <c r="E9">
        <f t="shared" si="1"/>
        <v>1.3829883331482051E-3</v>
      </c>
      <c r="F9">
        <f t="shared" si="2"/>
        <v>1.9126567296240506E-6</v>
      </c>
      <c r="G9">
        <f t="shared" si="3"/>
        <v>0.55404784438588484</v>
      </c>
      <c r="H9">
        <f t="shared" si="6"/>
        <v>0.13606063621177206</v>
      </c>
      <c r="I9">
        <f t="shared" si="7"/>
        <v>-0.73628861267334167</v>
      </c>
      <c r="J9">
        <f t="shared" si="8"/>
        <v>-0.39177098786704861</v>
      </c>
      <c r="K9">
        <f t="shared" si="9"/>
        <v>0.60022797646156956</v>
      </c>
      <c r="N9">
        <f t="shared" si="10"/>
        <v>0.59476545942034065</v>
      </c>
      <c r="O9">
        <f t="shared" si="11"/>
        <v>-0.69456778311676537</v>
      </c>
      <c r="P9">
        <f t="shared" si="12"/>
        <v>0.56918631878042059</v>
      </c>
      <c r="Q9">
        <f t="shared" si="13"/>
        <v>-5.7964031270220269E-2</v>
      </c>
      <c r="S9">
        <f t="shared" si="4"/>
        <v>0.58183569265648949</v>
      </c>
      <c r="U9">
        <f t="shared" si="5"/>
        <v>17.584023700019145</v>
      </c>
      <c r="V9">
        <f t="shared" si="14"/>
        <v>13.18442147964517</v>
      </c>
      <c r="W9">
        <f t="shared" si="15"/>
        <v>289.07439703770649</v>
      </c>
      <c r="AA9">
        <f>(D9-D19)^2</f>
        <v>3.8388061556203473E-5</v>
      </c>
    </row>
    <row r="10" spans="1:28" x14ac:dyDescent="0.25">
      <c r="B10">
        <v>100</v>
      </c>
      <c r="C10">
        <f t="shared" si="0"/>
        <v>1.7453292519943295</v>
      </c>
      <c r="D10">
        <v>-673.79584877000002</v>
      </c>
      <c r="E10">
        <f t="shared" si="1"/>
        <v>1.6508683331721841E-3</v>
      </c>
      <c r="F10">
        <f t="shared" si="2"/>
        <v>2.7253662534707052E-6</v>
      </c>
      <c r="G10">
        <f t="shared" si="3"/>
        <v>0.66136497281712758</v>
      </c>
      <c r="H10">
        <f t="shared" si="6"/>
        <v>-0.16241510526842901</v>
      </c>
      <c r="I10">
        <f t="shared" si="7"/>
        <v>-0.8789051401256045</v>
      </c>
      <c r="J10">
        <f t="shared" si="8"/>
        <v>0.46765565711824769</v>
      </c>
      <c r="K10">
        <f t="shared" si="9"/>
        <v>0.71649003485717555</v>
      </c>
      <c r="N10">
        <f t="shared" si="10"/>
        <v>1.4088352750378381</v>
      </c>
      <c r="O10">
        <f t="shared" si="11"/>
        <v>-0.6945677831167657</v>
      </c>
      <c r="P10">
        <f t="shared" si="12"/>
        <v>1.7804933682062929</v>
      </c>
      <c r="Q10">
        <f t="shared" si="13"/>
        <v>-5.7964031270220283E-2</v>
      </c>
      <c r="S10">
        <f t="shared" si="4"/>
        <v>3.4461511241175242</v>
      </c>
      <c r="U10">
        <f t="shared" si="5"/>
        <v>18.287342640082102</v>
      </c>
      <c r="V10">
        <f t="shared" si="14"/>
        <v>18.786631608078501</v>
      </c>
      <c r="W10">
        <f t="shared" si="15"/>
        <v>220.26096561353896</v>
      </c>
      <c r="AA10">
        <f>(D10-D18)^2</f>
        <v>2.1102539062742322E-5</v>
      </c>
    </row>
    <row r="11" spans="1:28" x14ac:dyDescent="0.25">
      <c r="B11">
        <v>120</v>
      </c>
      <c r="C11">
        <f t="shared" si="0"/>
        <v>2.0943951023931953</v>
      </c>
      <c r="D11">
        <v>-673.79548912999996</v>
      </c>
      <c r="E11">
        <f t="shared" si="1"/>
        <v>2.0105083332282447E-3</v>
      </c>
      <c r="F11">
        <f t="shared" si="2"/>
        <v>4.0421437579802145E-6</v>
      </c>
      <c r="G11">
        <f t="shared" si="3"/>
        <v>0.8054426645879712</v>
      </c>
      <c r="H11">
        <f t="shared" si="6"/>
        <v>-0.56953396998711614</v>
      </c>
      <c r="I11">
        <f t="shared" si="7"/>
        <v>-0.56953396998711692</v>
      </c>
      <c r="J11">
        <f t="shared" si="8"/>
        <v>1.1390679399742327</v>
      </c>
      <c r="K11">
        <f t="shared" si="9"/>
        <v>-0.56953396998711547</v>
      </c>
      <c r="N11">
        <f t="shared" si="10"/>
        <v>2.1738106735781448</v>
      </c>
      <c r="O11">
        <f t="shared" si="11"/>
        <v>0.30670108468707419</v>
      </c>
      <c r="P11">
        <f t="shared" si="12"/>
        <v>2.3861468929192284</v>
      </c>
      <c r="Q11">
        <f t="shared" si="13"/>
        <v>1.8446988797300255E-2</v>
      </c>
      <c r="S11">
        <f t="shared" si="4"/>
        <v>6.908582649687486</v>
      </c>
      <c r="U11">
        <f t="shared" si="5"/>
        <v>19.231577460229289</v>
      </c>
      <c r="V11">
        <f t="shared" si="14"/>
        <v>27.863508470233054</v>
      </c>
      <c r="W11">
        <f t="shared" si="15"/>
        <v>151.85620110064022</v>
      </c>
      <c r="AA11">
        <f>(D11-D17)^2</f>
        <v>7.0069266439816417E-6</v>
      </c>
    </row>
    <row r="12" spans="1:28" x14ac:dyDescent="0.25">
      <c r="B12">
        <v>140</v>
      </c>
      <c r="C12">
        <f t="shared" si="0"/>
        <v>2.4434609527920612</v>
      </c>
      <c r="D12">
        <v>-673.79542721999997</v>
      </c>
      <c r="E12">
        <f t="shared" si="1"/>
        <v>2.072418333227688E-3</v>
      </c>
      <c r="F12">
        <f t="shared" si="2"/>
        <v>4.2949177478982287E-6</v>
      </c>
      <c r="G12">
        <f t="shared" si="3"/>
        <v>0.83024482757335183</v>
      </c>
      <c r="H12">
        <f t="shared" si="6"/>
        <v>-0.89944609995622538</v>
      </c>
      <c r="I12">
        <f t="shared" si="7"/>
        <v>0.20388787826866034</v>
      </c>
      <c r="J12">
        <f t="shared" si="8"/>
        <v>0.58707174762217362</v>
      </c>
      <c r="K12">
        <f t="shared" si="9"/>
        <v>-1.1033339782248865</v>
      </c>
      <c r="N12">
        <f t="shared" si="10"/>
        <v>2.7974243321428203</v>
      </c>
      <c r="O12">
        <f t="shared" si="11"/>
        <v>1.8407339891854</v>
      </c>
      <c r="P12">
        <f t="shared" si="12"/>
        <v>1.7804933682062936</v>
      </c>
      <c r="Q12">
        <f t="shared" si="13"/>
        <v>4.4984257574092711E-2</v>
      </c>
      <c r="S12">
        <f t="shared" si="4"/>
        <v>9.1409616186432583</v>
      </c>
      <c r="U12">
        <f t="shared" si="5"/>
        <v>19.394122165227827</v>
      </c>
      <c r="V12">
        <f t="shared" si="14"/>
        <v>29.605942839428899</v>
      </c>
      <c r="W12">
        <f t="shared" si="15"/>
        <v>105.12730119403838</v>
      </c>
      <c r="AA12">
        <f>(D12-D16)^2</f>
        <v>1.107419475602305E-6</v>
      </c>
    </row>
    <row r="13" spans="1:28" x14ac:dyDescent="0.25">
      <c r="B13">
        <v>160</v>
      </c>
      <c r="C13">
        <f t="shared" si="0"/>
        <v>2.7925268031909272</v>
      </c>
      <c r="D13">
        <v>-673.79559590999997</v>
      </c>
      <c r="E13">
        <f t="shared" si="1"/>
        <v>1.9037283332181687E-3</v>
      </c>
      <c r="F13">
        <f t="shared" si="2"/>
        <v>3.6241815666976267E-6</v>
      </c>
      <c r="G13">
        <f t="shared" si="3"/>
        <v>0.76266484252606415</v>
      </c>
      <c r="H13">
        <f t="shared" si="6"/>
        <v>-1.0135251757195618</v>
      </c>
      <c r="I13">
        <f t="shared" si="7"/>
        <v>0.82623329336332585</v>
      </c>
      <c r="J13">
        <f t="shared" si="8"/>
        <v>-0.53928548192274961</v>
      </c>
      <c r="K13">
        <f t="shared" si="9"/>
        <v>0.18729188235623517</v>
      </c>
      <c r="N13">
        <f t="shared" si="10"/>
        <v>3.2044592399515692</v>
      </c>
      <c r="O13">
        <f t="shared" si="11"/>
        <v>3.1897398854867762</v>
      </c>
      <c r="P13">
        <f t="shared" si="12"/>
        <v>0.56918631878042203</v>
      </c>
      <c r="Q13">
        <f t="shared" si="13"/>
        <v>-2.2210465766732794E-2</v>
      </c>
      <c r="S13">
        <f t="shared" si="4"/>
        <v>9.8163037933316435</v>
      </c>
      <c r="U13">
        <f t="shared" si="5"/>
        <v>18.951226570202834</v>
      </c>
      <c r="V13">
        <f t="shared" si="14"/>
        <v>24.982390490683809</v>
      </c>
      <c r="W13">
        <f t="shared" si="15"/>
        <v>83.446814139400075</v>
      </c>
      <c r="AA13">
        <f>(D13-D15)^2</f>
        <v>4.9778072090623857E-8</v>
      </c>
    </row>
    <row r="14" spans="1:28" x14ac:dyDescent="0.25">
      <c r="B14">
        <v>180</v>
      </c>
      <c r="C14">
        <f t="shared" si="0"/>
        <v>3.1415926535897931</v>
      </c>
      <c r="D14">
        <v>-673.79570048999994</v>
      </c>
      <c r="E14">
        <f t="shared" si="1"/>
        <v>1.7991483332480129E-3</v>
      </c>
      <c r="F14">
        <f t="shared" si="2"/>
        <v>3.2369347250291032E-6</v>
      </c>
      <c r="G14">
        <f t="shared" si="3"/>
        <v>0.72076837661919557</v>
      </c>
      <c r="H14">
        <f t="shared" si="6"/>
        <v>-1.0193204135445053</v>
      </c>
      <c r="I14">
        <f t="shared" si="7"/>
        <v>1.0193204135445053</v>
      </c>
      <c r="J14">
        <f t="shared" si="8"/>
        <v>-1.0193204135445053</v>
      </c>
      <c r="K14">
        <f t="shared" si="9"/>
        <v>1.0193204135445053</v>
      </c>
      <c r="N14">
        <f t="shared" si="10"/>
        <v>3.3458209799272018</v>
      </c>
      <c r="O14">
        <f t="shared" si="11"/>
        <v>3.7225039221812612</v>
      </c>
      <c r="P14">
        <f t="shared" si="12"/>
        <v>-3.6467205932514769E-2</v>
      </c>
      <c r="Q14">
        <f t="shared" si="13"/>
        <v>-7.2084217057461028E-2</v>
      </c>
      <c r="S14">
        <f t="shared" si="4"/>
        <v>9.8426060452139463</v>
      </c>
      <c r="U14">
        <f t="shared" si="5"/>
        <v>18.67665178028119</v>
      </c>
      <c r="V14">
        <f t="shared" si="14"/>
        <v>22.313001102540547</v>
      </c>
      <c r="W14">
        <f t="shared" si="15"/>
        <v>78.040364049259765</v>
      </c>
      <c r="AA14">
        <f>(D14-D14)^2</f>
        <v>0</v>
      </c>
    </row>
    <row r="15" spans="1:28" x14ac:dyDescent="0.25">
      <c r="B15">
        <f>200-360</f>
        <v>-160</v>
      </c>
      <c r="C15">
        <f t="shared" si="0"/>
        <v>-2.7925268031909272</v>
      </c>
      <c r="D15">
        <v>-673.79581901999995</v>
      </c>
      <c r="E15">
        <f t="shared" si="1"/>
        <v>1.6806183332391811E-3</v>
      </c>
      <c r="F15">
        <f t="shared" si="2"/>
        <v>2.8244779820196433E-6</v>
      </c>
      <c r="G15">
        <f t="shared" si="3"/>
        <v>0.67328331154242849</v>
      </c>
      <c r="H15">
        <f t="shared" si="6"/>
        <v>-0.89474373091580861</v>
      </c>
      <c r="I15">
        <f t="shared" si="7"/>
        <v>0.72940177236930337</v>
      </c>
      <c r="J15">
        <f t="shared" si="8"/>
        <v>-0.47608319525138537</v>
      </c>
      <c r="K15">
        <f t="shared" si="9"/>
        <v>0.16534195854650457</v>
      </c>
      <c r="N15">
        <f t="shared" si="10"/>
        <v>3.2044592399515692</v>
      </c>
      <c r="O15">
        <f t="shared" si="11"/>
        <v>3.1897398854867762</v>
      </c>
      <c r="P15">
        <f t="shared" si="12"/>
        <v>0.56918631878042203</v>
      </c>
      <c r="Q15">
        <f t="shared" si="13"/>
        <v>-2.2210465766732794E-2</v>
      </c>
      <c r="S15">
        <f t="shared" si="4"/>
        <v>9.8163037933316435</v>
      </c>
      <c r="U15">
        <f t="shared" si="5"/>
        <v>18.365451265258002</v>
      </c>
      <c r="V15">
        <f t="shared" si="14"/>
        <v>19.469833555676402</v>
      </c>
      <c r="W15">
        <f t="shared" si="15"/>
        <v>73.087922496744852</v>
      </c>
      <c r="AA15">
        <f>(D15-D13)^2</f>
        <v>4.9778072090623857E-8</v>
      </c>
    </row>
    <row r="16" spans="1:28" x14ac:dyDescent="0.25">
      <c r="B16">
        <f>220-360</f>
        <v>-140</v>
      </c>
      <c r="C16">
        <f t="shared" si="0"/>
        <v>-2.4434609527920612</v>
      </c>
      <c r="D16">
        <v>-673.79647955999997</v>
      </c>
      <c r="E16">
        <f t="shared" si="1"/>
        <v>1.0200783332265928E-3</v>
      </c>
      <c r="F16">
        <f t="shared" si="2"/>
        <v>1.0405598059183436E-6</v>
      </c>
      <c r="G16">
        <f t="shared" si="3"/>
        <v>0.4086601369531398</v>
      </c>
      <c r="H16">
        <f t="shared" si="6"/>
        <v>-0.44272213952167511</v>
      </c>
      <c r="I16">
        <f t="shared" si="7"/>
        <v>0.10035696157227124</v>
      </c>
      <c r="J16">
        <f t="shared" si="8"/>
        <v>0.28896635404018872</v>
      </c>
      <c r="K16">
        <f t="shared" si="9"/>
        <v>-0.54307910109394675</v>
      </c>
      <c r="N16">
        <f t="shared" si="10"/>
        <v>2.7974243321428203</v>
      </c>
      <c r="O16">
        <f t="shared" si="11"/>
        <v>1.8407339891854</v>
      </c>
      <c r="P16">
        <f t="shared" si="12"/>
        <v>1.7804933682062936</v>
      </c>
      <c r="Q16">
        <f t="shared" si="13"/>
        <v>4.4984257574092711E-2</v>
      </c>
      <c r="S16">
        <f t="shared" si="4"/>
        <v>9.1409616186432583</v>
      </c>
      <c r="U16">
        <f t="shared" si="5"/>
        <v>16.631203495224952</v>
      </c>
      <c r="V16">
        <f t="shared" si="14"/>
        <v>7.1728391422865743</v>
      </c>
      <c r="W16">
        <f t="shared" si="15"/>
        <v>56.103723369698052</v>
      </c>
      <c r="AA16">
        <f>(D16-D12)^2</f>
        <v>1.107419475602305E-6</v>
      </c>
    </row>
    <row r="17" spans="2:27" x14ac:dyDescent="0.25">
      <c r="B17">
        <f>240-360</f>
        <v>-120</v>
      </c>
      <c r="C17">
        <f t="shared" si="0"/>
        <v>-2.0943951023931953</v>
      </c>
      <c r="D17">
        <v>-673.79813619000004</v>
      </c>
      <c r="E17">
        <f t="shared" si="1"/>
        <v>-6.3655166684384312E-4</v>
      </c>
      <c r="F17">
        <f t="shared" si="2"/>
        <v>4.0519802456167505E-7</v>
      </c>
      <c r="G17">
        <f t="shared" si="3"/>
        <v>-0.25501305426940207</v>
      </c>
      <c r="H17">
        <f t="shared" si="6"/>
        <v>0.18032145996498719</v>
      </c>
      <c r="I17">
        <f t="shared" si="7"/>
        <v>0.18032145996498744</v>
      </c>
      <c r="J17">
        <f t="shared" si="8"/>
        <v>-0.36064291992997455</v>
      </c>
      <c r="K17">
        <f t="shared" si="9"/>
        <v>0.180321459964987</v>
      </c>
      <c r="N17">
        <f t="shared" si="10"/>
        <v>2.1738106735781448</v>
      </c>
      <c r="O17">
        <f t="shared" si="11"/>
        <v>0.30670108468707419</v>
      </c>
      <c r="P17">
        <f t="shared" si="12"/>
        <v>2.3861468929192284</v>
      </c>
      <c r="Q17">
        <f t="shared" si="13"/>
        <v>1.8446988797300255E-2</v>
      </c>
      <c r="S17">
        <f t="shared" si="4"/>
        <v>6.908582649687486</v>
      </c>
      <c r="U17">
        <f t="shared" si="5"/>
        <v>12.281721430040022</v>
      </c>
      <c r="V17">
        <f t="shared" si="14"/>
        <v>2.7931313841092726</v>
      </c>
      <c r="W17">
        <f t="shared" si="15"/>
        <v>28.870620352928341</v>
      </c>
      <c r="AA17">
        <f>(D17-D11)^2</f>
        <v>7.0069266439816417E-6</v>
      </c>
    </row>
    <row r="18" spans="2:27" x14ac:dyDescent="0.25">
      <c r="B18">
        <f>260-360</f>
        <v>-100</v>
      </c>
      <c r="C18">
        <f t="shared" si="0"/>
        <v>-1.7453292519943295</v>
      </c>
      <c r="D18">
        <v>-673.80044252000005</v>
      </c>
      <c r="E18">
        <f t="shared" si="1"/>
        <v>-2.9428816668541913E-3</v>
      </c>
      <c r="F18">
        <f t="shared" si="2"/>
        <v>8.6605525051065039E-6</v>
      </c>
      <c r="G18">
        <f t="shared" si="3"/>
        <v>-1.1789667379851825</v>
      </c>
      <c r="H18">
        <f t="shared" si="6"/>
        <v>0.28952547341932783</v>
      </c>
      <c r="I18">
        <f t="shared" si="7"/>
        <v>1.5667596087505693</v>
      </c>
      <c r="J18">
        <f t="shared" si="8"/>
        <v>-0.83365537522270627</v>
      </c>
      <c r="K18">
        <f t="shared" si="9"/>
        <v>-1.2772341353312415</v>
      </c>
      <c r="N18">
        <f t="shared" si="10"/>
        <v>1.4088352750378381</v>
      </c>
      <c r="O18">
        <f t="shared" si="11"/>
        <v>-0.6945677831167657</v>
      </c>
      <c r="P18">
        <f t="shared" si="12"/>
        <v>1.7804933682062929</v>
      </c>
      <c r="Q18">
        <f t="shared" si="13"/>
        <v>-5.7964031270220283E-2</v>
      </c>
      <c r="S18">
        <f t="shared" si="4"/>
        <v>3.4461511241175242</v>
      </c>
      <c r="U18">
        <f t="shared" si="5"/>
        <v>6.2264520150128533</v>
      </c>
      <c r="V18">
        <f t="shared" si="14"/>
        <v>59.699355720963531</v>
      </c>
      <c r="W18">
        <f t="shared" si="15"/>
        <v>7.73007304391336</v>
      </c>
      <c r="AA18">
        <f>(D18-D10)^2</f>
        <v>2.1102539062742322E-5</v>
      </c>
    </row>
    <row r="19" spans="2:27" x14ac:dyDescent="0.25">
      <c r="B19">
        <f>280-360</f>
        <v>-80</v>
      </c>
      <c r="C19">
        <f t="shared" si="0"/>
        <v>-1.3962634015954636</v>
      </c>
      <c r="D19">
        <v>-673.80231246000005</v>
      </c>
      <c r="E19">
        <f t="shared" si="1"/>
        <v>-4.8128216668601453E-3</v>
      </c>
      <c r="F19">
        <f t="shared" si="2"/>
        <v>2.3163252396998468E-5</v>
      </c>
      <c r="G19">
        <f t="shared" si="3"/>
        <v>-1.928095419190923</v>
      </c>
      <c r="H19">
        <f t="shared" si="6"/>
        <v>-0.47349320473017936</v>
      </c>
      <c r="I19">
        <f t="shared" si="7"/>
        <v>2.5622962270911005</v>
      </c>
      <c r="J19">
        <f t="shared" si="8"/>
        <v>1.3633693456846219</v>
      </c>
      <c r="K19">
        <f t="shared" si="9"/>
        <v>-2.0888030223609206</v>
      </c>
      <c r="N19">
        <f t="shared" si="10"/>
        <v>0.59476545942034065</v>
      </c>
      <c r="O19">
        <f t="shared" si="11"/>
        <v>-0.69456778311676537</v>
      </c>
      <c r="P19">
        <f t="shared" si="12"/>
        <v>0.56918631878042059</v>
      </c>
      <c r="Q19">
        <f t="shared" si="13"/>
        <v>-5.7964031270220269E-2</v>
      </c>
      <c r="S19">
        <f t="shared" si="4"/>
        <v>0.58183569265648949</v>
      </c>
      <c r="U19">
        <f t="shared" si="5"/>
        <v>1.3169245449972209</v>
      </c>
      <c r="V19">
        <f t="shared" si="14"/>
        <v>159.67009537642278</v>
      </c>
      <c r="W19">
        <f t="shared" si="15"/>
        <v>0.54035562083561361</v>
      </c>
      <c r="AA19">
        <f>(D19-D9)^2</f>
        <v>3.8388061556203473E-5</v>
      </c>
    </row>
    <row r="20" spans="2:27" x14ac:dyDescent="0.25">
      <c r="B20">
        <f>300-360</f>
        <v>-60</v>
      </c>
      <c r="C20">
        <f t="shared" si="0"/>
        <v>-1.0471975511965976</v>
      </c>
      <c r="D20">
        <v>-673.80276402000004</v>
      </c>
      <c r="E20">
        <f t="shared" si="1"/>
        <v>-5.2643816668478394E-3</v>
      </c>
      <c r="F20">
        <f t="shared" si="2"/>
        <v>2.7713714334243636E-5</v>
      </c>
      <c r="G20">
        <f t="shared" si="3"/>
        <v>-2.1089977728894205</v>
      </c>
      <c r="H20">
        <f t="shared" si="6"/>
        <v>-1.4912866267174358</v>
      </c>
      <c r="I20">
        <f t="shared" si="7"/>
        <v>1.4912866267174349</v>
      </c>
      <c r="J20">
        <f t="shared" si="8"/>
        <v>2.9825732534348712</v>
      </c>
      <c r="K20">
        <f t="shared" si="9"/>
        <v>1.4912866267174369</v>
      </c>
      <c r="N20">
        <f t="shared" si="10"/>
        <v>-0.17020993911996679</v>
      </c>
      <c r="O20">
        <f t="shared" si="11"/>
        <v>0.30670108468707574</v>
      </c>
      <c r="P20">
        <f t="shared" si="12"/>
        <v>-3.6467205932514769E-2</v>
      </c>
      <c r="Q20">
        <f t="shared" si="13"/>
        <v>1.8446988797300327E-2</v>
      </c>
      <c r="S20">
        <f t="shared" si="4"/>
        <v>0.16754319373531756</v>
      </c>
      <c r="U20">
        <f t="shared" si="5"/>
        <v>0.13135376502953022</v>
      </c>
      <c r="V20">
        <f t="shared" si="14"/>
        <v>191.03756826295353</v>
      </c>
      <c r="W20">
        <f t="shared" si="15"/>
        <v>1.3096747500512648E-3</v>
      </c>
      <c r="AA20">
        <f>(D20-D8)^2</f>
        <v>4.6100840858422871E-5</v>
      </c>
    </row>
    <row r="21" spans="2:27" x14ac:dyDescent="0.25">
      <c r="B21">
        <f>320-360</f>
        <v>-40</v>
      </c>
      <c r="C21">
        <f t="shared" si="0"/>
        <v>-0.69813170079773179</v>
      </c>
      <c r="D21">
        <v>-673.80152107000004</v>
      </c>
      <c r="E21">
        <f t="shared" si="1"/>
        <v>-4.0214316668425454E-3</v>
      </c>
      <c r="F21">
        <f t="shared" si="2"/>
        <v>1.6171912651084014E-5</v>
      </c>
      <c r="G21">
        <f t="shared" si="3"/>
        <v>-1.6110515851477409</v>
      </c>
      <c r="H21">
        <f t="shared" si="6"/>
        <v>-1.7453334449848252</v>
      </c>
      <c r="I21">
        <f t="shared" si="7"/>
        <v>-0.39563497244204776</v>
      </c>
      <c r="J21">
        <f t="shared" si="8"/>
        <v>1.1391855006993037</v>
      </c>
      <c r="K21">
        <f t="shared" si="9"/>
        <v>2.1409684174268726</v>
      </c>
      <c r="N21">
        <f t="shared" si="10"/>
        <v>-0.7938235976846415</v>
      </c>
      <c r="O21">
        <f t="shared" si="11"/>
        <v>1.8407339891854011</v>
      </c>
      <c r="P21">
        <f t="shared" si="12"/>
        <v>0.56918631878042136</v>
      </c>
      <c r="Q21">
        <f t="shared" si="13"/>
        <v>4.4984257574092683E-2</v>
      </c>
      <c r="S21">
        <f t="shared" si="4"/>
        <v>2.3491232329407552</v>
      </c>
      <c r="U21">
        <f t="shared" si="5"/>
        <v>3.3947189900434296</v>
      </c>
      <c r="V21">
        <f t="shared" si="14"/>
        <v>111.47704092506304</v>
      </c>
      <c r="W21">
        <f t="shared" si="15"/>
        <v>1.0932704872711148</v>
      </c>
      <c r="AA21">
        <f>(D21-D7)^2</f>
        <v>3.4974213209951736E-5</v>
      </c>
    </row>
    <row r="22" spans="2:27" x14ac:dyDescent="0.25">
      <c r="B22">
        <f>340-360</f>
        <v>-20</v>
      </c>
      <c r="C22">
        <f t="shared" si="0"/>
        <v>-0.3490658503988659</v>
      </c>
      <c r="D22">
        <v>-673.79917109999997</v>
      </c>
      <c r="E22">
        <f t="shared" si="1"/>
        <v>-1.6714616667741211E-3</v>
      </c>
      <c r="F22">
        <f t="shared" si="2"/>
        <v>2.7937841034953231E-6</v>
      </c>
      <c r="G22">
        <f t="shared" si="3"/>
        <v>-0.66961500054143952</v>
      </c>
      <c r="H22">
        <f t="shared" si="6"/>
        <v>-0.88986881687157804</v>
      </c>
      <c r="I22">
        <f t="shared" si="7"/>
        <v>-0.725427706029246</v>
      </c>
      <c r="J22">
        <f t="shared" si="8"/>
        <v>-0.47348930766708569</v>
      </c>
      <c r="K22">
        <f t="shared" si="9"/>
        <v>-0.16444111084233193</v>
      </c>
      <c r="N22">
        <f t="shared" si="10"/>
        <v>-1.2008585054933905</v>
      </c>
      <c r="O22">
        <f t="shared" si="11"/>
        <v>3.1897398854867767</v>
      </c>
      <c r="P22">
        <f t="shared" si="12"/>
        <v>1.7804933682062929</v>
      </c>
      <c r="Q22">
        <f t="shared" si="13"/>
        <v>-2.2210465766732839E-2</v>
      </c>
      <c r="S22">
        <f t="shared" si="4"/>
        <v>5.2992905486567192</v>
      </c>
      <c r="U22">
        <f t="shared" si="5"/>
        <v>9.5645652252230775</v>
      </c>
      <c r="V22">
        <f t="shared" si="14"/>
        <v>19.258252969865161</v>
      </c>
      <c r="W22">
        <f t="shared" si="15"/>
        <v>18.192568066558252</v>
      </c>
      <c r="AA22">
        <f>(D22-D6)^2</f>
        <v>1.2116247105265615E-5</v>
      </c>
    </row>
    <row r="23" spans="2:27" x14ac:dyDescent="0.25">
      <c r="B23">
        <f>-180</f>
        <v>-180</v>
      </c>
      <c r="C23">
        <f>C14</f>
        <v>3.1415926535897931</v>
      </c>
      <c r="N23">
        <f t="shared" si="10"/>
        <v>3.3458209799272018</v>
      </c>
      <c r="O23">
        <f t="shared" si="11"/>
        <v>3.7225039221812612</v>
      </c>
      <c r="P23">
        <f t="shared" si="12"/>
        <v>-3.6467205932514769E-2</v>
      </c>
      <c r="Q23">
        <f t="shared" si="13"/>
        <v>-7.2084217057461028E-2</v>
      </c>
      <c r="S23">
        <f t="shared" ref="S23:U23" si="16">S14</f>
        <v>9.8426060452139463</v>
      </c>
      <c r="U23">
        <f t="shared" si="16"/>
        <v>18.67665178028119</v>
      </c>
    </row>
    <row r="24" spans="2:27" x14ac:dyDescent="0.25">
      <c r="B24" t="s">
        <v>4</v>
      </c>
      <c r="D24">
        <f>AVERAGE(D5:D22)</f>
        <v>-673.79749963833319</v>
      </c>
      <c r="F24">
        <f>SQRT(AVERAGE(F5:F22))</f>
        <v>2.4961532603400539E-3</v>
      </c>
      <c r="G24" t="s">
        <v>10</v>
      </c>
      <c r="H24" s="2">
        <f t="shared" ref="H24:K24" si="17">AVERAGE(H5:H22)</f>
        <v>-0.35766641108212754</v>
      </c>
      <c r="I24" s="2">
        <f t="shared" si="17"/>
        <v>0.34747076177071118</v>
      </c>
      <c r="J24" s="2">
        <f t="shared" si="17"/>
        <v>0.18482936657623605</v>
      </c>
      <c r="K24" s="2">
        <f t="shared" si="17"/>
        <v>-9.2092396894463691E-3</v>
      </c>
    </row>
    <row r="25" spans="2:27" x14ac:dyDescent="0.25">
      <c r="B25" t="s">
        <v>5</v>
      </c>
      <c r="D25">
        <f>MIN(D4:D22)</f>
        <v>-673.80281405000005</v>
      </c>
      <c r="F25" s="4">
        <f>F24*$A$1</f>
        <v>6.5536503850228112</v>
      </c>
      <c r="G25" s="2">
        <f>SUM(H25:K25)</f>
        <v>0.28290789674651812</v>
      </c>
      <c r="H25">
        <f t="shared" ref="H25:K25" si="18">H24^2</f>
        <v>0.12792526161636944</v>
      </c>
      <c r="I25">
        <f t="shared" si="18"/>
        <v>0.12073593028551832</v>
      </c>
      <c r="J25">
        <f t="shared" si="18"/>
        <v>3.4161894748972646E-2</v>
      </c>
      <c r="K25">
        <f t="shared" si="18"/>
        <v>8.4810095657674255E-5</v>
      </c>
    </row>
    <row r="26" spans="2:27" x14ac:dyDescent="0.25">
      <c r="B26" t="s">
        <v>6</v>
      </c>
      <c r="D26">
        <f>MAX(D5:D22)</f>
        <v>-673.79542721999997</v>
      </c>
    </row>
    <row r="27" spans="2:27" x14ac:dyDescent="0.25">
      <c r="B27" t="s">
        <v>66</v>
      </c>
      <c r="D27" s="1">
        <f>D26-D25</f>
        <v>7.3868300000867748E-3</v>
      </c>
      <c r="G27" t="s">
        <v>62</v>
      </c>
      <c r="H27">
        <f>H24*$F$24</f>
        <v>-8.9279017813677863E-4</v>
      </c>
      <c r="I27">
        <f t="shared" ref="I27:K27" si="19">I24*$F$24</f>
        <v>8.673402748668029E-4</v>
      </c>
      <c r="J27">
        <f t="shared" si="19"/>
        <v>4.6136242598585861E-4</v>
      </c>
      <c r="K27">
        <f t="shared" si="19"/>
        <v>-2.2987673676064578E-5</v>
      </c>
    </row>
    <row r="28" spans="2:27" x14ac:dyDescent="0.25">
      <c r="D28" s="4">
        <f>D27*$A$1</f>
        <v>19.394122165227827</v>
      </c>
      <c r="H28">
        <f>$A$1*H27</f>
        <v>-2.3440206126981122</v>
      </c>
      <c r="I28">
        <f t="shared" ref="I28:K28" si="20">$A$1*I27</f>
        <v>2.277201891662791</v>
      </c>
      <c r="J28">
        <f t="shared" si="20"/>
        <v>1.2113070494258718</v>
      </c>
      <c r="K28">
        <f t="shared" si="20"/>
        <v>-6.0354137236507552E-2</v>
      </c>
      <c r="L28" t="s">
        <v>52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predict_norms</vt:lpstr>
      <vt:lpstr>n10_inclination_relax</vt:lpstr>
      <vt:lpstr>p10_inclination_relax</vt:lpstr>
      <vt:lpstr>opt_angle_relax</vt:lpstr>
      <vt:lpstr>opt_angle_no_relax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2025-01-20T21:36:49Z</dcterms:modified>
</cp:coreProperties>
</file>