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"/>
    </mc:Choice>
  </mc:AlternateContent>
  <xr:revisionPtr revIDLastSave="0" documentId="13_ncr:1_{A161348C-71C0-44AE-9149-03AA21C0DF8A}" xr6:coauthVersionLast="47" xr6:coauthVersionMax="47" xr10:uidLastSave="{00000000-0000-0000-0000-000000000000}"/>
  <bookViews>
    <workbookView xWindow="28680" yWindow="-120" windowWidth="29040" windowHeight="15840" xr2:uid="{B9686C86-FA7D-441A-8A98-6C86EEE0DF39}"/>
  </bookViews>
  <sheets>
    <sheet name="chart_12_10_1_7" sheetId="4" r:id="rId1"/>
    <sheet name="chart_8_7_1_3" sheetId="10" r:id="rId2"/>
    <sheet name="chart_4_3_1_2" sheetId="11" r:id="rId3"/>
    <sheet name="S_dihedraL_12_10_1_7" sheetId="5" r:id="rId4"/>
    <sheet name="R_dihedraL_12_10_1_7" sheetId="8" r:id="rId5"/>
    <sheet name="S_dihedral_8_7_1_3" sheetId="1" r:id="rId6"/>
    <sheet name="R_dihedral_8_7_1_3" sheetId="9" r:id="rId7"/>
    <sheet name="S_dihedral_4_3_1_2" sheetId="7" r:id="rId8"/>
    <sheet name="R_dihedral_4_3_1_2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2" l="1"/>
  <c r="AA22" i="12"/>
  <c r="AB21" i="12"/>
  <c r="AA21" i="12"/>
  <c r="AB20" i="12"/>
  <c r="AA20" i="12"/>
  <c r="AB19" i="12"/>
  <c r="AA19" i="12"/>
  <c r="AB18" i="12"/>
  <c r="AA18" i="12"/>
  <c r="AB17" i="12"/>
  <c r="AA17" i="12"/>
  <c r="AB16" i="12"/>
  <c r="AA16" i="12"/>
  <c r="AB15" i="12"/>
  <c r="AA15" i="12"/>
  <c r="AB14" i="12"/>
  <c r="AA14" i="12"/>
  <c r="AB13" i="12"/>
  <c r="AA13" i="12"/>
  <c r="AB12" i="12"/>
  <c r="AA12" i="12"/>
  <c r="AB11" i="12"/>
  <c r="AA11" i="12"/>
  <c r="AB10" i="12"/>
  <c r="AA10" i="12"/>
  <c r="AB9" i="12"/>
  <c r="AA9" i="12"/>
  <c r="AB8" i="12"/>
  <c r="AA8" i="12"/>
  <c r="AB7" i="12"/>
  <c r="AA7" i="12"/>
  <c r="AB6" i="12"/>
  <c r="AA6" i="12"/>
  <c r="AB5" i="12"/>
  <c r="AB3" i="12" s="1"/>
  <c r="AD3" i="12" s="1"/>
  <c r="AA5" i="12"/>
  <c r="AA3" i="12"/>
  <c r="AB22" i="7"/>
  <c r="AA22" i="7"/>
  <c r="AB21" i="7"/>
  <c r="AA21" i="7"/>
  <c r="AB20" i="7"/>
  <c r="AA20" i="7"/>
  <c r="AB19" i="7"/>
  <c r="AA19" i="7"/>
  <c r="AB18" i="7"/>
  <c r="AA18" i="7"/>
  <c r="AB17" i="7"/>
  <c r="AA17" i="7"/>
  <c r="AB16" i="7"/>
  <c r="AA16" i="7"/>
  <c r="AB15" i="7"/>
  <c r="AA15" i="7"/>
  <c r="AB14" i="7"/>
  <c r="AA14" i="7"/>
  <c r="AB13" i="7"/>
  <c r="AA13" i="7"/>
  <c r="AB12" i="7"/>
  <c r="AA12" i="7"/>
  <c r="AB11" i="7"/>
  <c r="AA11" i="7"/>
  <c r="AB10" i="7"/>
  <c r="AA10" i="7"/>
  <c r="AB9" i="7"/>
  <c r="AB3" i="7" s="1"/>
  <c r="AA9" i="7"/>
  <c r="AA3" i="7" s="1"/>
  <c r="AB8" i="7"/>
  <c r="AA8" i="7"/>
  <c r="AB7" i="7"/>
  <c r="AA7" i="7"/>
  <c r="AB6" i="7"/>
  <c r="AA6" i="7"/>
  <c r="AB5" i="7"/>
  <c r="AA5" i="7"/>
  <c r="AB22" i="9"/>
  <c r="AA22" i="9"/>
  <c r="AB21" i="9"/>
  <c r="AA21" i="9"/>
  <c r="AB20" i="9"/>
  <c r="AA20" i="9"/>
  <c r="AB19" i="9"/>
  <c r="AA19" i="9"/>
  <c r="AB18" i="9"/>
  <c r="AA18" i="9"/>
  <c r="AB17" i="9"/>
  <c r="AA17" i="9"/>
  <c r="AB16" i="9"/>
  <c r="AA16" i="9"/>
  <c r="AB15" i="9"/>
  <c r="AA15" i="9"/>
  <c r="AB14" i="9"/>
  <c r="AA14" i="9"/>
  <c r="AB13" i="9"/>
  <c r="AA13" i="9"/>
  <c r="AB12" i="9"/>
  <c r="AA12" i="9"/>
  <c r="AB11" i="9"/>
  <c r="AA11" i="9"/>
  <c r="AB10" i="9"/>
  <c r="AA10" i="9"/>
  <c r="AB9" i="9"/>
  <c r="AB3" i="9" s="1"/>
  <c r="AA9" i="9"/>
  <c r="AA3" i="9" s="1"/>
  <c r="AB8" i="9"/>
  <c r="AA8" i="9"/>
  <c r="AB7" i="9"/>
  <c r="AA7" i="9"/>
  <c r="AB6" i="9"/>
  <c r="AA6" i="9"/>
  <c r="AB5" i="9"/>
  <c r="AA5" i="9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A3" i="1" s="1"/>
  <c r="AB8" i="1"/>
  <c r="AA8" i="1"/>
  <c r="AB7" i="1"/>
  <c r="AA7" i="1"/>
  <c r="AB6" i="1"/>
  <c r="AA6" i="1"/>
  <c r="AB5" i="1"/>
  <c r="AB3" i="1" s="1"/>
  <c r="AD3" i="1" s="1"/>
  <c r="AA5" i="1"/>
  <c r="AB22" i="8"/>
  <c r="AA22" i="8"/>
  <c r="AB21" i="8"/>
  <c r="AA21" i="8"/>
  <c r="AB20" i="8"/>
  <c r="AA20" i="8"/>
  <c r="AB19" i="8"/>
  <c r="AA19" i="8"/>
  <c r="AB18" i="8"/>
  <c r="AA18" i="8"/>
  <c r="AB17" i="8"/>
  <c r="AA17" i="8"/>
  <c r="AB16" i="8"/>
  <c r="AA16" i="8"/>
  <c r="AB15" i="8"/>
  <c r="AA15" i="8"/>
  <c r="AB14" i="8"/>
  <c r="AA14" i="8"/>
  <c r="AB13" i="8"/>
  <c r="AA13" i="8"/>
  <c r="AB12" i="8"/>
  <c r="AA12" i="8"/>
  <c r="AB11" i="8"/>
  <c r="AA11" i="8"/>
  <c r="AB10" i="8"/>
  <c r="AA10" i="8"/>
  <c r="AB9" i="8"/>
  <c r="AA9" i="8"/>
  <c r="AB8" i="8"/>
  <c r="AA8" i="8"/>
  <c r="AB7" i="8"/>
  <c r="AA7" i="8"/>
  <c r="AB6" i="8"/>
  <c r="AA6" i="8"/>
  <c r="AB5" i="8"/>
  <c r="AA5" i="8"/>
  <c r="AA3" i="8" s="1"/>
  <c r="AB3" i="8"/>
  <c r="AD3" i="8" s="1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A3" i="5" s="1"/>
  <c r="AB8" i="5"/>
  <c r="AA8" i="5"/>
  <c r="AB7" i="5"/>
  <c r="AA7" i="5"/>
  <c r="AB6" i="5"/>
  <c r="AA6" i="5"/>
  <c r="AB5" i="5"/>
  <c r="AB3" i="5" s="1"/>
  <c r="AD3" i="5" s="1"/>
  <c r="AA5" i="5"/>
  <c r="D19" i="12"/>
  <c r="D18" i="12"/>
  <c r="D17" i="12"/>
  <c r="D16" i="12"/>
  <c r="D15" i="12"/>
  <c r="D14" i="12"/>
  <c r="D13" i="12"/>
  <c r="D12" i="12"/>
  <c r="D11" i="12"/>
  <c r="D10" i="12"/>
  <c r="D9" i="12"/>
  <c r="B23" i="12"/>
  <c r="C23" i="12" s="1"/>
  <c r="B22" i="12"/>
  <c r="C22" i="12" s="1"/>
  <c r="C21" i="12"/>
  <c r="B21" i="12"/>
  <c r="B20" i="12"/>
  <c r="C20" i="12" s="1"/>
  <c r="C19" i="12"/>
  <c r="B19" i="12"/>
  <c r="B18" i="12"/>
  <c r="C18" i="12" s="1"/>
  <c r="B17" i="12"/>
  <c r="C17" i="12" s="1"/>
  <c r="C16" i="12"/>
  <c r="B16" i="12"/>
  <c r="B15" i="12"/>
  <c r="C15" i="12" s="1"/>
  <c r="C14" i="12"/>
  <c r="C13" i="12"/>
  <c r="C12" i="12"/>
  <c r="C11" i="12"/>
  <c r="C10" i="12"/>
  <c r="C9" i="12"/>
  <c r="C8" i="12"/>
  <c r="C7" i="12"/>
  <c r="C6" i="12"/>
  <c r="C5" i="12"/>
  <c r="C4" i="12"/>
  <c r="D15" i="7"/>
  <c r="D16" i="7"/>
  <c r="D17" i="7"/>
  <c r="D18" i="7"/>
  <c r="D19" i="7"/>
  <c r="D12" i="7"/>
  <c r="D13" i="7"/>
  <c r="D14" i="7"/>
  <c r="D11" i="7"/>
  <c r="D9" i="7"/>
  <c r="D10" i="7"/>
  <c r="D8" i="7"/>
  <c r="D26" i="9"/>
  <c r="D25" i="9"/>
  <c r="Z21" i="9" s="1"/>
  <c r="D24" i="9"/>
  <c r="E21" i="9" s="1"/>
  <c r="B23" i="9"/>
  <c r="C23" i="9" s="1"/>
  <c r="B22" i="9"/>
  <c r="C22" i="9" s="1"/>
  <c r="B21" i="9"/>
  <c r="C21" i="9" s="1"/>
  <c r="B20" i="9"/>
  <c r="C20" i="9" s="1"/>
  <c r="B19" i="9"/>
  <c r="C19" i="9" s="1"/>
  <c r="B18" i="9"/>
  <c r="C18" i="9" s="1"/>
  <c r="B17" i="9"/>
  <c r="C17" i="9" s="1"/>
  <c r="B16" i="9"/>
  <c r="C16" i="9" s="1"/>
  <c r="B15" i="9"/>
  <c r="C15" i="9" s="1"/>
  <c r="C14" i="9"/>
  <c r="C13" i="9"/>
  <c r="C12" i="9"/>
  <c r="C11" i="9"/>
  <c r="C10" i="9"/>
  <c r="C9" i="9"/>
  <c r="C8" i="9"/>
  <c r="C7" i="9"/>
  <c r="C6" i="9"/>
  <c r="C5" i="9"/>
  <c r="C4" i="9"/>
  <c r="AD3" i="7" l="1"/>
  <c r="AD3" i="9"/>
  <c r="D25" i="12"/>
  <c r="D24" i="12"/>
  <c r="E9" i="12" s="1"/>
  <c r="D26" i="12"/>
  <c r="E6" i="9"/>
  <c r="F6" i="9" s="1"/>
  <c r="Z13" i="9"/>
  <c r="Z6" i="9"/>
  <c r="Z22" i="9"/>
  <c r="Z14" i="9"/>
  <c r="Z23" i="9" s="1"/>
  <c r="Z9" i="9"/>
  <c r="Z17" i="9"/>
  <c r="Z10" i="9"/>
  <c r="Z18" i="9"/>
  <c r="E13" i="9"/>
  <c r="F13" i="9" s="1"/>
  <c r="E10" i="9"/>
  <c r="F10" i="9" s="1"/>
  <c r="E11" i="9"/>
  <c r="F11" i="9" s="1"/>
  <c r="D27" i="9"/>
  <c r="D28" i="9" s="1"/>
  <c r="Z15" i="9"/>
  <c r="E7" i="9"/>
  <c r="F7" i="9" s="1"/>
  <c r="E19" i="9"/>
  <c r="F19" i="9" s="1"/>
  <c r="Z7" i="9"/>
  <c r="E15" i="9"/>
  <c r="F15" i="9" s="1"/>
  <c r="Z19" i="9"/>
  <c r="E4" i="9"/>
  <c r="E8" i="9"/>
  <c r="F8" i="9" s="1"/>
  <c r="Z11" i="9"/>
  <c r="E20" i="9"/>
  <c r="F20" i="9" s="1"/>
  <c r="E16" i="9"/>
  <c r="F16" i="9" s="1"/>
  <c r="E5" i="9"/>
  <c r="F5" i="9" s="1"/>
  <c r="Z8" i="9"/>
  <c r="E12" i="9"/>
  <c r="F12" i="9" s="1"/>
  <c r="Z20" i="9"/>
  <c r="Z12" i="9"/>
  <c r="Z16" i="9"/>
  <c r="Z5" i="9"/>
  <c r="E9" i="9"/>
  <c r="F9" i="9" s="1"/>
  <c r="F21" i="9"/>
  <c r="E14" i="9"/>
  <c r="E18" i="9"/>
  <c r="E22" i="9"/>
  <c r="E17" i="9"/>
  <c r="D26" i="8"/>
  <c r="D25" i="8"/>
  <c r="Z18" i="8" s="1"/>
  <c r="D24" i="8"/>
  <c r="E13" i="8" s="1"/>
  <c r="B23" i="8"/>
  <c r="C23" i="8" s="1"/>
  <c r="C22" i="8"/>
  <c r="B22" i="8"/>
  <c r="B21" i="8"/>
  <c r="C21" i="8" s="1"/>
  <c r="C20" i="8"/>
  <c r="B20" i="8"/>
  <c r="B19" i="8"/>
  <c r="C19" i="8" s="1"/>
  <c r="C18" i="8"/>
  <c r="B18" i="8"/>
  <c r="B17" i="8"/>
  <c r="C17" i="8" s="1"/>
  <c r="C16" i="8"/>
  <c r="B16" i="8"/>
  <c r="B15" i="8"/>
  <c r="C15" i="8" s="1"/>
  <c r="C14" i="8"/>
  <c r="C13" i="8"/>
  <c r="C12" i="8"/>
  <c r="C11" i="8"/>
  <c r="C10" i="8"/>
  <c r="C9" i="8"/>
  <c r="C8" i="8"/>
  <c r="C7" i="8"/>
  <c r="C6" i="8"/>
  <c r="C5" i="8"/>
  <c r="C4" i="8"/>
  <c r="F9" i="12" l="1"/>
  <c r="Z8" i="12"/>
  <c r="Z13" i="12"/>
  <c r="Z6" i="12"/>
  <c r="Z10" i="12"/>
  <c r="Z20" i="12"/>
  <c r="Z17" i="12"/>
  <c r="Z12" i="12"/>
  <c r="Z7" i="12"/>
  <c r="Z21" i="12"/>
  <c r="Z22" i="12"/>
  <c r="Z5" i="12"/>
  <c r="Z9" i="12"/>
  <c r="Z15" i="12"/>
  <c r="Z19" i="12"/>
  <c r="Z18" i="12"/>
  <c r="Z11" i="12"/>
  <c r="Z16" i="12"/>
  <c r="E15" i="12"/>
  <c r="E19" i="12"/>
  <c r="D27" i="12"/>
  <c r="D28" i="12" s="1"/>
  <c r="E11" i="12"/>
  <c r="E21" i="12"/>
  <c r="E17" i="12"/>
  <c r="E12" i="12"/>
  <c r="E8" i="12"/>
  <c r="E22" i="12"/>
  <c r="E5" i="12"/>
  <c r="E13" i="12"/>
  <c r="E4" i="12"/>
  <c r="E6" i="12"/>
  <c r="E20" i="12"/>
  <c r="E7" i="12"/>
  <c r="E10" i="12"/>
  <c r="E14" i="12"/>
  <c r="Z14" i="12"/>
  <c r="Z23" i="12" s="1"/>
  <c r="E18" i="12"/>
  <c r="E16" i="12"/>
  <c r="F22" i="9"/>
  <c r="F17" i="9"/>
  <c r="F14" i="9"/>
  <c r="F18" i="9"/>
  <c r="D27" i="8"/>
  <c r="D28" i="8" s="1"/>
  <c r="Z15" i="8"/>
  <c r="Z9" i="8"/>
  <c r="Z10" i="8"/>
  <c r="Z5" i="8"/>
  <c r="Z11" i="8"/>
  <c r="Z12" i="8"/>
  <c r="Z19" i="8"/>
  <c r="Z6" i="8"/>
  <c r="Z14" i="8"/>
  <c r="Z23" i="8" s="1"/>
  <c r="Z20" i="8"/>
  <c r="Z8" i="8"/>
  <c r="Z16" i="8"/>
  <c r="Z21" i="8"/>
  <c r="Z17" i="8"/>
  <c r="Z22" i="8"/>
  <c r="Z7" i="8"/>
  <c r="Z13" i="8"/>
  <c r="F13" i="8"/>
  <c r="E6" i="8"/>
  <c r="E9" i="8"/>
  <c r="E12" i="8"/>
  <c r="E15" i="8"/>
  <c r="E19" i="8"/>
  <c r="E4" i="8"/>
  <c r="E5" i="8"/>
  <c r="E8" i="8"/>
  <c r="E18" i="8"/>
  <c r="E22" i="8"/>
  <c r="E20" i="8"/>
  <c r="E11" i="8"/>
  <c r="E14" i="8"/>
  <c r="E17" i="8"/>
  <c r="E21" i="8"/>
  <c r="E16" i="8"/>
  <c r="E7" i="8"/>
  <c r="E10" i="8"/>
  <c r="B23" i="7"/>
  <c r="C23" i="7" s="1"/>
  <c r="B22" i="7"/>
  <c r="C22" i="7" s="1"/>
  <c r="C21" i="7"/>
  <c r="B21" i="7"/>
  <c r="B20" i="7"/>
  <c r="C20" i="7" s="1"/>
  <c r="C19" i="7"/>
  <c r="B19" i="7"/>
  <c r="C18" i="7"/>
  <c r="B18" i="7"/>
  <c r="C17" i="7"/>
  <c r="B17" i="7"/>
  <c r="B16" i="7"/>
  <c r="C16" i="7" s="1"/>
  <c r="C15" i="7"/>
  <c r="B15" i="7"/>
  <c r="D25" i="7"/>
  <c r="C14" i="7"/>
  <c r="C13" i="7"/>
  <c r="C12" i="7"/>
  <c r="C11" i="7"/>
  <c r="C10" i="7"/>
  <c r="C9" i="7"/>
  <c r="C8" i="7"/>
  <c r="C7" i="7"/>
  <c r="C6" i="7"/>
  <c r="C5" i="7"/>
  <c r="C4" i="7"/>
  <c r="B23" i="5"/>
  <c r="C23" i="5" s="1"/>
  <c r="B22" i="5"/>
  <c r="C22" i="5" s="1"/>
  <c r="B21" i="5"/>
  <c r="C21" i="5" s="1"/>
  <c r="B20" i="5"/>
  <c r="C20" i="5" s="1"/>
  <c r="B19" i="5"/>
  <c r="C19" i="5" s="1"/>
  <c r="B18" i="5"/>
  <c r="C18" i="5" s="1"/>
  <c r="B17" i="5"/>
  <c r="C17" i="5" s="1"/>
  <c r="B16" i="5"/>
  <c r="C16" i="5" s="1"/>
  <c r="B15" i="5"/>
  <c r="C15" i="5" s="1"/>
  <c r="C14" i="5"/>
  <c r="C13" i="5"/>
  <c r="C12" i="5"/>
  <c r="C11" i="5"/>
  <c r="C10" i="5"/>
  <c r="C9" i="5"/>
  <c r="C8" i="5"/>
  <c r="C7" i="5"/>
  <c r="C6" i="5"/>
  <c r="C5" i="5"/>
  <c r="C4" i="5"/>
  <c r="B23" i="1"/>
  <c r="B22" i="1"/>
  <c r="B21" i="1"/>
  <c r="B20" i="1"/>
  <c r="B19" i="1"/>
  <c r="B18" i="1"/>
  <c r="B17" i="1"/>
  <c r="B16" i="1"/>
  <c r="B15" i="1"/>
  <c r="F14" i="12" l="1"/>
  <c r="F6" i="12"/>
  <c r="F15" i="12"/>
  <c r="F21" i="12"/>
  <c r="F11" i="12"/>
  <c r="F20" i="12"/>
  <c r="F13" i="12"/>
  <c r="F5" i="12"/>
  <c r="F22" i="12"/>
  <c r="F19" i="12"/>
  <c r="F16" i="12"/>
  <c r="F8" i="12"/>
  <c r="F18" i="12"/>
  <c r="F12" i="12"/>
  <c r="F10" i="12"/>
  <c r="F7" i="12"/>
  <c r="F17" i="12"/>
  <c r="F24" i="9"/>
  <c r="G10" i="9" s="1"/>
  <c r="F6" i="8"/>
  <c r="F14" i="8"/>
  <c r="F8" i="8"/>
  <c r="F16" i="8"/>
  <c r="F12" i="8"/>
  <c r="F10" i="8"/>
  <c r="F21" i="8"/>
  <c r="F20" i="8"/>
  <c r="F19" i="8"/>
  <c r="F5" i="8"/>
  <c r="F9" i="8"/>
  <c r="F7" i="8"/>
  <c r="F17" i="8"/>
  <c r="F15" i="8"/>
  <c r="F22" i="8"/>
  <c r="F11" i="8"/>
  <c r="F18" i="8"/>
  <c r="Z19" i="7"/>
  <c r="Z15" i="7"/>
  <c r="Z12" i="7"/>
  <c r="Z9" i="7"/>
  <c r="Z6" i="7"/>
  <c r="Z16" i="7"/>
  <c r="Z20" i="7"/>
  <c r="Z21" i="7"/>
  <c r="Z17" i="7"/>
  <c r="Z13" i="7"/>
  <c r="Z10" i="7"/>
  <c r="Z7" i="7"/>
  <c r="Z11" i="7"/>
  <c r="Z8" i="7"/>
  <c r="Z5" i="7"/>
  <c r="Z22" i="7"/>
  <c r="Z18" i="7"/>
  <c r="Z14" i="7"/>
  <c r="Z23" i="7" s="1"/>
  <c r="D24" i="7"/>
  <c r="D26" i="7"/>
  <c r="D27" i="7" s="1"/>
  <c r="D28" i="7" s="1"/>
  <c r="D24" i="5"/>
  <c r="E5" i="5" s="1"/>
  <c r="D26" i="5"/>
  <c r="D25" i="5"/>
  <c r="F24" i="12" l="1"/>
  <c r="G17" i="9"/>
  <c r="I17" i="9" s="1"/>
  <c r="G20" i="9"/>
  <c r="H20" i="9" s="1"/>
  <c r="G6" i="9"/>
  <c r="N6" i="9" s="1"/>
  <c r="G13" i="9"/>
  <c r="H13" i="9" s="1"/>
  <c r="G5" i="9"/>
  <c r="N5" i="9" s="1"/>
  <c r="G22" i="9"/>
  <c r="J22" i="9" s="1"/>
  <c r="G15" i="9"/>
  <c r="J15" i="9" s="1"/>
  <c r="G8" i="9"/>
  <c r="M8" i="9" s="1"/>
  <c r="F25" i="9"/>
  <c r="G11" i="9"/>
  <c r="L11" i="9" s="1"/>
  <c r="G16" i="9"/>
  <c r="L16" i="9" s="1"/>
  <c r="G21" i="9"/>
  <c r="I21" i="9" s="1"/>
  <c r="G12" i="9"/>
  <c r="I12" i="9" s="1"/>
  <c r="G9" i="9"/>
  <c r="J9" i="9" s="1"/>
  <c r="G19" i="9"/>
  <c r="N19" i="9" s="1"/>
  <c r="G18" i="9"/>
  <c r="N18" i="9" s="1"/>
  <c r="G7" i="9"/>
  <c r="I7" i="9" s="1"/>
  <c r="G14" i="9"/>
  <c r="L14" i="9" s="1"/>
  <c r="H10" i="9"/>
  <c r="N10" i="9"/>
  <c r="I10" i="9"/>
  <c r="K10" i="9"/>
  <c r="L10" i="9"/>
  <c r="J10" i="9"/>
  <c r="M10" i="9"/>
  <c r="K17" i="9"/>
  <c r="L8" i="9"/>
  <c r="N15" i="9"/>
  <c r="I15" i="9"/>
  <c r="H15" i="9"/>
  <c r="K15" i="9"/>
  <c r="M15" i="9"/>
  <c r="L15" i="9"/>
  <c r="F24" i="8"/>
  <c r="E21" i="7"/>
  <c r="E17" i="7"/>
  <c r="E13" i="7"/>
  <c r="E10" i="7"/>
  <c r="E7" i="7"/>
  <c r="E18" i="7"/>
  <c r="E22" i="7"/>
  <c r="E11" i="7"/>
  <c r="E8" i="7"/>
  <c r="E5" i="7"/>
  <c r="E19" i="7"/>
  <c r="E15" i="7"/>
  <c r="E4" i="7"/>
  <c r="E12" i="7"/>
  <c r="E9" i="7"/>
  <c r="E6" i="7"/>
  <c r="E20" i="7"/>
  <c r="E16" i="7"/>
  <c r="E14" i="7"/>
  <c r="E8" i="5"/>
  <c r="F8" i="5" s="1"/>
  <c r="E17" i="5"/>
  <c r="F17" i="5" s="1"/>
  <c r="E21" i="5"/>
  <c r="F21" i="5" s="1"/>
  <c r="E16" i="5"/>
  <c r="F16" i="5" s="1"/>
  <c r="E20" i="5"/>
  <c r="F20" i="5" s="1"/>
  <c r="E9" i="5"/>
  <c r="F9" i="5" s="1"/>
  <c r="E12" i="5"/>
  <c r="F12" i="5" s="1"/>
  <c r="E19" i="5"/>
  <c r="F19" i="5" s="1"/>
  <c r="E13" i="5"/>
  <c r="F13" i="5" s="1"/>
  <c r="E11" i="5"/>
  <c r="F11" i="5" s="1"/>
  <c r="E14" i="5"/>
  <c r="F14" i="5" s="1"/>
  <c r="E18" i="5"/>
  <c r="F18" i="5" s="1"/>
  <c r="E22" i="5"/>
  <c r="F22" i="5" s="1"/>
  <c r="E6" i="5"/>
  <c r="F6" i="5" s="1"/>
  <c r="E4" i="5"/>
  <c r="E15" i="5"/>
  <c r="F15" i="5" s="1"/>
  <c r="E7" i="5"/>
  <c r="F7" i="5" s="1"/>
  <c r="E10" i="5"/>
  <c r="F10" i="5" s="1"/>
  <c r="D27" i="5"/>
  <c r="D28" i="5" s="1"/>
  <c r="F5" i="5"/>
  <c r="Z20" i="5"/>
  <c r="Z16" i="5"/>
  <c r="Z11" i="5"/>
  <c r="Z21" i="5"/>
  <c r="Z17" i="5"/>
  <c r="Z13" i="5"/>
  <c r="Z10" i="5"/>
  <c r="Z7" i="5"/>
  <c r="Z8" i="5"/>
  <c r="Z5" i="5"/>
  <c r="Z22" i="5"/>
  <c r="Z18" i="5"/>
  <c r="Z19" i="5"/>
  <c r="Z15" i="5"/>
  <c r="Z12" i="5"/>
  <c r="Z9" i="5"/>
  <c r="Z6" i="5"/>
  <c r="Z14" i="5"/>
  <c r="Z23" i="5" s="1"/>
  <c r="F25" i="12" l="1"/>
  <c r="G9" i="12"/>
  <c r="G6" i="12"/>
  <c r="G5" i="12"/>
  <c r="G12" i="12"/>
  <c r="G19" i="12"/>
  <c r="G7" i="12"/>
  <c r="G16" i="12"/>
  <c r="G11" i="12"/>
  <c r="G8" i="12"/>
  <c r="G14" i="12"/>
  <c r="G17" i="12"/>
  <c r="G15" i="12"/>
  <c r="G22" i="12"/>
  <c r="G10" i="12"/>
  <c r="G21" i="12"/>
  <c r="G20" i="12"/>
  <c r="G13" i="12"/>
  <c r="G18" i="12"/>
  <c r="K8" i="9"/>
  <c r="J8" i="9"/>
  <c r="H8" i="9"/>
  <c r="I16" i="9"/>
  <c r="L12" i="9"/>
  <c r="K12" i="9"/>
  <c r="N11" i="9"/>
  <c r="H6" i="9"/>
  <c r="K20" i="9"/>
  <c r="H16" i="9"/>
  <c r="M11" i="9"/>
  <c r="H17" i="9"/>
  <c r="K7" i="9"/>
  <c r="M19" i="9"/>
  <c r="K6" i="9"/>
  <c r="L17" i="9"/>
  <c r="J12" i="9"/>
  <c r="L20" i="9"/>
  <c r="N20" i="9"/>
  <c r="M20" i="9"/>
  <c r="H9" i="9"/>
  <c r="H14" i="9"/>
  <c r="H22" i="9"/>
  <c r="M22" i="9"/>
  <c r="N12" i="9"/>
  <c r="L5" i="9"/>
  <c r="L22" i="9"/>
  <c r="L6" i="9"/>
  <c r="L7" i="9"/>
  <c r="N13" i="9"/>
  <c r="N17" i="9"/>
  <c r="H12" i="9"/>
  <c r="J14" i="9"/>
  <c r="M12" i="9"/>
  <c r="J6" i="9"/>
  <c r="H18" i="9"/>
  <c r="M14" i="9"/>
  <c r="N22" i="9"/>
  <c r="M6" i="9"/>
  <c r="I18" i="9"/>
  <c r="K13" i="9"/>
  <c r="N14" i="9"/>
  <c r="K5" i="9"/>
  <c r="I6" i="9"/>
  <c r="L9" i="9"/>
  <c r="I14" i="9"/>
  <c r="L13" i="9"/>
  <c r="I19" i="9"/>
  <c r="H5" i="9"/>
  <c r="I20" i="9"/>
  <c r="K19" i="9"/>
  <c r="M5" i="9"/>
  <c r="J17" i="9"/>
  <c r="M7" i="9"/>
  <c r="J20" i="9"/>
  <c r="M9" i="9"/>
  <c r="I22" i="9"/>
  <c r="K14" i="9"/>
  <c r="J5" i="9"/>
  <c r="J13" i="9"/>
  <c r="H19" i="9"/>
  <c r="I5" i="9"/>
  <c r="K9" i="9"/>
  <c r="M13" i="9"/>
  <c r="M17" i="9"/>
  <c r="I9" i="9"/>
  <c r="I13" i="9"/>
  <c r="L19" i="9"/>
  <c r="K22" i="9"/>
  <c r="J7" i="9"/>
  <c r="N9" i="9"/>
  <c r="M16" i="9"/>
  <c r="J16" i="9"/>
  <c r="H7" i="9"/>
  <c r="H21" i="9"/>
  <c r="K18" i="9"/>
  <c r="K16" i="9"/>
  <c r="N7" i="9"/>
  <c r="J21" i="9"/>
  <c r="L18" i="9"/>
  <c r="N16" i="9"/>
  <c r="J19" i="9"/>
  <c r="I8" i="9"/>
  <c r="L21" i="9"/>
  <c r="M18" i="9"/>
  <c r="K11" i="9"/>
  <c r="J11" i="9"/>
  <c r="M21" i="9"/>
  <c r="N21" i="9"/>
  <c r="H11" i="9"/>
  <c r="J18" i="9"/>
  <c r="I11" i="9"/>
  <c r="N8" i="9"/>
  <c r="K21" i="9"/>
  <c r="F25" i="8"/>
  <c r="G13" i="8"/>
  <c r="G8" i="8"/>
  <c r="G22" i="8"/>
  <c r="G5" i="8"/>
  <c r="G6" i="8"/>
  <c r="G14" i="8"/>
  <c r="G20" i="8"/>
  <c r="G15" i="8"/>
  <c r="G9" i="8"/>
  <c r="G10" i="8"/>
  <c r="G19" i="8"/>
  <c r="G11" i="8"/>
  <c r="G12" i="8"/>
  <c r="G18" i="8"/>
  <c r="G21" i="8"/>
  <c r="G17" i="8"/>
  <c r="G16" i="8"/>
  <c r="G7" i="8"/>
  <c r="F13" i="7"/>
  <c r="F20" i="7"/>
  <c r="F6" i="7"/>
  <c r="F12" i="7"/>
  <c r="F19" i="7"/>
  <c r="F11" i="7"/>
  <c r="F10" i="7"/>
  <c r="F21" i="7"/>
  <c r="F22" i="7"/>
  <c r="F7" i="7"/>
  <c r="F9" i="7"/>
  <c r="F17" i="7"/>
  <c r="F15" i="7"/>
  <c r="F5" i="7"/>
  <c r="F8" i="7"/>
  <c r="F14" i="7"/>
  <c r="F16" i="7"/>
  <c r="F18" i="7"/>
  <c r="F24" i="5"/>
  <c r="N17" i="12" l="1"/>
  <c r="I17" i="12"/>
  <c r="H17" i="12"/>
  <c r="K17" i="12"/>
  <c r="M17" i="12"/>
  <c r="L17" i="12"/>
  <c r="J17" i="12"/>
  <c r="N11" i="12"/>
  <c r="H11" i="12"/>
  <c r="I11" i="12"/>
  <c r="K11" i="12"/>
  <c r="M11" i="12"/>
  <c r="J11" i="12"/>
  <c r="L11" i="12"/>
  <c r="I16" i="12"/>
  <c r="N16" i="12"/>
  <c r="J16" i="12"/>
  <c r="L16" i="12"/>
  <c r="M16" i="12"/>
  <c r="H16" i="12"/>
  <c r="K16" i="12"/>
  <c r="N7" i="12"/>
  <c r="H7" i="12"/>
  <c r="K7" i="12"/>
  <c r="M7" i="12"/>
  <c r="J7" i="12"/>
  <c r="L7" i="12"/>
  <c r="I7" i="12"/>
  <c r="H8" i="12"/>
  <c r="N8" i="12"/>
  <c r="K8" i="12"/>
  <c r="L8" i="12"/>
  <c r="M8" i="12"/>
  <c r="J8" i="12"/>
  <c r="I8" i="12"/>
  <c r="N18" i="12"/>
  <c r="J18" i="12"/>
  <c r="I18" i="12"/>
  <c r="H18" i="12"/>
  <c r="M18" i="12"/>
  <c r="L18" i="12"/>
  <c r="K18" i="12"/>
  <c r="K13" i="12"/>
  <c r="I13" i="12"/>
  <c r="N13" i="12"/>
  <c r="H13" i="12"/>
  <c r="M13" i="12"/>
  <c r="J13" i="12"/>
  <c r="L13" i="12"/>
  <c r="N19" i="12"/>
  <c r="J19" i="12"/>
  <c r="H19" i="12"/>
  <c r="K19" i="12"/>
  <c r="L19" i="12"/>
  <c r="M19" i="12"/>
  <c r="I19" i="12"/>
  <c r="K9" i="12"/>
  <c r="I9" i="12"/>
  <c r="H9" i="12"/>
  <c r="N9" i="12"/>
  <c r="L9" i="12"/>
  <c r="M9" i="12"/>
  <c r="J9" i="12"/>
  <c r="N22" i="12"/>
  <c r="M22" i="12"/>
  <c r="K22" i="12"/>
  <c r="H22" i="12"/>
  <c r="J22" i="12"/>
  <c r="L22" i="12"/>
  <c r="I22" i="12"/>
  <c r="N14" i="12"/>
  <c r="L14" i="12"/>
  <c r="M14" i="12"/>
  <c r="H14" i="12"/>
  <c r="J14" i="12"/>
  <c r="I14" i="12"/>
  <c r="K14" i="12"/>
  <c r="N20" i="12"/>
  <c r="L20" i="12"/>
  <c r="H20" i="12"/>
  <c r="M20" i="12"/>
  <c r="K20" i="12"/>
  <c r="J20" i="12"/>
  <c r="I20" i="12"/>
  <c r="H12" i="12"/>
  <c r="N12" i="12"/>
  <c r="K12" i="12"/>
  <c r="M12" i="12"/>
  <c r="L12" i="12"/>
  <c r="J12" i="12"/>
  <c r="I12" i="12"/>
  <c r="N21" i="12"/>
  <c r="I21" i="12"/>
  <c r="J21" i="12"/>
  <c r="M21" i="12"/>
  <c r="L21" i="12"/>
  <c r="H21" i="12"/>
  <c r="K21" i="12"/>
  <c r="I5" i="12"/>
  <c r="L5" i="12"/>
  <c r="N5" i="12"/>
  <c r="M5" i="12"/>
  <c r="K5" i="12"/>
  <c r="H5" i="12"/>
  <c r="J5" i="12"/>
  <c r="N10" i="12"/>
  <c r="L10" i="12"/>
  <c r="H10" i="12"/>
  <c r="J10" i="12"/>
  <c r="K10" i="12"/>
  <c r="M10" i="12"/>
  <c r="I10" i="12"/>
  <c r="N6" i="12"/>
  <c r="I6" i="12"/>
  <c r="K6" i="12"/>
  <c r="M6" i="12"/>
  <c r="L6" i="12"/>
  <c r="J6" i="12"/>
  <c r="H6" i="12"/>
  <c r="N15" i="12"/>
  <c r="M15" i="12"/>
  <c r="L15" i="12"/>
  <c r="K15" i="12"/>
  <c r="J15" i="12"/>
  <c r="I15" i="12"/>
  <c r="H15" i="12"/>
  <c r="J24" i="9"/>
  <c r="J27" i="9" s="1"/>
  <c r="J28" i="9" s="1"/>
  <c r="H24" i="9"/>
  <c r="H27" i="9" s="1"/>
  <c r="H28" i="9" s="1"/>
  <c r="L24" i="9"/>
  <c r="L25" i="9" s="1"/>
  <c r="M24" i="9"/>
  <c r="M25" i="9" s="1"/>
  <c r="I24" i="9"/>
  <c r="I27" i="9" s="1"/>
  <c r="I28" i="9" s="1"/>
  <c r="K24" i="9"/>
  <c r="K25" i="9" s="1"/>
  <c r="N24" i="9"/>
  <c r="N25" i="9" s="1"/>
  <c r="N10" i="8"/>
  <c r="K10" i="8"/>
  <c r="M10" i="8"/>
  <c r="I10" i="8"/>
  <c r="H10" i="8"/>
  <c r="L10" i="8"/>
  <c r="J10" i="8"/>
  <c r="N9" i="8"/>
  <c r="M9" i="8"/>
  <c r="K9" i="8"/>
  <c r="L9" i="8"/>
  <c r="H9" i="8"/>
  <c r="J9" i="8"/>
  <c r="I9" i="8"/>
  <c r="N15" i="8"/>
  <c r="K15" i="8"/>
  <c r="H15" i="8"/>
  <c r="J15" i="8"/>
  <c r="I15" i="8"/>
  <c r="L15" i="8"/>
  <c r="M15" i="8"/>
  <c r="N20" i="8"/>
  <c r="J20" i="8"/>
  <c r="K20" i="8"/>
  <c r="M20" i="8"/>
  <c r="H20" i="8"/>
  <c r="I20" i="8"/>
  <c r="L20" i="8"/>
  <c r="N14" i="8"/>
  <c r="K14" i="8"/>
  <c r="H14" i="8"/>
  <c r="M14" i="8"/>
  <c r="L14" i="8"/>
  <c r="I14" i="8"/>
  <c r="J14" i="8"/>
  <c r="N13" i="8"/>
  <c r="J13" i="8"/>
  <c r="M13" i="8"/>
  <c r="K13" i="8"/>
  <c r="H13" i="8"/>
  <c r="I13" i="8"/>
  <c r="L13" i="8"/>
  <c r="N19" i="8"/>
  <c r="K19" i="8"/>
  <c r="I19" i="8"/>
  <c r="J19" i="8"/>
  <c r="L19" i="8"/>
  <c r="H19" i="8"/>
  <c r="M19" i="8"/>
  <c r="N17" i="8"/>
  <c r="H17" i="8"/>
  <c r="L17" i="8"/>
  <c r="K17" i="8"/>
  <c r="J17" i="8"/>
  <c r="I17" i="8"/>
  <c r="M17" i="8"/>
  <c r="N5" i="8"/>
  <c r="K5" i="8"/>
  <c r="I5" i="8"/>
  <c r="L5" i="8"/>
  <c r="H5" i="8"/>
  <c r="J5" i="8"/>
  <c r="M5" i="8"/>
  <c r="N12" i="8"/>
  <c r="H12" i="8"/>
  <c r="K12" i="8"/>
  <c r="M12" i="8"/>
  <c r="J12" i="8"/>
  <c r="L12" i="8"/>
  <c r="I12" i="8"/>
  <c r="N11" i="8"/>
  <c r="K11" i="8"/>
  <c r="M11" i="8"/>
  <c r="I11" i="8"/>
  <c r="J11" i="8"/>
  <c r="L11" i="8"/>
  <c r="H11" i="8"/>
  <c r="H7" i="8"/>
  <c r="N7" i="8"/>
  <c r="I7" i="8"/>
  <c r="M7" i="8"/>
  <c r="L7" i="8"/>
  <c r="K7" i="8"/>
  <c r="J7" i="8"/>
  <c r="N16" i="8"/>
  <c r="H16" i="8"/>
  <c r="J16" i="8"/>
  <c r="M16" i="8"/>
  <c r="K16" i="8"/>
  <c r="I16" i="8"/>
  <c r="L16" i="8"/>
  <c r="N6" i="8"/>
  <c r="M6" i="8"/>
  <c r="K6" i="8"/>
  <c r="L6" i="8"/>
  <c r="I6" i="8"/>
  <c r="J6" i="8"/>
  <c r="H6" i="8"/>
  <c r="N21" i="8"/>
  <c r="H21" i="8"/>
  <c r="M21" i="8"/>
  <c r="L21" i="8"/>
  <c r="K21" i="8"/>
  <c r="J21" i="8"/>
  <c r="I21" i="8"/>
  <c r="N22" i="8"/>
  <c r="K22" i="8"/>
  <c r="L22" i="8"/>
  <c r="I22" i="8"/>
  <c r="M22" i="8"/>
  <c r="H22" i="8"/>
  <c r="J22" i="8"/>
  <c r="K18" i="8"/>
  <c r="N18" i="8"/>
  <c r="H18" i="8"/>
  <c r="M18" i="8"/>
  <c r="I18" i="8"/>
  <c r="L18" i="8"/>
  <c r="J18" i="8"/>
  <c r="K8" i="8"/>
  <c r="N8" i="8"/>
  <c r="L8" i="8"/>
  <c r="M8" i="8"/>
  <c r="I8" i="8"/>
  <c r="H8" i="8"/>
  <c r="J8" i="8"/>
  <c r="F24" i="7"/>
  <c r="F25" i="5"/>
  <c r="G13" i="5"/>
  <c r="G18" i="5"/>
  <c r="G5" i="5"/>
  <c r="G17" i="5"/>
  <c r="G15" i="5"/>
  <c r="G21" i="5"/>
  <c r="G16" i="5"/>
  <c r="G20" i="5"/>
  <c r="G22" i="5"/>
  <c r="G11" i="5"/>
  <c r="G19" i="5"/>
  <c r="G14" i="5"/>
  <c r="G6" i="5"/>
  <c r="G7" i="5"/>
  <c r="G9" i="5"/>
  <c r="G12" i="5"/>
  <c r="G10" i="5"/>
  <c r="G8" i="5"/>
  <c r="J24" i="12" l="1"/>
  <c r="H24" i="12"/>
  <c r="K24" i="12"/>
  <c r="L24" i="12"/>
  <c r="N24" i="12"/>
  <c r="I24" i="12"/>
  <c r="M24" i="12"/>
  <c r="J25" i="9"/>
  <c r="H25" i="9"/>
  <c r="L27" i="9"/>
  <c r="L28" i="9" s="1"/>
  <c r="T21" i="9" s="1"/>
  <c r="K27" i="9"/>
  <c r="K28" i="9" s="1"/>
  <c r="S21" i="9" s="1"/>
  <c r="N27" i="9"/>
  <c r="N28" i="9" s="1"/>
  <c r="V14" i="9" s="1"/>
  <c r="I25" i="9"/>
  <c r="M27" i="9"/>
  <c r="M28" i="9" s="1"/>
  <c r="U22" i="9" s="1"/>
  <c r="Q20" i="9"/>
  <c r="Q16" i="9"/>
  <c r="Q15" i="9"/>
  <c r="Q13" i="9"/>
  <c r="Q10" i="9"/>
  <c r="Q7" i="9"/>
  <c r="Q12" i="9"/>
  <c r="Q9" i="9"/>
  <c r="Q21" i="9"/>
  <c r="Q17" i="9"/>
  <c r="Q8" i="9"/>
  <c r="Q23" i="9"/>
  <c r="Q22" i="9"/>
  <c r="Q18" i="9"/>
  <c r="Q14" i="9"/>
  <c r="Q11" i="9"/>
  <c r="Q5" i="9"/>
  <c r="Q6" i="9"/>
  <c r="Q19" i="9"/>
  <c r="P21" i="9"/>
  <c r="P20" i="9"/>
  <c r="P16" i="9"/>
  <c r="P13" i="9"/>
  <c r="P10" i="9"/>
  <c r="P7" i="9"/>
  <c r="P17" i="9"/>
  <c r="P11" i="9"/>
  <c r="P19" i="9"/>
  <c r="P14" i="9"/>
  <c r="P22" i="9"/>
  <c r="P18" i="9"/>
  <c r="P23" i="9"/>
  <c r="P15" i="9"/>
  <c r="P12" i="9"/>
  <c r="P9" i="9"/>
  <c r="P6" i="9"/>
  <c r="P8" i="9"/>
  <c r="P5" i="9"/>
  <c r="R13" i="9"/>
  <c r="R10" i="9"/>
  <c r="R7" i="9"/>
  <c r="R15" i="9"/>
  <c r="R6" i="9"/>
  <c r="R21" i="9"/>
  <c r="R17" i="9"/>
  <c r="R22" i="9"/>
  <c r="R18" i="9"/>
  <c r="R14" i="9"/>
  <c r="R11" i="9"/>
  <c r="R8" i="9"/>
  <c r="R5" i="9"/>
  <c r="R23" i="9"/>
  <c r="R20" i="9"/>
  <c r="R16" i="9"/>
  <c r="R19" i="9"/>
  <c r="R12" i="9"/>
  <c r="R9" i="9"/>
  <c r="H24" i="8"/>
  <c r="H27" i="8" s="1"/>
  <c r="H28" i="8" s="1"/>
  <c r="K24" i="8"/>
  <c r="I24" i="8"/>
  <c r="N24" i="8"/>
  <c r="L24" i="8"/>
  <c r="M24" i="8"/>
  <c r="J24" i="8"/>
  <c r="F25" i="7"/>
  <c r="G12" i="7"/>
  <c r="G7" i="7"/>
  <c r="G9" i="7"/>
  <c r="G11" i="7"/>
  <c r="G15" i="7"/>
  <c r="G6" i="7"/>
  <c r="G14" i="7"/>
  <c r="G16" i="7"/>
  <c r="G17" i="7"/>
  <c r="G19" i="7"/>
  <c r="G18" i="7"/>
  <c r="G13" i="7"/>
  <c r="G20" i="7"/>
  <c r="G5" i="7"/>
  <c r="G22" i="7"/>
  <c r="G10" i="7"/>
  <c r="G21" i="7"/>
  <c r="G8" i="7"/>
  <c r="N14" i="5"/>
  <c r="J14" i="5"/>
  <c r="I14" i="5"/>
  <c r="M14" i="5"/>
  <c r="K14" i="5"/>
  <c r="H14" i="5"/>
  <c r="L14" i="5"/>
  <c r="N15" i="5"/>
  <c r="K15" i="5"/>
  <c r="L15" i="5"/>
  <c r="M15" i="5"/>
  <c r="H15" i="5"/>
  <c r="J15" i="5"/>
  <c r="I15" i="5"/>
  <c r="J12" i="5"/>
  <c r="H12" i="5"/>
  <c r="N12" i="5"/>
  <c r="M12" i="5"/>
  <c r="L12" i="5"/>
  <c r="K12" i="5"/>
  <c r="I12" i="5"/>
  <c r="N17" i="5"/>
  <c r="M17" i="5"/>
  <c r="L17" i="5"/>
  <c r="H17" i="5"/>
  <c r="K17" i="5"/>
  <c r="J17" i="5"/>
  <c r="I17" i="5"/>
  <c r="N19" i="5"/>
  <c r="M19" i="5"/>
  <c r="K19" i="5"/>
  <c r="J19" i="5"/>
  <c r="L19" i="5"/>
  <c r="I19" i="5"/>
  <c r="H19" i="5"/>
  <c r="N16" i="5"/>
  <c r="H16" i="5"/>
  <c r="K16" i="5"/>
  <c r="I16" i="5"/>
  <c r="M16" i="5"/>
  <c r="J16" i="5"/>
  <c r="L16" i="5"/>
  <c r="J9" i="5"/>
  <c r="H9" i="5"/>
  <c r="N9" i="5"/>
  <c r="M9" i="5"/>
  <c r="I9" i="5"/>
  <c r="K9" i="5"/>
  <c r="L9" i="5"/>
  <c r="J5" i="5"/>
  <c r="K5" i="5"/>
  <c r="N5" i="5"/>
  <c r="L5" i="5"/>
  <c r="I5" i="5"/>
  <c r="M5" i="5"/>
  <c r="H5" i="5"/>
  <c r="J11" i="5"/>
  <c r="K11" i="5"/>
  <c r="N11" i="5"/>
  <c r="H11" i="5"/>
  <c r="I11" i="5"/>
  <c r="L11" i="5"/>
  <c r="M11" i="5"/>
  <c r="N20" i="5"/>
  <c r="K20" i="5"/>
  <c r="J20" i="5"/>
  <c r="I20" i="5"/>
  <c r="L20" i="5"/>
  <c r="H20" i="5"/>
  <c r="M20" i="5"/>
  <c r="N21" i="5"/>
  <c r="M21" i="5"/>
  <c r="L21" i="5"/>
  <c r="K21" i="5"/>
  <c r="J21" i="5"/>
  <c r="I21" i="5"/>
  <c r="H21" i="5"/>
  <c r="N7" i="5"/>
  <c r="L7" i="5"/>
  <c r="I7" i="5"/>
  <c r="J7" i="5"/>
  <c r="H7" i="5"/>
  <c r="K7" i="5"/>
  <c r="M7" i="5"/>
  <c r="N18" i="5"/>
  <c r="J18" i="5"/>
  <c r="H18" i="5"/>
  <c r="I18" i="5"/>
  <c r="L18" i="5"/>
  <c r="M18" i="5"/>
  <c r="K18" i="5"/>
  <c r="N22" i="5"/>
  <c r="L22" i="5"/>
  <c r="K22" i="5"/>
  <c r="I22" i="5"/>
  <c r="J22" i="5"/>
  <c r="H22" i="5"/>
  <c r="M22" i="5"/>
  <c r="N8" i="5"/>
  <c r="K8" i="5"/>
  <c r="J8" i="5"/>
  <c r="H8" i="5"/>
  <c r="I8" i="5"/>
  <c r="M8" i="5"/>
  <c r="L8" i="5"/>
  <c r="N10" i="5"/>
  <c r="L10" i="5"/>
  <c r="M10" i="5"/>
  <c r="K10" i="5"/>
  <c r="I10" i="5"/>
  <c r="J10" i="5"/>
  <c r="H10" i="5"/>
  <c r="J6" i="5"/>
  <c r="H6" i="5"/>
  <c r="N6" i="5"/>
  <c r="M6" i="5"/>
  <c r="I6" i="5"/>
  <c r="L6" i="5"/>
  <c r="K6" i="5"/>
  <c r="N13" i="5"/>
  <c r="L13" i="5"/>
  <c r="H13" i="5"/>
  <c r="K13" i="5"/>
  <c r="M13" i="5"/>
  <c r="I13" i="5"/>
  <c r="J13" i="5"/>
  <c r="L25" i="12" l="1"/>
  <c r="L27" i="12"/>
  <c r="L28" i="12" s="1"/>
  <c r="N25" i="12"/>
  <c r="N27" i="12"/>
  <c r="N28" i="12" s="1"/>
  <c r="J27" i="12"/>
  <c r="J28" i="12" s="1"/>
  <c r="J25" i="12"/>
  <c r="K25" i="12"/>
  <c r="K27" i="12"/>
  <c r="K28" i="12" s="1"/>
  <c r="H27" i="12"/>
  <c r="H28" i="12" s="1"/>
  <c r="H25" i="12"/>
  <c r="M25" i="12"/>
  <c r="M27" i="12"/>
  <c r="M28" i="12" s="1"/>
  <c r="I27" i="12"/>
  <c r="I28" i="12" s="1"/>
  <c r="I25" i="12"/>
  <c r="S7" i="9"/>
  <c r="T9" i="9"/>
  <c r="T13" i="9"/>
  <c r="T16" i="9"/>
  <c r="S5" i="9"/>
  <c r="G25" i="9"/>
  <c r="S10" i="9"/>
  <c r="S13" i="9"/>
  <c r="T5" i="9"/>
  <c r="T8" i="9"/>
  <c r="T11" i="9"/>
  <c r="T14" i="9"/>
  <c r="T18" i="9"/>
  <c r="S19" i="9"/>
  <c r="T6" i="9"/>
  <c r="T20" i="9"/>
  <c r="S23" i="9"/>
  <c r="T7" i="9"/>
  <c r="V7" i="9"/>
  <c r="V21" i="9"/>
  <c r="S15" i="9"/>
  <c r="V15" i="9"/>
  <c r="T10" i="9"/>
  <c r="T22" i="9"/>
  <c r="T15" i="9"/>
  <c r="T12" i="9"/>
  <c r="U13" i="9"/>
  <c r="S11" i="9"/>
  <c r="T19" i="9"/>
  <c r="T17" i="9"/>
  <c r="V23" i="9"/>
  <c r="V8" i="9"/>
  <c r="U23" i="9"/>
  <c r="S8" i="9"/>
  <c r="V11" i="9"/>
  <c r="S22" i="9"/>
  <c r="T23" i="9"/>
  <c r="V13" i="9"/>
  <c r="V20" i="9"/>
  <c r="U16" i="9"/>
  <c r="S14" i="9"/>
  <c r="V6" i="9"/>
  <c r="V17" i="9"/>
  <c r="S16" i="9"/>
  <c r="V22" i="9"/>
  <c r="U15" i="9"/>
  <c r="S9" i="9"/>
  <c r="S18" i="9"/>
  <c r="V9" i="9"/>
  <c r="V10" i="9"/>
  <c r="V16" i="9"/>
  <c r="V18" i="9"/>
  <c r="S12" i="9"/>
  <c r="U19" i="9"/>
  <c r="S20" i="9"/>
  <c r="S17" i="9"/>
  <c r="V12" i="9"/>
  <c r="V5" i="9"/>
  <c r="U20" i="9"/>
  <c r="S6" i="9"/>
  <c r="V19" i="9"/>
  <c r="U7" i="9"/>
  <c r="U17" i="9"/>
  <c r="U8" i="9"/>
  <c r="U5" i="9"/>
  <c r="U10" i="9"/>
  <c r="U21" i="9"/>
  <c r="U11" i="9"/>
  <c r="U6" i="9"/>
  <c r="U14" i="9"/>
  <c r="U9" i="9"/>
  <c r="U18" i="9"/>
  <c r="U12" i="9"/>
  <c r="H25" i="8"/>
  <c r="K27" i="8"/>
  <c r="K28" i="8" s="1"/>
  <c r="K25" i="8"/>
  <c r="J27" i="8"/>
  <c r="J28" i="8" s="1"/>
  <c r="J25" i="8"/>
  <c r="M25" i="8"/>
  <c r="M27" i="8"/>
  <c r="M28" i="8" s="1"/>
  <c r="N25" i="8"/>
  <c r="N27" i="8"/>
  <c r="N28" i="8" s="1"/>
  <c r="L25" i="8"/>
  <c r="L27" i="8"/>
  <c r="L28" i="8" s="1"/>
  <c r="I27" i="8"/>
  <c r="I28" i="8" s="1"/>
  <c r="I25" i="8"/>
  <c r="P20" i="8"/>
  <c r="P16" i="8"/>
  <c r="P13" i="8"/>
  <c r="P10" i="8"/>
  <c r="P7" i="8"/>
  <c r="P21" i="8"/>
  <c r="P17" i="8"/>
  <c r="P12" i="8"/>
  <c r="P6" i="8"/>
  <c r="P9" i="8"/>
  <c r="P22" i="8"/>
  <c r="P18" i="8"/>
  <c r="P14" i="8"/>
  <c r="P11" i="8"/>
  <c r="P8" i="8"/>
  <c r="P5" i="8"/>
  <c r="P23" i="8"/>
  <c r="P19" i="8"/>
  <c r="P15" i="8"/>
  <c r="I24" i="5"/>
  <c r="L24" i="5"/>
  <c r="N24" i="5"/>
  <c r="H24" i="5"/>
  <c r="K24" i="5"/>
  <c r="J24" i="5"/>
  <c r="M24" i="5"/>
  <c r="N10" i="7"/>
  <c r="J10" i="7"/>
  <c r="H10" i="7"/>
  <c r="L10" i="7"/>
  <c r="M10" i="7"/>
  <c r="I10" i="7"/>
  <c r="K10" i="7"/>
  <c r="N7" i="7"/>
  <c r="L7" i="7"/>
  <c r="H7" i="7"/>
  <c r="K7" i="7"/>
  <c r="I7" i="7"/>
  <c r="J7" i="7"/>
  <c r="M7" i="7"/>
  <c r="I18" i="7"/>
  <c r="N18" i="7"/>
  <c r="J18" i="7"/>
  <c r="M18" i="7"/>
  <c r="K18" i="7"/>
  <c r="H18" i="7"/>
  <c r="L18" i="7"/>
  <c r="J11" i="7"/>
  <c r="H11" i="7"/>
  <c r="N11" i="7"/>
  <c r="K11" i="7"/>
  <c r="M11" i="7"/>
  <c r="I11" i="7"/>
  <c r="L11" i="7"/>
  <c r="K5" i="7"/>
  <c r="J5" i="7"/>
  <c r="N5" i="7"/>
  <c r="H5" i="7"/>
  <c r="L5" i="7"/>
  <c r="M5" i="7"/>
  <c r="I5" i="7"/>
  <c r="N13" i="7"/>
  <c r="L13" i="7"/>
  <c r="J13" i="7"/>
  <c r="H13" i="7"/>
  <c r="K13" i="7"/>
  <c r="M13" i="7"/>
  <c r="I13" i="7"/>
  <c r="N17" i="7"/>
  <c r="H17" i="7"/>
  <c r="L17" i="7"/>
  <c r="J17" i="7"/>
  <c r="K17" i="7"/>
  <c r="M17" i="7"/>
  <c r="I17" i="7"/>
  <c r="I14" i="7"/>
  <c r="N14" i="7"/>
  <c r="J14" i="7"/>
  <c r="M14" i="7"/>
  <c r="H14" i="7"/>
  <c r="L14" i="7"/>
  <c r="K14" i="7"/>
  <c r="N22" i="7"/>
  <c r="L22" i="7"/>
  <c r="M22" i="7"/>
  <c r="H22" i="7"/>
  <c r="K22" i="7"/>
  <c r="J22" i="7"/>
  <c r="I22" i="7"/>
  <c r="N20" i="7"/>
  <c r="I20" i="7"/>
  <c r="L20" i="7"/>
  <c r="K20" i="7"/>
  <c r="H20" i="7"/>
  <c r="M20" i="7"/>
  <c r="J20" i="7"/>
  <c r="L19" i="7"/>
  <c r="N19" i="7"/>
  <c r="M19" i="7"/>
  <c r="I19" i="7"/>
  <c r="J19" i="7"/>
  <c r="H19" i="7"/>
  <c r="K19" i="7"/>
  <c r="K8" i="7"/>
  <c r="H8" i="7"/>
  <c r="N8" i="7"/>
  <c r="J8" i="7"/>
  <c r="I8" i="7"/>
  <c r="M8" i="7"/>
  <c r="L8" i="7"/>
  <c r="I6" i="7"/>
  <c r="N6" i="7"/>
  <c r="J6" i="7"/>
  <c r="L6" i="7"/>
  <c r="M6" i="7"/>
  <c r="H6" i="7"/>
  <c r="K6" i="7"/>
  <c r="I9" i="7"/>
  <c r="L9" i="7"/>
  <c r="J9" i="7"/>
  <c r="N9" i="7"/>
  <c r="K9" i="7"/>
  <c r="M9" i="7"/>
  <c r="H9" i="7"/>
  <c r="I12" i="7"/>
  <c r="N12" i="7"/>
  <c r="L12" i="7"/>
  <c r="H12" i="7"/>
  <c r="J12" i="7"/>
  <c r="K12" i="7"/>
  <c r="M12" i="7"/>
  <c r="N16" i="7"/>
  <c r="M16" i="7"/>
  <c r="L16" i="7"/>
  <c r="K16" i="7"/>
  <c r="J16" i="7"/>
  <c r="I16" i="7"/>
  <c r="H16" i="7"/>
  <c r="N21" i="7"/>
  <c r="M21" i="7"/>
  <c r="L21" i="7"/>
  <c r="K21" i="7"/>
  <c r="J21" i="7"/>
  <c r="H21" i="7"/>
  <c r="I21" i="7"/>
  <c r="L15" i="7"/>
  <c r="J15" i="7"/>
  <c r="M15" i="7"/>
  <c r="N15" i="7"/>
  <c r="H15" i="7"/>
  <c r="I15" i="7"/>
  <c r="K15" i="7"/>
  <c r="G25" i="12" l="1"/>
  <c r="P14" i="12"/>
  <c r="P10" i="12"/>
  <c r="P20" i="12"/>
  <c r="P15" i="12"/>
  <c r="P7" i="12"/>
  <c r="P11" i="12"/>
  <c r="P21" i="12"/>
  <c r="P16" i="12"/>
  <c r="P17" i="12"/>
  <c r="P12" i="12"/>
  <c r="P8" i="12"/>
  <c r="P22" i="12"/>
  <c r="P5" i="12"/>
  <c r="P23" i="12"/>
  <c r="P18" i="12"/>
  <c r="P19" i="12"/>
  <c r="P13" i="12"/>
  <c r="P9" i="12"/>
  <c r="P6" i="12"/>
  <c r="T21" i="12"/>
  <c r="T16" i="12"/>
  <c r="T17" i="12"/>
  <c r="T12" i="12"/>
  <c r="T8" i="12"/>
  <c r="T22" i="12"/>
  <c r="T5" i="12"/>
  <c r="T23" i="12"/>
  <c r="T18" i="12"/>
  <c r="T13" i="12"/>
  <c r="T9" i="12"/>
  <c r="T19" i="12"/>
  <c r="T6" i="12"/>
  <c r="T14" i="12"/>
  <c r="T10" i="12"/>
  <c r="T20" i="12"/>
  <c r="T11" i="12"/>
  <c r="T7" i="12"/>
  <c r="T15" i="12"/>
  <c r="U17" i="12"/>
  <c r="U12" i="12"/>
  <c r="U8" i="12"/>
  <c r="U22" i="12"/>
  <c r="U5" i="12"/>
  <c r="U23" i="12"/>
  <c r="U18" i="12"/>
  <c r="U13" i="12"/>
  <c r="U9" i="12"/>
  <c r="U19" i="12"/>
  <c r="U6" i="12"/>
  <c r="U14" i="12"/>
  <c r="U10" i="12"/>
  <c r="U11" i="12"/>
  <c r="U20" i="12"/>
  <c r="U7" i="12"/>
  <c r="U15" i="12"/>
  <c r="U21" i="12"/>
  <c r="U16" i="12"/>
  <c r="S11" i="12"/>
  <c r="S7" i="12"/>
  <c r="S21" i="12"/>
  <c r="S16" i="12"/>
  <c r="S17" i="12"/>
  <c r="S12" i="12"/>
  <c r="S8" i="12"/>
  <c r="S22" i="12"/>
  <c r="S5" i="12"/>
  <c r="S23" i="12"/>
  <c r="S18" i="12"/>
  <c r="S13" i="12"/>
  <c r="S9" i="12"/>
  <c r="S19" i="12"/>
  <c r="S6" i="12"/>
  <c r="S14" i="12"/>
  <c r="S10" i="12"/>
  <c r="S20" i="12"/>
  <c r="S15" i="12"/>
  <c r="Q20" i="12"/>
  <c r="Q15" i="12"/>
  <c r="Q11" i="12"/>
  <c r="Q7" i="12"/>
  <c r="Q21" i="12"/>
  <c r="Q16" i="12"/>
  <c r="Q6" i="12"/>
  <c r="Q17" i="12"/>
  <c r="Q12" i="12"/>
  <c r="Q8" i="12"/>
  <c r="Q22" i="12"/>
  <c r="Q5" i="12"/>
  <c r="Q23" i="12"/>
  <c r="Q18" i="12"/>
  <c r="Q13" i="12"/>
  <c r="Q9" i="12"/>
  <c r="Q19" i="12"/>
  <c r="Q14" i="12"/>
  <c r="Q10" i="12"/>
  <c r="R15" i="12"/>
  <c r="R7" i="12"/>
  <c r="R11" i="12"/>
  <c r="R21" i="12"/>
  <c r="R16" i="12"/>
  <c r="R17" i="12"/>
  <c r="R12" i="12"/>
  <c r="R8" i="12"/>
  <c r="R22" i="12"/>
  <c r="R5" i="12"/>
  <c r="R10" i="12"/>
  <c r="R23" i="12"/>
  <c r="R18" i="12"/>
  <c r="R13" i="12"/>
  <c r="R9" i="12"/>
  <c r="R19" i="12"/>
  <c r="R6" i="12"/>
  <c r="R14" i="12"/>
  <c r="R20" i="12"/>
  <c r="V17" i="12"/>
  <c r="V12" i="12"/>
  <c r="V8" i="12"/>
  <c r="V5" i="12"/>
  <c r="V22" i="12"/>
  <c r="V23" i="12"/>
  <c r="V18" i="12"/>
  <c r="V13" i="12"/>
  <c r="V9" i="12"/>
  <c r="V19" i="12"/>
  <c r="V21" i="12"/>
  <c r="V6" i="12"/>
  <c r="V14" i="12"/>
  <c r="V10" i="12"/>
  <c r="V20" i="12"/>
  <c r="V15" i="12"/>
  <c r="V16" i="12"/>
  <c r="V11" i="12"/>
  <c r="V7" i="12"/>
  <c r="X22" i="9"/>
  <c r="X13" i="9"/>
  <c r="X16" i="9"/>
  <c r="X6" i="9"/>
  <c r="X15" i="9"/>
  <c r="X10" i="9"/>
  <c r="X7" i="9"/>
  <c r="X5" i="9"/>
  <c r="X8" i="9"/>
  <c r="X11" i="9"/>
  <c r="X23" i="9"/>
  <c r="X19" i="9"/>
  <c r="X18" i="9"/>
  <c r="X9" i="9"/>
  <c r="X14" i="9"/>
  <c r="X21" i="9"/>
  <c r="X20" i="9"/>
  <c r="X17" i="9"/>
  <c r="X12" i="9"/>
  <c r="G25" i="8"/>
  <c r="T21" i="8"/>
  <c r="T17" i="8"/>
  <c r="T10" i="8"/>
  <c r="T22" i="8"/>
  <c r="T18" i="8"/>
  <c r="T14" i="8"/>
  <c r="T11" i="8"/>
  <c r="T8" i="8"/>
  <c r="T5" i="8"/>
  <c r="T15" i="8"/>
  <c r="T13" i="8"/>
  <c r="T23" i="8"/>
  <c r="T19" i="8"/>
  <c r="T7" i="8"/>
  <c r="T12" i="8"/>
  <c r="T9" i="8"/>
  <c r="T6" i="8"/>
  <c r="T20" i="8"/>
  <c r="T16" i="8"/>
  <c r="V12" i="8"/>
  <c r="V22" i="8"/>
  <c r="V18" i="8"/>
  <c r="V14" i="8"/>
  <c r="V11" i="8"/>
  <c r="V8" i="8"/>
  <c r="V5" i="8"/>
  <c r="V23" i="8"/>
  <c r="V19" i="8"/>
  <c r="V15" i="8"/>
  <c r="V6" i="8"/>
  <c r="V9" i="8"/>
  <c r="V20" i="8"/>
  <c r="V16" i="8"/>
  <c r="V13" i="8"/>
  <c r="V10" i="8"/>
  <c r="V7" i="8"/>
  <c r="V21" i="8"/>
  <c r="V17" i="8"/>
  <c r="S13" i="8"/>
  <c r="S10" i="8"/>
  <c r="S7" i="8"/>
  <c r="S21" i="8"/>
  <c r="S17" i="8"/>
  <c r="S22" i="8"/>
  <c r="S18" i="8"/>
  <c r="S14" i="8"/>
  <c r="S11" i="8"/>
  <c r="S8" i="8"/>
  <c r="S5" i="8"/>
  <c r="S23" i="8"/>
  <c r="S19" i="8"/>
  <c r="S15" i="8"/>
  <c r="S12" i="8"/>
  <c r="S9" i="8"/>
  <c r="S6" i="8"/>
  <c r="S20" i="8"/>
  <c r="S16" i="8"/>
  <c r="U9" i="8"/>
  <c r="U5" i="8"/>
  <c r="U22" i="8"/>
  <c r="U18" i="8"/>
  <c r="U14" i="8"/>
  <c r="U11" i="8"/>
  <c r="U8" i="8"/>
  <c r="U23" i="8"/>
  <c r="U6" i="8"/>
  <c r="U12" i="8"/>
  <c r="U19" i="8"/>
  <c r="U15" i="8"/>
  <c r="U20" i="8"/>
  <c r="U16" i="8"/>
  <c r="U7" i="8"/>
  <c r="U13" i="8"/>
  <c r="U10" i="8"/>
  <c r="U21" i="8"/>
  <c r="U17" i="8"/>
  <c r="R8" i="8"/>
  <c r="R23" i="8"/>
  <c r="R13" i="8"/>
  <c r="R10" i="8"/>
  <c r="R7" i="8"/>
  <c r="R14" i="8"/>
  <c r="R21" i="8"/>
  <c r="R17" i="8"/>
  <c r="R5" i="8"/>
  <c r="R11" i="8"/>
  <c r="R22" i="8"/>
  <c r="R18" i="8"/>
  <c r="R20" i="8"/>
  <c r="R19" i="8"/>
  <c r="R15" i="8"/>
  <c r="R16" i="8"/>
  <c r="R12" i="8"/>
  <c r="R9" i="8"/>
  <c r="R6" i="8"/>
  <c r="Q20" i="8"/>
  <c r="Q16" i="8"/>
  <c r="Q6" i="8"/>
  <c r="Q7" i="8"/>
  <c r="Q13" i="8"/>
  <c r="Q10" i="8"/>
  <c r="Q14" i="8"/>
  <c r="Q5" i="8"/>
  <c r="Q21" i="8"/>
  <c r="Q17" i="8"/>
  <c r="Q22" i="8"/>
  <c r="Q8" i="8"/>
  <c r="Q18" i="8"/>
  <c r="Q11" i="8"/>
  <c r="Q23" i="8"/>
  <c r="Q19" i="8"/>
  <c r="Q15" i="8"/>
  <c r="Q12" i="8"/>
  <c r="Q9" i="8"/>
  <c r="I24" i="7"/>
  <c r="M24" i="7"/>
  <c r="H24" i="7"/>
  <c r="N24" i="7"/>
  <c r="J24" i="7"/>
  <c r="K24" i="7"/>
  <c r="L24" i="7"/>
  <c r="H25" i="5"/>
  <c r="H27" i="5"/>
  <c r="H28" i="5" s="1"/>
  <c r="I25" i="5"/>
  <c r="I27" i="5"/>
  <c r="I28" i="5" s="1"/>
  <c r="J25" i="5"/>
  <c r="J27" i="5"/>
  <c r="J28" i="5" s="1"/>
  <c r="L25" i="5"/>
  <c r="L27" i="5"/>
  <c r="L28" i="5" s="1"/>
  <c r="N25" i="5"/>
  <c r="N27" i="5"/>
  <c r="N28" i="5" s="1"/>
  <c r="M25" i="5"/>
  <c r="M27" i="5"/>
  <c r="M28" i="5" s="1"/>
  <c r="K25" i="5"/>
  <c r="K27" i="5"/>
  <c r="K28" i="5" s="1"/>
  <c r="X23" i="12" l="1"/>
  <c r="X8" i="12"/>
  <c r="X17" i="12"/>
  <c r="X16" i="12"/>
  <c r="X5" i="12"/>
  <c r="X12" i="12"/>
  <c r="X6" i="12"/>
  <c r="X21" i="12"/>
  <c r="X9" i="12"/>
  <c r="X11" i="12"/>
  <c r="X13" i="12"/>
  <c r="X7" i="12"/>
  <c r="X19" i="12"/>
  <c r="X15" i="12"/>
  <c r="X18" i="12"/>
  <c r="X20" i="12"/>
  <c r="X10" i="12"/>
  <c r="X14" i="12"/>
  <c r="X22" i="12"/>
  <c r="X6" i="8"/>
  <c r="X11" i="8"/>
  <c r="X20" i="8"/>
  <c r="X21" i="8"/>
  <c r="X15" i="8"/>
  <c r="X23" i="8"/>
  <c r="X22" i="8"/>
  <c r="X17" i="8"/>
  <c r="X16" i="8"/>
  <c r="X18" i="8"/>
  <c r="X9" i="8"/>
  <c r="X5" i="8"/>
  <c r="X14" i="8"/>
  <c r="X12" i="8"/>
  <c r="X10" i="8"/>
  <c r="X8" i="8"/>
  <c r="X13" i="8"/>
  <c r="X19" i="8"/>
  <c r="X7" i="8"/>
  <c r="I27" i="7"/>
  <c r="I28" i="7" s="1"/>
  <c r="I25" i="7"/>
  <c r="J27" i="7"/>
  <c r="J28" i="7" s="1"/>
  <c r="J25" i="7"/>
  <c r="H27" i="7"/>
  <c r="H28" i="7" s="1"/>
  <c r="H25" i="7"/>
  <c r="L25" i="7"/>
  <c r="L27" i="7"/>
  <c r="L28" i="7" s="1"/>
  <c r="K25" i="7"/>
  <c r="K27" i="7"/>
  <c r="K28" i="7" s="1"/>
  <c r="N25" i="7"/>
  <c r="N27" i="7"/>
  <c r="N28" i="7" s="1"/>
  <c r="M25" i="7"/>
  <c r="M27" i="7"/>
  <c r="M28" i="7" s="1"/>
  <c r="G25" i="5"/>
  <c r="S23" i="5"/>
  <c r="S11" i="5"/>
  <c r="S8" i="5"/>
  <c r="S5" i="5"/>
  <c r="S21" i="5"/>
  <c r="S7" i="5"/>
  <c r="S19" i="5"/>
  <c r="S15" i="5"/>
  <c r="S17" i="5"/>
  <c r="S12" i="5"/>
  <c r="S9" i="5"/>
  <c r="S6" i="5"/>
  <c r="S20" i="5"/>
  <c r="S16" i="5"/>
  <c r="S13" i="5"/>
  <c r="S10" i="5"/>
  <c r="S22" i="5"/>
  <c r="S18" i="5"/>
  <c r="S14" i="5"/>
  <c r="U19" i="5"/>
  <c r="U15" i="5"/>
  <c r="U12" i="5"/>
  <c r="U9" i="5"/>
  <c r="U6" i="5"/>
  <c r="U20" i="5"/>
  <c r="U16" i="5"/>
  <c r="U21" i="5"/>
  <c r="U17" i="5"/>
  <c r="U13" i="5"/>
  <c r="U10" i="5"/>
  <c r="U7" i="5"/>
  <c r="U22" i="5"/>
  <c r="U18" i="5"/>
  <c r="U14" i="5"/>
  <c r="U23" i="5"/>
  <c r="U11" i="5"/>
  <c r="U8" i="5"/>
  <c r="U5" i="5"/>
  <c r="R22" i="5"/>
  <c r="R18" i="5"/>
  <c r="R14" i="5"/>
  <c r="R23" i="5"/>
  <c r="R11" i="5"/>
  <c r="R8" i="5"/>
  <c r="R5" i="5"/>
  <c r="R19" i="5"/>
  <c r="R15" i="5"/>
  <c r="R12" i="5"/>
  <c r="R9" i="5"/>
  <c r="R6" i="5"/>
  <c r="R20" i="5"/>
  <c r="R16" i="5"/>
  <c r="R21" i="5"/>
  <c r="R17" i="5"/>
  <c r="R13" i="5"/>
  <c r="R10" i="5"/>
  <c r="R7" i="5"/>
  <c r="P20" i="5"/>
  <c r="P22" i="5"/>
  <c r="P18" i="5"/>
  <c r="P14" i="5"/>
  <c r="P23" i="5"/>
  <c r="P11" i="5"/>
  <c r="P8" i="5"/>
  <c r="P5" i="5"/>
  <c r="P9" i="5"/>
  <c r="P19" i="5"/>
  <c r="P15" i="5"/>
  <c r="P6" i="5"/>
  <c r="P16" i="5"/>
  <c r="P12" i="5"/>
  <c r="P21" i="5"/>
  <c r="P17" i="5"/>
  <c r="P13" i="5"/>
  <c r="P10" i="5"/>
  <c r="P7" i="5"/>
  <c r="V12" i="5"/>
  <c r="V9" i="5"/>
  <c r="V6" i="5"/>
  <c r="V20" i="5"/>
  <c r="V16" i="5"/>
  <c r="V14" i="5"/>
  <c r="V21" i="5"/>
  <c r="V17" i="5"/>
  <c r="V13" i="5"/>
  <c r="V10" i="5"/>
  <c r="V7" i="5"/>
  <c r="V22" i="5"/>
  <c r="V23" i="5"/>
  <c r="V11" i="5"/>
  <c r="V8" i="5"/>
  <c r="V5" i="5"/>
  <c r="V19" i="5"/>
  <c r="V15" i="5"/>
  <c r="V18" i="5"/>
  <c r="T19" i="5"/>
  <c r="T15" i="5"/>
  <c r="T12" i="5"/>
  <c r="T9" i="5"/>
  <c r="T6" i="5"/>
  <c r="T20" i="5"/>
  <c r="T16" i="5"/>
  <c r="T17" i="5"/>
  <c r="T10" i="5"/>
  <c r="T21" i="5"/>
  <c r="T13" i="5"/>
  <c r="T7" i="5"/>
  <c r="T22" i="5"/>
  <c r="T18" i="5"/>
  <c r="T14" i="5"/>
  <c r="T23" i="5"/>
  <c r="T11" i="5"/>
  <c r="T8" i="5"/>
  <c r="T5" i="5"/>
  <c r="Q22" i="5"/>
  <c r="Q18" i="5"/>
  <c r="Q14" i="5"/>
  <c r="Q23" i="5"/>
  <c r="Q11" i="5"/>
  <c r="Q8" i="5"/>
  <c r="Q5" i="5"/>
  <c r="Q20" i="5"/>
  <c r="Q19" i="5"/>
  <c r="Q15" i="5"/>
  <c r="Q16" i="5"/>
  <c r="Q12" i="5"/>
  <c r="Q9" i="5"/>
  <c r="Q6" i="5"/>
  <c r="Q21" i="5"/>
  <c r="Q17" i="5"/>
  <c r="Q13" i="5"/>
  <c r="Q10" i="5"/>
  <c r="Q7" i="5"/>
  <c r="S22" i="7" l="1"/>
  <c r="S18" i="7"/>
  <c r="S14" i="7"/>
  <c r="S23" i="7"/>
  <c r="S11" i="7"/>
  <c r="S7" i="7"/>
  <c r="S19" i="7"/>
  <c r="S15" i="7"/>
  <c r="S12" i="7"/>
  <c r="S9" i="7"/>
  <c r="S6" i="7"/>
  <c r="S21" i="7"/>
  <c r="S17" i="7"/>
  <c r="S13" i="7"/>
  <c r="S10" i="7"/>
  <c r="S8" i="7"/>
  <c r="S5" i="7"/>
  <c r="S20" i="7"/>
  <c r="S16" i="7"/>
  <c r="G25" i="7"/>
  <c r="T18" i="7"/>
  <c r="T22" i="7"/>
  <c r="T23" i="7"/>
  <c r="T11" i="7"/>
  <c r="T8" i="7"/>
  <c r="T5" i="7"/>
  <c r="T19" i="7"/>
  <c r="T15" i="7"/>
  <c r="T20" i="7"/>
  <c r="T12" i="7"/>
  <c r="T9" i="7"/>
  <c r="T6" i="7"/>
  <c r="T16" i="7"/>
  <c r="T17" i="7"/>
  <c r="T13" i="7"/>
  <c r="T10" i="7"/>
  <c r="T7" i="7"/>
  <c r="T14" i="7"/>
  <c r="T21" i="7"/>
  <c r="V23" i="7"/>
  <c r="V11" i="7"/>
  <c r="V8" i="7"/>
  <c r="V5" i="7"/>
  <c r="V19" i="7"/>
  <c r="V15" i="7"/>
  <c r="V12" i="7"/>
  <c r="V9" i="7"/>
  <c r="V6" i="7"/>
  <c r="V22" i="7"/>
  <c r="V18" i="7"/>
  <c r="V20" i="7"/>
  <c r="V16" i="7"/>
  <c r="V14" i="7"/>
  <c r="V21" i="7"/>
  <c r="V17" i="7"/>
  <c r="V13" i="7"/>
  <c r="V10" i="7"/>
  <c r="V7" i="7"/>
  <c r="P21" i="7"/>
  <c r="P17" i="7"/>
  <c r="P13" i="7"/>
  <c r="P10" i="7"/>
  <c r="P7" i="7"/>
  <c r="P6" i="7"/>
  <c r="P16" i="7"/>
  <c r="P22" i="7"/>
  <c r="P18" i="7"/>
  <c r="P14" i="7"/>
  <c r="P23" i="7"/>
  <c r="P11" i="7"/>
  <c r="P8" i="7"/>
  <c r="P5" i="7"/>
  <c r="P12" i="7"/>
  <c r="P9" i="7"/>
  <c r="P20" i="7"/>
  <c r="P19" i="7"/>
  <c r="P15" i="7"/>
  <c r="R21" i="7"/>
  <c r="R17" i="7"/>
  <c r="R13" i="7"/>
  <c r="R10" i="7"/>
  <c r="R7" i="7"/>
  <c r="R18" i="7"/>
  <c r="R14" i="7"/>
  <c r="R22" i="7"/>
  <c r="R23" i="7"/>
  <c r="R11" i="7"/>
  <c r="R8" i="7"/>
  <c r="R5" i="7"/>
  <c r="R19" i="7"/>
  <c r="R15" i="7"/>
  <c r="R12" i="7"/>
  <c r="R9" i="7"/>
  <c r="R6" i="7"/>
  <c r="R20" i="7"/>
  <c r="R16" i="7"/>
  <c r="U22" i="7"/>
  <c r="U18" i="7"/>
  <c r="U14" i="7"/>
  <c r="U23" i="7"/>
  <c r="U15" i="7"/>
  <c r="U19" i="7"/>
  <c r="U5" i="7"/>
  <c r="U12" i="7"/>
  <c r="U9" i="7"/>
  <c r="U6" i="7"/>
  <c r="U20" i="7"/>
  <c r="U16" i="7"/>
  <c r="U11" i="7"/>
  <c r="U8" i="7"/>
  <c r="U21" i="7"/>
  <c r="U17" i="7"/>
  <c r="U13" i="7"/>
  <c r="U10" i="7"/>
  <c r="U7" i="7"/>
  <c r="Q17" i="7"/>
  <c r="Q21" i="7"/>
  <c r="Q22" i="7"/>
  <c r="Q18" i="7"/>
  <c r="Q14" i="7"/>
  <c r="Q13" i="7"/>
  <c r="Q23" i="7"/>
  <c r="Q11" i="7"/>
  <c r="Q8" i="7"/>
  <c r="Q5" i="7"/>
  <c r="Q19" i="7"/>
  <c r="Q15" i="7"/>
  <c r="Q16" i="7"/>
  <c r="Q10" i="7"/>
  <c r="Q7" i="7"/>
  <c r="Q20" i="7"/>
  <c r="Q12" i="7"/>
  <c r="Q9" i="7"/>
  <c r="Q6" i="7"/>
  <c r="X12" i="5"/>
  <c r="X14" i="5"/>
  <c r="X22" i="5"/>
  <c r="X16" i="5"/>
  <c r="X20" i="5"/>
  <c r="X6" i="5"/>
  <c r="X15" i="5"/>
  <c r="X19" i="5"/>
  <c r="X18" i="5"/>
  <c r="X21" i="5"/>
  <c r="X9" i="5"/>
  <c r="X7" i="5"/>
  <c r="X10" i="5"/>
  <c r="X8" i="5"/>
  <c r="X5" i="5"/>
  <c r="X13" i="5"/>
  <c r="X11" i="5"/>
  <c r="X17" i="5"/>
  <c r="X23" i="5"/>
  <c r="X8" i="7" l="1"/>
  <c r="X11" i="7"/>
  <c r="X21" i="7"/>
  <c r="X5" i="7"/>
  <c r="X17" i="7"/>
  <c r="X14" i="7"/>
  <c r="X23" i="7"/>
  <c r="X18" i="7"/>
  <c r="X22" i="7"/>
  <c r="X16" i="7"/>
  <c r="X15" i="7"/>
  <c r="X19" i="7"/>
  <c r="X6" i="7"/>
  <c r="X20" i="7"/>
  <c r="X7" i="7"/>
  <c r="X9" i="7"/>
  <c r="X10" i="7"/>
  <c r="X12" i="7"/>
  <c r="X13" i="7"/>
  <c r="C23" i="1"/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6" i="1" l="1"/>
  <c r="D25" i="1"/>
  <c r="Z14" i="1" s="1"/>
  <c r="Z23" i="1" s="1"/>
  <c r="D24" i="1"/>
  <c r="E17" i="1" s="1"/>
  <c r="F17" i="1" s="1"/>
  <c r="Z13" i="1" l="1"/>
  <c r="Z10" i="1"/>
  <c r="Z20" i="1"/>
  <c r="Z12" i="1"/>
  <c r="Z21" i="1"/>
  <c r="Z8" i="1"/>
  <c r="Z7" i="1"/>
  <c r="Z5" i="1"/>
  <c r="Z16" i="1"/>
  <c r="Z11" i="1"/>
  <c r="Z22" i="1"/>
  <c r="Z9" i="1"/>
  <c r="Z6" i="1"/>
  <c r="Z19" i="1"/>
  <c r="Z18" i="1"/>
  <c r="Z17" i="1"/>
  <c r="Z15" i="1"/>
  <c r="D27" i="1"/>
  <c r="D28" i="1" s="1"/>
  <c r="E9" i="1"/>
  <c r="F9" i="1" s="1"/>
  <c r="E10" i="1"/>
  <c r="F10" i="1" s="1"/>
  <c r="E11" i="1"/>
  <c r="F11" i="1" s="1"/>
  <c r="E4" i="1"/>
  <c r="E12" i="1"/>
  <c r="F12" i="1" s="1"/>
  <c r="E13" i="1"/>
  <c r="F13" i="1" s="1"/>
  <c r="E14" i="1"/>
  <c r="F14" i="1" s="1"/>
  <c r="E5" i="1"/>
  <c r="F5" i="1" s="1"/>
  <c r="E6" i="1"/>
  <c r="F6" i="1" s="1"/>
  <c r="E7" i="1"/>
  <c r="F7" i="1" s="1"/>
  <c r="E8" i="1"/>
  <c r="F8" i="1" s="1"/>
  <c r="E22" i="1"/>
  <c r="F22" i="1" s="1"/>
  <c r="E20" i="1"/>
  <c r="F20" i="1" s="1"/>
  <c r="E18" i="1"/>
  <c r="F18" i="1" s="1"/>
  <c r="E16" i="1"/>
  <c r="F16" i="1" s="1"/>
  <c r="E15" i="1"/>
  <c r="F15" i="1" s="1"/>
  <c r="E21" i="1"/>
  <c r="F21" i="1" s="1"/>
  <c r="E19" i="1"/>
  <c r="F19" i="1" s="1"/>
  <c r="F24" i="1" l="1"/>
  <c r="G10" i="1" l="1"/>
  <c r="L10" i="1" s="1"/>
  <c r="F25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I7" i="1" l="1"/>
  <c r="J7" i="1"/>
  <c r="H7" i="1"/>
  <c r="K7" i="1"/>
  <c r="I18" i="1"/>
  <c r="J18" i="1"/>
  <c r="K18" i="1"/>
  <c r="H18" i="1"/>
  <c r="J9" i="1"/>
  <c r="H9" i="1"/>
  <c r="K9" i="1"/>
  <c r="I9" i="1"/>
  <c r="H8" i="1"/>
  <c r="I8" i="1"/>
  <c r="J8" i="1"/>
  <c r="K8" i="1"/>
  <c r="I17" i="1"/>
  <c r="J17" i="1"/>
  <c r="K17" i="1"/>
  <c r="H17" i="1"/>
  <c r="N10" i="1"/>
  <c r="J20" i="1"/>
  <c r="K20" i="1"/>
  <c r="H20" i="1"/>
  <c r="I20" i="1"/>
  <c r="H15" i="1"/>
  <c r="I15" i="1"/>
  <c r="K15" i="1"/>
  <c r="J15" i="1"/>
  <c r="J10" i="1"/>
  <c r="H10" i="1"/>
  <c r="I10" i="1"/>
  <c r="K10" i="1"/>
  <c r="J12" i="1"/>
  <c r="K12" i="1"/>
  <c r="H12" i="1"/>
  <c r="I12" i="1"/>
  <c r="I5" i="1"/>
  <c r="J5" i="1"/>
  <c r="H5" i="1"/>
  <c r="K5" i="1"/>
  <c r="I22" i="1"/>
  <c r="K22" i="1"/>
  <c r="H22" i="1"/>
  <c r="J22" i="1"/>
  <c r="I19" i="1"/>
  <c r="J19" i="1"/>
  <c r="K19" i="1"/>
  <c r="H19" i="1"/>
  <c r="H11" i="1"/>
  <c r="I11" i="1"/>
  <c r="J11" i="1"/>
  <c r="K11" i="1"/>
  <c r="H21" i="1"/>
  <c r="I21" i="1"/>
  <c r="K21" i="1"/>
  <c r="J21" i="1"/>
  <c r="H16" i="1"/>
  <c r="I16" i="1"/>
  <c r="J16" i="1"/>
  <c r="K16" i="1"/>
  <c r="I14" i="1"/>
  <c r="J14" i="1"/>
  <c r="K14" i="1"/>
  <c r="H14" i="1"/>
  <c r="M10" i="1"/>
  <c r="J6" i="1"/>
  <c r="K6" i="1"/>
  <c r="H6" i="1"/>
  <c r="I6" i="1"/>
  <c r="N13" i="1"/>
  <c r="I13" i="1"/>
  <c r="H13" i="1"/>
  <c r="J13" i="1"/>
  <c r="K13" i="1"/>
  <c r="L13" i="1"/>
  <c r="M13" i="1"/>
  <c r="L6" i="1"/>
  <c r="N6" i="1"/>
  <c r="M6" i="1"/>
  <c r="N21" i="1"/>
  <c r="L21" i="1"/>
  <c r="M21" i="1"/>
  <c r="L16" i="1"/>
  <c r="M16" i="1"/>
  <c r="N16" i="1"/>
  <c r="M14" i="1"/>
  <c r="N14" i="1"/>
  <c r="L14" i="1"/>
  <c r="N20" i="1"/>
  <c r="M20" i="1"/>
  <c r="L20" i="1"/>
  <c r="M9" i="1"/>
  <c r="N9" i="1"/>
  <c r="L9" i="1"/>
  <c r="M12" i="1"/>
  <c r="N12" i="1"/>
  <c r="L12" i="1"/>
  <c r="M5" i="1"/>
  <c r="L5" i="1"/>
  <c r="N5" i="1"/>
  <c r="L15" i="1"/>
  <c r="M15" i="1"/>
  <c r="N15" i="1"/>
  <c r="L18" i="1"/>
  <c r="N18" i="1"/>
  <c r="M18" i="1"/>
  <c r="N8" i="1"/>
  <c r="M8" i="1"/>
  <c r="L8" i="1"/>
  <c r="M22" i="1"/>
  <c r="L22" i="1"/>
  <c r="N22" i="1"/>
  <c r="N17" i="1"/>
  <c r="L17" i="1"/>
  <c r="M17" i="1"/>
  <c r="N7" i="1"/>
  <c r="L7" i="1"/>
  <c r="M7" i="1"/>
  <c r="N19" i="1"/>
  <c r="L19" i="1"/>
  <c r="M19" i="1"/>
  <c r="M11" i="1"/>
  <c r="N11" i="1"/>
  <c r="L11" i="1"/>
  <c r="M24" i="1" l="1"/>
  <c r="J24" i="1"/>
  <c r="I24" i="1"/>
  <c r="K24" i="1"/>
  <c r="N24" i="1"/>
  <c r="L24" i="1"/>
  <c r="H24" i="1"/>
  <c r="N25" i="1" l="1"/>
  <c r="N27" i="1"/>
  <c r="N28" i="1" s="1"/>
  <c r="L25" i="1"/>
  <c r="L27" i="1"/>
  <c r="L28" i="1" s="1"/>
  <c r="M25" i="1"/>
  <c r="M27" i="1"/>
  <c r="M28" i="1" s="1"/>
  <c r="K25" i="1"/>
  <c r="K27" i="1"/>
  <c r="K28" i="1" s="1"/>
  <c r="J25" i="1"/>
  <c r="J27" i="1"/>
  <c r="J28" i="1" s="1"/>
  <c r="I25" i="1"/>
  <c r="I27" i="1"/>
  <c r="I28" i="1" s="1"/>
  <c r="H25" i="1"/>
  <c r="H27" i="1"/>
  <c r="H28" i="1" s="1"/>
  <c r="U5" i="1" l="1"/>
  <c r="U15" i="1"/>
  <c r="U20" i="1"/>
  <c r="U17" i="1"/>
  <c r="U14" i="1"/>
  <c r="U11" i="1"/>
  <c r="U8" i="1"/>
  <c r="U9" i="1"/>
  <c r="U22" i="1"/>
  <c r="U19" i="1"/>
  <c r="U16" i="1"/>
  <c r="U13" i="1"/>
  <c r="U10" i="1"/>
  <c r="U7" i="1"/>
  <c r="U21" i="1"/>
  <c r="U18" i="1"/>
  <c r="U6" i="1"/>
  <c r="U12" i="1"/>
  <c r="U23" i="1"/>
  <c r="T17" i="1"/>
  <c r="T11" i="1"/>
  <c r="T14" i="1"/>
  <c r="T5" i="1"/>
  <c r="T20" i="1"/>
  <c r="T8" i="1"/>
  <c r="T13" i="1"/>
  <c r="T19" i="1"/>
  <c r="T22" i="1"/>
  <c r="T7" i="1"/>
  <c r="T16" i="1"/>
  <c r="T10" i="1"/>
  <c r="T21" i="1"/>
  <c r="T18" i="1"/>
  <c r="T15" i="1"/>
  <c r="T12" i="1"/>
  <c r="T9" i="1"/>
  <c r="T6" i="1"/>
  <c r="T23" i="1"/>
  <c r="V20" i="1"/>
  <c r="V17" i="1"/>
  <c r="V14" i="1"/>
  <c r="V11" i="1"/>
  <c r="V8" i="1"/>
  <c r="V5" i="1"/>
  <c r="V22" i="1"/>
  <c r="V19" i="1"/>
  <c r="V16" i="1"/>
  <c r="V13" i="1"/>
  <c r="V10" i="1"/>
  <c r="V7" i="1"/>
  <c r="V21" i="1"/>
  <c r="V18" i="1"/>
  <c r="V15" i="1"/>
  <c r="V12" i="1"/>
  <c r="V9" i="1"/>
  <c r="V6" i="1"/>
  <c r="V23" i="1"/>
  <c r="G25" i="1"/>
  <c r="S19" i="1"/>
  <c r="S7" i="1"/>
  <c r="S14" i="1"/>
  <c r="S21" i="1"/>
  <c r="S9" i="1"/>
  <c r="S16" i="1"/>
  <c r="S11" i="1"/>
  <c r="S6" i="1"/>
  <c r="S22" i="1"/>
  <c r="S17" i="1"/>
  <c r="S12" i="1"/>
  <c r="S18" i="1"/>
  <c r="S10" i="1"/>
  <c r="S13" i="1"/>
  <c r="S20" i="1"/>
  <c r="S8" i="1"/>
  <c r="S15" i="1"/>
  <c r="S5" i="1"/>
  <c r="S23" i="1"/>
  <c r="R21" i="1"/>
  <c r="R17" i="1"/>
  <c r="R11" i="1"/>
  <c r="R7" i="1"/>
  <c r="R20" i="1"/>
  <c r="R14" i="1"/>
  <c r="R10" i="1"/>
  <c r="R8" i="1"/>
  <c r="R19" i="1"/>
  <c r="R15" i="1"/>
  <c r="R13" i="1"/>
  <c r="R9" i="1"/>
  <c r="R5" i="1"/>
  <c r="R22" i="1"/>
  <c r="R12" i="1"/>
  <c r="R6" i="1"/>
  <c r="R18" i="1"/>
  <c r="R16" i="1"/>
  <c r="R23" i="1"/>
  <c r="Q18" i="1"/>
  <c r="Q6" i="1"/>
  <c r="Q16" i="1"/>
  <c r="Q20" i="1"/>
  <c r="Q11" i="1"/>
  <c r="Q7" i="1"/>
  <c r="Q21" i="1"/>
  <c r="Q9" i="1"/>
  <c r="Q14" i="1"/>
  <c r="Q10" i="1"/>
  <c r="Q19" i="1"/>
  <c r="Q12" i="1"/>
  <c r="Q17" i="1"/>
  <c r="Q5" i="1"/>
  <c r="Q22" i="1"/>
  <c r="Q15" i="1"/>
  <c r="Q8" i="1"/>
  <c r="Q13" i="1"/>
  <c r="Q23" i="1"/>
  <c r="P20" i="1"/>
  <c r="P17" i="1"/>
  <c r="P14" i="1"/>
  <c r="P11" i="1"/>
  <c r="P8" i="1"/>
  <c r="P5" i="1"/>
  <c r="P12" i="1"/>
  <c r="P16" i="1"/>
  <c r="P10" i="1"/>
  <c r="P9" i="1"/>
  <c r="P21" i="1"/>
  <c r="P18" i="1"/>
  <c r="P15" i="1"/>
  <c r="P6" i="1"/>
  <c r="P22" i="1"/>
  <c r="P13" i="1"/>
  <c r="P7" i="1"/>
  <c r="P19" i="1"/>
  <c r="P23" i="1"/>
  <c r="X21" i="1" l="1"/>
  <c r="X14" i="1"/>
  <c r="X23" i="1"/>
  <c r="X11" i="1"/>
  <c r="X6" i="1"/>
  <c r="X5" i="1"/>
  <c r="X22" i="1"/>
  <c r="X17" i="1"/>
  <c r="X13" i="1"/>
  <c r="X15" i="1"/>
  <c r="X18" i="1"/>
  <c r="X20" i="1"/>
  <c r="X9" i="1"/>
  <c r="X10" i="1"/>
  <c r="X16" i="1"/>
  <c r="X12" i="1"/>
  <c r="X19" i="1"/>
  <c r="X7" i="1"/>
  <c r="X8" i="1"/>
</calcChain>
</file>

<file path=xl/sharedStrings.xml><?xml version="1.0" encoding="utf-8"?>
<sst xmlns="http://schemas.openxmlformats.org/spreadsheetml/2006/main" count="168" uniqueCount="23">
  <si>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</si>
  <si>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</si>
  <si>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</si>
  <si>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</si>
  <si>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</si>
  <si>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</si>
  <si>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</si>
  <si>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</si>
  <si>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</si>
  <si>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</si>
  <si>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</si>
  <si>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</si>
  <si>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</si>
  <si>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</si>
  <si>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</si>
  <si>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</si>
  <si>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kJ/mol</t>
  </si>
  <si>
    <t>QM</t>
  </si>
  <si>
    <t>full coeffs</t>
  </si>
  <si>
    <t>SST</t>
  </si>
  <si>
    <t>SSE</t>
  </si>
  <si>
    <t>R-squared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</si>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</sst>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tyles" Target="styles.xml"/><Relationship Id="rId5" Type="http://schemas.openxmlformats.org/officeDocument/2006/relationships/worksheet" Target="worksheets/sheet2.xml"/><Relationship Id="rId10" Type="http://schemas.openxmlformats.org/officeDocument/2006/relationships/theme" Target="theme/theme1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O-C-C-N dihedral, CADT model potential</a:t>
            </a:r>
            <a:endParaRPr lang="en-US" sz="2800" baseline="-25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1618857283729026"/>
          <c:y val="3.63251256096903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S predicted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(S_dihedraL_12_10_1_7!$B$23,S_dihedraL_12_10_1_7!$B$15:$B$22,S_dihedraL_12_10_1_7!$B$5:$B$14)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(S_dihedraL_12_10_1_7!$X$23,S_dihedraL_12_10_1_7!$X$15:$X$22,S_dihedraL_12_10_1_7!$X$5:$X$14)</c:f>
              <c:numCache>
                <c:formatCode>General</c:formatCode>
                <c:ptCount val="19"/>
                <c:pt idx="0">
                  <c:v>8.1901293506360702</c:v>
                </c:pt>
                <c:pt idx="1">
                  <c:v>7.632446026532107</c:v>
                </c:pt>
                <c:pt idx="2">
                  <c:v>6.0401550163813864</c:v>
                </c:pt>
                <c:pt idx="3">
                  <c:v>5.3553006727922234</c:v>
                </c:pt>
                <c:pt idx="4">
                  <c:v>6.9167518993392614</c:v>
                </c:pt>
                <c:pt idx="5">
                  <c:v>9.6122081519129932</c:v>
                </c:pt>
                <c:pt idx="6">
                  <c:v>10.250564983305614</c:v>
                </c:pt>
                <c:pt idx="7">
                  <c:v>6.9418157593580574</c:v>
                </c:pt>
                <c:pt idx="8">
                  <c:v>1.9755323294924416</c:v>
                </c:pt>
                <c:pt idx="9">
                  <c:v>4.2974217879397571E-2</c:v>
                </c:pt>
                <c:pt idx="10">
                  <c:v>3.1172062092174477</c:v>
                </c:pt>
                <c:pt idx="11">
                  <c:v>8.0678825505841996</c:v>
                </c:pt>
                <c:pt idx="12">
                  <c:v>10.095368442854719</c:v>
                </c:pt>
                <c:pt idx="13">
                  <c:v>7.8449370510156688</c:v>
                </c:pt>
                <c:pt idx="14">
                  <c:v>4.2501103810924876</c:v>
                </c:pt>
                <c:pt idx="15">
                  <c:v>2.830985666245756</c:v>
                </c:pt>
                <c:pt idx="16">
                  <c:v>4.3121663882512369</c:v>
                </c:pt>
                <c:pt idx="17">
                  <c:v>6.8194349042502731</c:v>
                </c:pt>
                <c:pt idx="18">
                  <c:v>8.1901293506360684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6-4AC6-8216-66F68FA3D61E}"/>
            </c:ext>
          </c:extLst>
        </c:ser>
        <c:ser>
          <c:idx val="3"/>
          <c:order val="1"/>
          <c:tx>
            <c:v>S QM 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46A-4533-8909-E3C5C0C601F7}"/>
              </c:ext>
            </c:extLst>
          </c:dPt>
          <c:xVal>
            <c:numRef>
              <c:f>(S_dihedraL_12_10_1_7!$B$23,S_dihedraL_12_10_1_7!$B$15:$B$22,S_dihedraL_12_10_1_7!$B$5:$B$14)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(S_dihedraL_12_10_1_7!$Z$23,S_dihedraL_12_10_1_7!$Z$15:$Z$22,S_dihedraL_12_10_1_7!$Z$5:$Z$14)</c:f>
              <c:numCache>
                <c:formatCode>General</c:formatCode>
                <c:ptCount val="19"/>
                <c:pt idx="0">
                  <c:v>7.8831950250505542</c:v>
                </c:pt>
                <c:pt idx="1">
                  <c:v>7.2634194949975495</c:v>
                </c:pt>
                <c:pt idx="2">
                  <c:v>5.7245876899964543</c:v>
                </c:pt>
                <c:pt idx="3">
                  <c:v>4.9742460450164003</c:v>
                </c:pt>
                <c:pt idx="4">
                  <c:v>6.3226503349878698</c:v>
                </c:pt>
                <c:pt idx="5">
                  <c:v>9.4652163049873792</c:v>
                </c:pt>
                <c:pt idx="6">
                  <c:v>10.099169535019513</c:v>
                </c:pt>
                <c:pt idx="7">
                  <c:v>5.9969833150549334</c:v>
                </c:pt>
                <c:pt idx="8">
                  <c:v>1.4517177149941887</c:v>
                </c:pt>
                <c:pt idx="9">
                  <c:v>3.3868950004034559E-2</c:v>
                </c:pt>
                <c:pt idx="10">
                  <c:v>2.6862015600353857</c:v>
                </c:pt>
                <c:pt idx="11">
                  <c:v>7.7689070100525583</c:v>
                </c:pt>
                <c:pt idx="12">
                  <c:v>9.9751934250220984</c:v>
                </c:pt>
                <c:pt idx="13">
                  <c:v>7.2806952850464626</c:v>
                </c:pt>
                <c:pt idx="14">
                  <c:v>3.7202809900422977</c:v>
                </c:pt>
                <c:pt idx="15">
                  <c:v>2.7090171550016606</c:v>
                </c:pt>
                <c:pt idx="16">
                  <c:v>3.9245711450249843</c:v>
                </c:pt>
                <c:pt idx="17">
                  <c:v>6.2976030650421535</c:v>
                </c:pt>
                <c:pt idx="18">
                  <c:v>7.8831950250505542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6-4AC6-8216-66F68FA3D61E}"/>
            </c:ext>
          </c:extLst>
        </c:ser>
        <c:ser>
          <c:idx val="0"/>
          <c:order val="2"/>
          <c:tx>
            <c:v>R predicted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(R_dihedraL_12_10_1_7!$B$23,R_dihedraL_12_10_1_7!$B$15:$B$22,R_dihedraL_12_10_1_7!$B$5:$B$14)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(R_dihedraL_12_10_1_7!$X$23,R_dihedraL_12_10_1_7!$X$15:$X$22,R_dihedraL_12_10_1_7!$X$5:$X$14)</c:f>
              <c:numCache>
                <c:formatCode>General</c:formatCode>
                <c:ptCount val="19"/>
                <c:pt idx="0">
                  <c:v>8.1907242408311873</c:v>
                </c:pt>
                <c:pt idx="1">
                  <c:v>6.820630869814388</c:v>
                </c:pt>
                <c:pt idx="2">
                  <c:v>4.3128858766059839</c:v>
                </c:pt>
                <c:pt idx="3">
                  <c:v>2.8305571057279808</c:v>
                </c:pt>
                <c:pt idx="4">
                  <c:v>4.2493013936619191</c:v>
                </c:pt>
                <c:pt idx="5">
                  <c:v>7.8451021999615582</c:v>
                </c:pt>
                <c:pt idx="6">
                  <c:v>10.09672403556889</c:v>
                </c:pt>
                <c:pt idx="7">
                  <c:v>8.0693010599807149</c:v>
                </c:pt>
                <c:pt idx="8">
                  <c:v>3.1177601786585361</c:v>
                </c:pt>
                <c:pt idx="9">
                  <c:v>4.29809114790961E-2</c:v>
                </c:pt>
                <c:pt idx="10">
                  <c:v>1.9757654650840555</c:v>
                </c:pt>
                <c:pt idx="11">
                  <c:v>6.9422957494099524</c:v>
                </c:pt>
                <c:pt idx="12">
                  <c:v>10.250694587662894</c:v>
                </c:pt>
                <c:pt idx="13">
                  <c:v>9.6117512805499388</c:v>
                </c:pt>
                <c:pt idx="14">
                  <c:v>6.9160388116085141</c:v>
                </c:pt>
                <c:pt idx="15">
                  <c:v>5.3546081599118853</c:v>
                </c:pt>
                <c:pt idx="16">
                  <c:v>6.0395389720909183</c:v>
                </c:pt>
                <c:pt idx="17">
                  <c:v>7.6322062249373914</c:v>
                </c:pt>
                <c:pt idx="18">
                  <c:v>8.1907242408311873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E5-48E6-B6A8-FE68D503B17F}"/>
            </c:ext>
          </c:extLst>
        </c:ser>
        <c:ser>
          <c:idx val="1"/>
          <c:order val="3"/>
          <c:tx>
            <c:v>R QM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(R_dihedraL_12_10_1_7!$B$23,R_dihedraL_12_10_1_7!$B$15:$B$22,R_dihedraL_12_10_1_7!$B$5:$B$14)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(R_dihedraL_12_10_1_7!$Z$23,R_dihedraL_12_10_1_7!$Z$15:$Z$22,R_dihedraL_12_10_1_7!$Z$5:$Z$14)</c:f>
              <c:numCache>
                <c:formatCode>General</c:formatCode>
                <c:ptCount val="19"/>
                <c:pt idx="0">
                  <c:v>7.8836151050106906</c:v>
                </c:pt>
                <c:pt idx="1">
                  <c:v>6.2977343399970493</c:v>
                </c:pt>
                <c:pt idx="2">
                  <c:v>3.9249387150180866</c:v>
                </c:pt>
                <c:pt idx="3">
                  <c:v>2.7085970750415242</c:v>
                </c:pt>
                <c:pt idx="4">
                  <c:v>3.7186531800195439</c:v>
                </c:pt>
                <c:pt idx="5">
                  <c:v>7.2801701850030156</c:v>
                </c:pt>
                <c:pt idx="6">
                  <c:v>9.9763223900222329</c:v>
                </c:pt>
                <c:pt idx="7">
                  <c:v>7.7701147400405546</c:v>
                </c:pt>
                <c:pt idx="8">
                  <c:v>2.6862015600353857</c:v>
                </c:pt>
                <c:pt idx="9">
                  <c:v>3.3842695057828109E-2</c:v>
                </c:pt>
                <c:pt idx="10">
                  <c:v>1.4511401050583288</c:v>
                </c:pt>
                <c:pt idx="11">
                  <c:v>5.9965369799993482</c:v>
                </c:pt>
                <c:pt idx="12">
                  <c:v>10.0989069850351</c:v>
                </c:pt>
                <c:pt idx="13">
                  <c:v>9.4644024000133129</c:v>
                </c:pt>
                <c:pt idx="14">
                  <c:v>6.3215476250085629</c:v>
                </c:pt>
                <c:pt idx="15">
                  <c:v>4.9730120600075765</c:v>
                </c:pt>
                <c:pt idx="16">
                  <c:v>5.7232486850535622</c:v>
                </c:pt>
                <c:pt idx="17">
                  <c:v>7.2629469049957578</c:v>
                </c:pt>
                <c:pt idx="18">
                  <c:v>7.8836151050106906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E5-48E6-B6A8-FE68D503B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OCCN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At val="-2"/>
        <c:crossBetween val="midCat"/>
        <c:majorUnit val="90"/>
      </c:valAx>
      <c:valAx>
        <c:axId val="1362826608"/>
        <c:scaling>
          <c:orientation val="minMax"/>
          <c:max val="12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H-N-C-C dihedral, CADT model potential</a:t>
            </a:r>
            <a:endParaRPr lang="en-US" sz="2800" baseline="-25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1618857283729026"/>
          <c:y val="3.63251256096903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S predicted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(S_dihedral_8_7_1_3!$B$23,S_dihedral_8_7_1_3!$B$15:$B$22,S_dihedral_8_7_1_3!$B$5:$B$14)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(S_dihedral_8_7_1_3!$X$23,S_dihedral_8_7_1_3!$X$15:$X$22,S_dihedral_8_7_1_3!$X$5:$X$14)</c:f>
              <c:numCache>
                <c:formatCode>General</c:formatCode>
                <c:ptCount val="19"/>
                <c:pt idx="0">
                  <c:v>9.3105243182805247E-2</c:v>
                </c:pt>
                <c:pt idx="1">
                  <c:v>0.34603411841230369</c:v>
                </c:pt>
                <c:pt idx="2">
                  <c:v>1.6613033613909181</c:v>
                </c:pt>
                <c:pt idx="3">
                  <c:v>2.7644326840275135</c:v>
                </c:pt>
                <c:pt idx="4">
                  <c:v>3.2292781698313946</c:v>
                </c:pt>
                <c:pt idx="5">
                  <c:v>4.3351786948676878</c:v>
                </c:pt>
                <c:pt idx="6">
                  <c:v>7.883892540877401</c:v>
                </c:pt>
                <c:pt idx="7">
                  <c:v>13.866411131558511</c:v>
                </c:pt>
                <c:pt idx="8">
                  <c:v>19.478276671515264</c:v>
                </c:pt>
                <c:pt idx="9">
                  <c:v>20.99683585410969</c:v>
                </c:pt>
                <c:pt idx="10">
                  <c:v>17.042627467054228</c:v>
                </c:pt>
                <c:pt idx="11">
                  <c:v>9.9961596422664609</c:v>
                </c:pt>
                <c:pt idx="12">
                  <c:v>4.0444463878679331</c:v>
                </c:pt>
                <c:pt idx="13">
                  <c:v>1.7530061527072425</c:v>
                </c:pt>
                <c:pt idx="14">
                  <c:v>2.4214253816600508</c:v>
                </c:pt>
                <c:pt idx="15">
                  <c:v>3.4512836575672763</c:v>
                </c:pt>
                <c:pt idx="16">
                  <c:v>2.9966393280689285</c:v>
                </c:pt>
                <c:pt idx="17">
                  <c:v>1.3416526159322311</c:v>
                </c:pt>
                <c:pt idx="18">
                  <c:v>9.3105243182806191E-2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BE-4F20-98AA-6F3D856959EA}"/>
            </c:ext>
          </c:extLst>
        </c:ser>
        <c:ser>
          <c:idx val="3"/>
          <c:order val="1"/>
          <c:tx>
            <c:v>S QM 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BBE-4F20-98AA-6F3D856959EA}"/>
              </c:ext>
            </c:extLst>
          </c:dPt>
          <c:xVal>
            <c:numRef>
              <c:f>(S_dihedral_8_7_1_3!$B$23,S_dihedral_8_7_1_3!$B$15:$B$22,S_dihedral_8_7_1_3!$B$5:$B$14)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(S_dihedral_8_7_1_3!$Z$23,S_dihedral_8_7_1_3!$Z$15:$Z$22,S_dihedral_8_7_1_3!$Z$5:$Z$14)</c:f>
              <c:numCache>
                <c:formatCode>General</c:formatCode>
                <c:ptCount val="19"/>
                <c:pt idx="0">
                  <c:v>9.7616090055012705E-2</c:v>
                </c:pt>
                <c:pt idx="1">
                  <c:v>0.34583086003425478</c:v>
                </c:pt>
                <c:pt idx="2">
                  <c:v>1.6673500300198754</c:v>
                </c:pt>
                <c:pt idx="3">
                  <c:v>2.6997228850161719</c:v>
                </c:pt>
                <c:pt idx="4">
                  <c:v>3.1900875200138472</c:v>
                </c:pt>
                <c:pt idx="5">
                  <c:v>4.553824730060029</c:v>
                </c:pt>
                <c:pt idx="6">
                  <c:v>7.9804698000586711</c:v>
                </c:pt>
                <c:pt idx="7">
                  <c:v>13.612902440004234</c:v>
                </c:pt>
                <c:pt idx="8">
                  <c:v>19.60027642504761</c:v>
                </c:pt>
                <c:pt idx="9">
                  <c:v>21.325650005055309</c:v>
                </c:pt>
                <c:pt idx="10">
                  <c:v>16.795901109991206</c:v>
                </c:pt>
                <c:pt idx="11">
                  <c:v>9.9470218100603915</c:v>
                </c:pt>
                <c:pt idx="12">
                  <c:v>4.3171621599919234</c:v>
                </c:pt>
                <c:pt idx="13">
                  <c:v>1.8128027300406728</c:v>
                </c:pt>
                <c:pt idx="14">
                  <c:v>2.238658830054959</c:v>
                </c:pt>
                <c:pt idx="15">
                  <c:v>3.5043598700113705</c:v>
                </c:pt>
                <c:pt idx="16">
                  <c:v>3.2299951200324841</c:v>
                </c:pt>
                <c:pt idx="17">
                  <c:v>1.432814114997143</c:v>
                </c:pt>
                <c:pt idx="18">
                  <c:v>9.7616090055012705E-2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BE-4F20-98AA-6F3D856959EA}"/>
            </c:ext>
          </c:extLst>
        </c:ser>
        <c:ser>
          <c:idx val="0"/>
          <c:order val="2"/>
          <c:tx>
            <c:v>R predicted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(R_dihedral_8_7_1_3!$B$23,R_dihedral_8_7_1_3!$B$15:$B$22,R_dihedral_8_7_1_3!$B$5:$B$14)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(R_dihedral_8_7_1_3!$X$23,R_dihedral_8_7_1_3!$X$15:$X$22,R_dihedral_8_7_1_3!$X$5:$X$14)</c:f>
              <c:numCache>
                <c:formatCode>General</c:formatCode>
                <c:ptCount val="19"/>
                <c:pt idx="0">
                  <c:v>9.307824119757678E-2</c:v>
                </c:pt>
                <c:pt idx="1">
                  <c:v>1.3413171867307694</c:v>
                </c:pt>
                <c:pt idx="2">
                  <c:v>2.9961745017016428</c:v>
                </c:pt>
                <c:pt idx="3">
                  <c:v>3.4510426942167354</c:v>
                </c:pt>
                <c:pt idx="4">
                  <c:v>2.4209241299358819</c:v>
                </c:pt>
                <c:pt idx="5">
                  <c:v>1.7514221739862661</c:v>
                </c:pt>
                <c:pt idx="6">
                  <c:v>4.0422507873518718</c:v>
                </c:pt>
                <c:pt idx="7">
                  <c:v>9.9950874907966281</c:v>
                </c:pt>
                <c:pt idx="8">
                  <c:v>17.043423868099875</c:v>
                </c:pt>
                <c:pt idx="9">
                  <c:v>20.997943877009476</c:v>
                </c:pt>
                <c:pt idx="10">
                  <c:v>19.477686225681666</c:v>
                </c:pt>
                <c:pt idx="11">
                  <c:v>13.864260427618897</c:v>
                </c:pt>
                <c:pt idx="12">
                  <c:v>7.8821767729905856</c:v>
                </c:pt>
                <c:pt idx="13">
                  <c:v>4.3351017652887984</c:v>
                </c:pt>
                <c:pt idx="14">
                  <c:v>3.2300380386167169</c:v>
                </c:pt>
                <c:pt idx="15">
                  <c:v>2.7647791615178923</c:v>
                </c:pt>
                <c:pt idx="16">
                  <c:v>1.6611547358503866</c:v>
                </c:pt>
                <c:pt idx="17">
                  <c:v>0.34595252426072959</c:v>
                </c:pt>
                <c:pt idx="18">
                  <c:v>9.3078241197576447E-2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BE-4F20-98AA-6F3D856959EA}"/>
            </c:ext>
          </c:extLst>
        </c:ser>
        <c:ser>
          <c:idx val="1"/>
          <c:order val="3"/>
          <c:tx>
            <c:v>R QM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(R_dihedral_8_7_1_3!$B$23,R_dihedral_8_7_1_3!$B$15:$B$22,R_dihedral_8_7_1_3!$B$5:$B$14)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(R_dihedral_8_7_1_3!$Z$23,R_dihedral_8_7_1_3!$Z$15:$Z$22,R_dihedral_8_7_1_3!$Z$5:$Z$14)</c:f>
              <c:numCache>
                <c:formatCode>General</c:formatCode>
                <c:ptCount val="19"/>
                <c:pt idx="0">
                  <c:v>9.7406050037633918E-2</c:v>
                </c:pt>
                <c:pt idx="1">
                  <c:v>1.4318164250265255</c:v>
                </c:pt>
                <c:pt idx="2">
                  <c:v>3.2292074700046243</c:v>
                </c:pt>
                <c:pt idx="3">
                  <c:v>3.5041760850148194</c:v>
                </c:pt>
                <c:pt idx="4">
                  <c:v>2.2388951250185443</c:v>
                </c:pt>
                <c:pt idx="5">
                  <c:v>1.8114637250231596</c:v>
                </c:pt>
                <c:pt idx="6">
                  <c:v>4.3145891700402075</c:v>
                </c:pt>
                <c:pt idx="7">
                  <c:v>9.9457878250515677</c:v>
                </c:pt>
                <c:pt idx="8">
                  <c:v>16.798159039991475</c:v>
                </c:pt>
                <c:pt idx="9">
                  <c:v>21.326201360044962</c:v>
                </c:pt>
                <c:pt idx="10">
                  <c:v>19.59891116500927</c:v>
                </c:pt>
                <c:pt idx="11">
                  <c:v>13.612744910028511</c:v>
                </c:pt>
                <c:pt idx="12">
                  <c:v>7.9773454550426806</c:v>
                </c:pt>
                <c:pt idx="13">
                  <c:v>4.5551899900237487</c:v>
                </c:pt>
                <c:pt idx="14">
                  <c:v>3.1897987150086067</c:v>
                </c:pt>
                <c:pt idx="15">
                  <c:v>2.7004580250023764</c:v>
                </c:pt>
                <c:pt idx="16">
                  <c:v>1.6688990750547674</c:v>
                </c:pt>
                <c:pt idx="17">
                  <c:v>0.34611966503949532</c:v>
                </c:pt>
                <c:pt idx="18">
                  <c:v>9.7406050037633918E-2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BBE-4F20-98AA-6F3D85695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HNCC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 val="autoZero"/>
        <c:crossBetween val="midCat"/>
        <c:majorUnit val="90"/>
      </c:valAx>
      <c:valAx>
        <c:axId val="1362826608"/>
        <c:scaling>
          <c:orientation val="minMax"/>
          <c:max val="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H-C-C-H dihedral, CADT model potential</a:t>
            </a:r>
            <a:endParaRPr lang="en-US" sz="2800" baseline="-25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1618857283729026"/>
          <c:y val="3.63251256096903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S predicted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(S_dihedral_4_3_1_2!$B$23,S_dihedral_4_3_1_2!$B$15:$B$22,S_dihedral_4_3_1_2!$B$5:$B$14)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(S_dihedral_4_3_1_2!$X$23,S_dihedral_4_3_1_2!$X$15:$X$22,S_dihedral_4_3_1_2!$X$5:$X$14)</c:f>
              <c:numCache>
                <c:formatCode>General</c:formatCode>
                <c:ptCount val="19"/>
                <c:pt idx="0">
                  <c:v>-6.3802040310285871E-2</c:v>
                </c:pt>
                <c:pt idx="1">
                  <c:v>3.0854912853921603</c:v>
                </c:pt>
                <c:pt idx="2">
                  <c:v>9.4911451441040633</c:v>
                </c:pt>
                <c:pt idx="3">
                  <c:v>12.653536407151295</c:v>
                </c:pt>
                <c:pt idx="4">
                  <c:v>9.3891038680238932</c:v>
                </c:pt>
                <c:pt idx="5">
                  <c:v>3.0376559073722711</c:v>
                </c:pt>
                <c:pt idx="6">
                  <c:v>1.848299888487546E-3</c:v>
                </c:pt>
                <c:pt idx="7">
                  <c:v>3.2794811294510353</c:v>
                </c:pt>
                <c:pt idx="8">
                  <c:v>9.5579145008614361</c:v>
                </c:pt>
                <c:pt idx="9">
                  <c:v>12.613716042094643</c:v>
                </c:pt>
                <c:pt idx="10">
                  <c:v>9.4641351705600485</c:v>
                </c:pt>
                <c:pt idx="11">
                  <c:v>3.2322180737559534</c:v>
                </c:pt>
                <c:pt idx="12">
                  <c:v>5.5799131540997624E-2</c:v>
                </c:pt>
                <c:pt idx="13">
                  <c:v>3.085209366005031</c:v>
                </c:pt>
                <c:pt idx="14">
                  <c:v>9.3572850584326304</c:v>
                </c:pt>
                <c:pt idx="15">
                  <c:v>12.638918786973061</c:v>
                </c:pt>
                <c:pt idx="16">
                  <c:v>9.5965958079060236</c:v>
                </c:pt>
                <c:pt idx="17">
                  <c:v>3.22379794281184</c:v>
                </c:pt>
                <c:pt idx="18">
                  <c:v>-6.3802040310286107E-2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2D-4BDC-AC36-4EE521AB269D}"/>
            </c:ext>
          </c:extLst>
        </c:ser>
        <c:ser>
          <c:idx val="3"/>
          <c:order val="1"/>
          <c:tx>
            <c:v>S QM 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E2D-4BDC-AC36-4EE521AB269D}"/>
              </c:ext>
            </c:extLst>
          </c:dPt>
          <c:xVal>
            <c:numRef>
              <c:f>(S_dihedral_4_3_1_2!$B$23,S_dihedral_4_3_1_2!$B$15:$B$22,S_dihedral_4_3_1_2!$B$5:$B$14)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(S_dihedral_4_3_1_2!$Z$23,S_dihedral_4_3_1_2!$Z$15:$Z$22,S_dihedral_4_3_1_2!$Z$5:$Z$14)</c:f>
              <c:numCache>
                <c:formatCode>General</c:formatCode>
                <c:ptCount val="19"/>
                <c:pt idx="0">
                  <c:v>4.4108399918485475E-3</c:v>
                </c:pt>
                <c:pt idx="1">
                  <c:v>2.8372728300360279</c:v>
                </c:pt>
                <c:pt idx="2">
                  <c:v>9.052776510019811</c:v>
                </c:pt>
                <c:pt idx="3">
                  <c:v>12.683160380011486</c:v>
                </c:pt>
                <c:pt idx="4">
                  <c:v>9.2538373000524388</c:v>
                </c:pt>
                <c:pt idx="5">
                  <c:v>2.9044856300006501</c:v>
                </c:pt>
                <c:pt idx="6">
                  <c:v>4.4108399918485475E-3</c:v>
                </c:pt>
                <c:pt idx="7">
                  <c:v>2.8372728300360279</c:v>
                </c:pt>
                <c:pt idx="8">
                  <c:v>9.052776510019811</c:v>
                </c:pt>
                <c:pt idx="9">
                  <c:v>12.683160380011486</c:v>
                </c:pt>
                <c:pt idx="10">
                  <c:v>9.2538373000524388</c:v>
                </c:pt>
                <c:pt idx="11">
                  <c:v>2.9044856300006501</c:v>
                </c:pt>
                <c:pt idx="12">
                  <c:v>4.4108399918485475E-3</c:v>
                </c:pt>
                <c:pt idx="13">
                  <c:v>2.8372728300360279</c:v>
                </c:pt>
                <c:pt idx="14">
                  <c:v>9.052776510019811</c:v>
                </c:pt>
                <c:pt idx="15">
                  <c:v>12.683160380011486</c:v>
                </c:pt>
                <c:pt idx="16">
                  <c:v>9.2538373000524388</c:v>
                </c:pt>
                <c:pt idx="17">
                  <c:v>2.9044856300006501</c:v>
                </c:pt>
                <c:pt idx="18">
                  <c:v>4.4108399918485475E-3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2D-4BDC-AC36-4EE521AB269D}"/>
            </c:ext>
          </c:extLst>
        </c:ser>
        <c:ser>
          <c:idx val="0"/>
          <c:order val="2"/>
          <c:tx>
            <c:v>R predicted</c:v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(R_dihedral_4_3_1_2!$B$23,R_dihedral_4_3_1_2!$B$15:$B$22,R_dihedral_4_3_1_2!$B$5:$B$14)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(R_dihedral_4_3_1_2!$X$23,R_dihedral_4_3_1_2!$X$15:$X$22,R_dihedral_4_3_1_2!$X$5:$X$14)</c:f>
              <c:numCache>
                <c:formatCode>General</c:formatCode>
                <c:ptCount val="19"/>
                <c:pt idx="0">
                  <c:v>-6.3611338879580814E-2</c:v>
                </c:pt>
                <c:pt idx="1">
                  <c:v>3.2231876164548465</c:v>
                </c:pt>
                <c:pt idx="2">
                  <c:v>9.5957369672558528</c:v>
                </c:pt>
                <c:pt idx="3">
                  <c:v>12.638737018034455</c:v>
                </c:pt>
                <c:pt idx="4">
                  <c:v>9.3578869843903831</c:v>
                </c:pt>
                <c:pt idx="5">
                  <c:v>3.0857671927829493</c:v>
                </c:pt>
                <c:pt idx="6">
                  <c:v>5.5642373089283367E-2</c:v>
                </c:pt>
                <c:pt idx="7">
                  <c:v>3.2315832856176754</c:v>
                </c:pt>
                <c:pt idx="8">
                  <c:v>9.4636611485263309</c:v>
                </c:pt>
                <c:pt idx="9">
                  <c:v>12.613607491023693</c:v>
                </c:pt>
                <c:pt idx="10">
                  <c:v>9.5579335672920021</c:v>
                </c:pt>
                <c:pt idx="11">
                  <c:v>3.27947456674146</c:v>
                </c:pt>
                <c:pt idx="12">
                  <c:v>1.8482769380417246E-3</c:v>
                </c:pt>
                <c:pt idx="13">
                  <c:v>3.0375863523868825</c:v>
                </c:pt>
                <c:pt idx="14">
                  <c:v>9.3888478235162598</c:v>
                </c:pt>
                <c:pt idx="15">
                  <c:v>12.65331217176767</c:v>
                </c:pt>
                <c:pt idx="16">
                  <c:v>9.491358185831773</c:v>
                </c:pt>
                <c:pt idx="17">
                  <c:v>3.0860482931507041</c:v>
                </c:pt>
                <c:pt idx="18">
                  <c:v>-6.3611338879580606E-2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E2D-4BDC-AC36-4EE521AB269D}"/>
            </c:ext>
          </c:extLst>
        </c:ser>
        <c:ser>
          <c:idx val="1"/>
          <c:order val="3"/>
          <c:tx>
            <c:v>R QM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2"/>
                </a:solidFill>
              </a:ln>
              <a:effectLst/>
            </c:spPr>
          </c:marker>
          <c:xVal>
            <c:numRef>
              <c:f>(R_dihedral_4_3_1_2!$B$23,R_dihedral_4_3_1_2!$B$15:$B$22,R_dihedral_4_3_1_2!$B$5:$B$14)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(R_dihedral_4_3_1_2!$Z$23,R_dihedral_4_3_1_2!$Z$15:$Z$22,R_dihedral_4_3_1_2!$Z$5:$Z$14)</c:f>
              <c:numCache>
                <c:formatCode>General</c:formatCode>
                <c:ptCount val="19"/>
                <c:pt idx="0">
                  <c:v>4.4108399918485475E-3</c:v>
                </c:pt>
                <c:pt idx="1">
                  <c:v>2.9042230800162372</c:v>
                </c:pt>
                <c:pt idx="2">
                  <c:v>9.2532859449881641</c:v>
                </c:pt>
                <c:pt idx="3">
                  <c:v>12.683081615023625</c:v>
                </c:pt>
                <c:pt idx="4">
                  <c:v>9.0534591400389814</c:v>
                </c:pt>
                <c:pt idx="5">
                  <c:v>2.8380867350100942</c:v>
                </c:pt>
                <c:pt idx="6">
                  <c:v>4.4108399918485475E-3</c:v>
                </c:pt>
                <c:pt idx="7">
                  <c:v>2.9042230800162372</c:v>
                </c:pt>
                <c:pt idx="8">
                  <c:v>9.2532859449881641</c:v>
                </c:pt>
                <c:pt idx="9">
                  <c:v>12.683081615023625</c:v>
                </c:pt>
                <c:pt idx="10">
                  <c:v>9.0534591400389814</c:v>
                </c:pt>
                <c:pt idx="11">
                  <c:v>2.8380867350100942</c:v>
                </c:pt>
                <c:pt idx="12">
                  <c:v>4.4108399918485475E-3</c:v>
                </c:pt>
                <c:pt idx="13">
                  <c:v>2.9042230800162372</c:v>
                </c:pt>
                <c:pt idx="14">
                  <c:v>9.2532859449881641</c:v>
                </c:pt>
                <c:pt idx="15">
                  <c:v>12.683081615023625</c:v>
                </c:pt>
                <c:pt idx="16">
                  <c:v>9.0534591400389814</c:v>
                </c:pt>
                <c:pt idx="17">
                  <c:v>2.8380867350100942</c:v>
                </c:pt>
                <c:pt idx="18">
                  <c:v>4.4108399918485475E-3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E2D-4BDC-AC36-4EE521AB2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231375"/>
        <c:axId val="1362826608"/>
      </c:scatterChart>
      <c:valAx>
        <c:axId val="1164231375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HCCH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826608"/>
        <c:crossesAt val="-5"/>
        <c:crossBetween val="midCat"/>
        <c:majorUnit val="90"/>
      </c:valAx>
      <c:valAx>
        <c:axId val="1362826608"/>
        <c:scaling>
          <c:orientation val="minMax"/>
          <c:max val="20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231375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0428174-4EE5-4350-BCB4-298027CA04C2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5EFEB90-BD5F-48A0-B65C-7CFE365A39DF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5D77356-634D-41AB-9263-47CAD2E2F816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DA3328-6DA2-7E59-C597-A46F305B2B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0.6432</cdr:x>
      <cdr:y>0.60292</cdr:y>
    </cdr:from>
    <cdr:to>
      <cdr:x>0.74874</cdr:x>
      <cdr:y>0.79681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25AB9D-3907-83E5-34F0-3D16F6DAE2B6}"/>
            </a:ext>
          </a:extLst>
        </cdr:cNvPr>
        <cdr:cNvSpPr txBox="1"/>
      </cdr:nvSpPr>
      <cdr:spPr>
        <a:xfrm xmlns:a="http://schemas.openxmlformats.org/drawingml/2006/main">
          <a:off x="5572934" y="3793274"/>
          <a:ext cx="914441" cy="1219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 enantiomer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R-squared = 0.9764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SumCSq = 0.9940</a:t>
          </a:r>
        </a:p>
      </cdr:txBody>
    </cdr:sp>
  </cdr:relSizeAnchor>
  <cdr:relSizeAnchor xmlns:cdr="http://schemas.openxmlformats.org/drawingml/2006/chartDrawing">
    <cdr:from>
      <cdr:x>0.16786</cdr:x>
      <cdr:y>0.60037</cdr:y>
    </cdr:from>
    <cdr:to>
      <cdr:x>0.2734</cdr:x>
      <cdr:y>0.79283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7C1D84B-0074-4BEF-D753-E74A779770CC}"/>
            </a:ext>
          </a:extLst>
        </cdr:cNvPr>
        <cdr:cNvSpPr txBox="1"/>
      </cdr:nvSpPr>
      <cdr:spPr>
        <a:xfrm xmlns:a="http://schemas.openxmlformats.org/drawingml/2006/main">
          <a:off x="1454447" y="3777216"/>
          <a:ext cx="914442" cy="121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 enantiomer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R-squared = 0.9763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SumCSq = 0.9940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AC6C16-E843-640B-0309-66C1BBDE0A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0.18032</cdr:x>
      <cdr:y>0.20983</cdr:y>
    </cdr:from>
    <cdr:to>
      <cdr:x>0.28586</cdr:x>
      <cdr:y>0.40637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25AB9D-3907-83E5-34F0-3D16F6DAE2B6}"/>
            </a:ext>
          </a:extLst>
        </cdr:cNvPr>
        <cdr:cNvSpPr txBox="1"/>
      </cdr:nvSpPr>
      <cdr:spPr>
        <a:xfrm xmlns:a="http://schemas.openxmlformats.org/drawingml/2006/main">
          <a:off x="1562367" y="1320130"/>
          <a:ext cx="914442" cy="1236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 enantiomer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R-squared = 0.9994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SumCSq</a:t>
          </a:r>
          <a:r>
            <a:rPr lang="en-US" sz="2400" baseline="0">
              <a:solidFill>
                <a:schemeClr val="accent1"/>
              </a:solidFill>
            </a:rPr>
            <a:t> = 0.9994</a:t>
          </a:r>
          <a:endParaRPr lang="en-US" sz="2400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0.64134</cdr:x>
      <cdr:y>0.20993</cdr:y>
    </cdr:from>
    <cdr:to>
      <cdr:x>0.74688</cdr:x>
      <cdr:y>0.41833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7C1D84B-0074-4BEF-D753-E74A779770CC}"/>
            </a:ext>
          </a:extLst>
        </cdr:cNvPr>
        <cdr:cNvSpPr txBox="1"/>
      </cdr:nvSpPr>
      <cdr:spPr>
        <a:xfrm xmlns:a="http://schemas.openxmlformats.org/drawingml/2006/main">
          <a:off x="5556868" y="1320798"/>
          <a:ext cx="914441" cy="1311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 enantiomer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R-squared = 0.9994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SumCSq = 0.9994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23C183-6790-43B7-B8CC-9A09EC2B87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0.16988</cdr:x>
      <cdr:y>0.12487</cdr:y>
    </cdr:from>
    <cdr:to>
      <cdr:x>0.27542</cdr:x>
      <cdr:y>0.32226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25AB9D-3907-83E5-34F0-3D16F6DAE2B6}"/>
            </a:ext>
          </a:extLst>
        </cdr:cNvPr>
        <cdr:cNvSpPr txBox="1"/>
      </cdr:nvSpPr>
      <cdr:spPr>
        <a:xfrm xmlns:a="http://schemas.openxmlformats.org/drawingml/2006/main">
          <a:off x="1473871" y="786716"/>
          <a:ext cx="915642" cy="12436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 enantiomer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R-squared = 0.9964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SumCSq =</a:t>
          </a:r>
          <a:r>
            <a:rPr lang="en-US" sz="2400" baseline="0">
              <a:solidFill>
                <a:schemeClr val="accent1"/>
              </a:solidFill>
            </a:rPr>
            <a:t> 0.9983</a:t>
          </a:r>
          <a:endParaRPr lang="en-US" sz="2400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0.63843</cdr:x>
      <cdr:y>0.12576</cdr:y>
    </cdr:from>
    <cdr:to>
      <cdr:x>0.74397</cdr:x>
      <cdr:y>0.33287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7C1D84B-0074-4BEF-D753-E74A779770CC}"/>
            </a:ext>
          </a:extLst>
        </cdr:cNvPr>
        <cdr:cNvSpPr txBox="1"/>
      </cdr:nvSpPr>
      <cdr:spPr>
        <a:xfrm xmlns:a="http://schemas.openxmlformats.org/drawingml/2006/main">
          <a:off x="5538905" y="792309"/>
          <a:ext cx="915642" cy="1304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 enantiomer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R-squared = 0.9964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SumCSq = 0.9983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02C6B-5494-4314-AD18-C01D8D336E2D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142.35701693771159</v>
      </c>
      <c r="AB3">
        <f>SUM(AB5:AB22)</f>
        <v>3.3659277148586617</v>
      </c>
      <c r="AD3" s="5">
        <f>1-AB3/AA3</f>
        <v>0.97635573021081623</v>
      </c>
    </row>
    <row r="4" spans="1:30" x14ac:dyDescent="0.25">
      <c r="A4" t="s">
        <v>2</v>
      </c>
      <c r="B4">
        <v>-2.4885199999999998</v>
      </c>
      <c r="C4">
        <f>B4*PI()/180</f>
        <v>-4.3432867501729283E-2</v>
      </c>
      <c r="D4">
        <v>-248.61477002000001</v>
      </c>
      <c r="E4">
        <f>D4-$D$24</f>
        <v>-2.1916994444381999E-3</v>
      </c>
    </row>
    <row r="5" spans="1:30" x14ac:dyDescent="0.25">
      <c r="B5">
        <v>0</v>
      </c>
      <c r="C5">
        <f t="shared" ref="C5:C23" si="0">B5*PI()/180</f>
        <v>0</v>
      </c>
      <c r="D5">
        <v>-248.61475712000001</v>
      </c>
      <c r="E5">
        <f t="shared" ref="E5:E22" si="1">D5-$D$24</f>
        <v>-2.1787994444366632E-3</v>
      </c>
      <c r="F5">
        <f t="shared" ref="F5:F22" si="2">E5^2</f>
        <v>4.7471670190775119E-6</v>
      </c>
      <c r="G5">
        <f t="shared" ref="G5:G22" si="3">E5/$F$24</f>
        <v>-2.0341177596548099</v>
      </c>
      <c r="H5">
        <f>-COS(C5-$C$4)*SQRT(2)*G5</f>
        <v>2.8739640478941153</v>
      </c>
      <c r="I5">
        <f>-SQRT(2)*COS(2*(C5-$C$4))*G5</f>
        <v>2.8658305388744365</v>
      </c>
      <c r="J5">
        <f>-COS(3*(C5-$C$4))*SQRT(2)*G5</f>
        <v>2.8522917368620759</v>
      </c>
      <c r="K5">
        <f>-COS(4*(C5-$C$4))*SQRT(2)*G5</f>
        <v>2.8333731776277822</v>
      </c>
      <c r="L5">
        <f>SQRT(2)*(3*SIN(C5-$C$4)-SIN(3*(C5-$C$4)))*G5/SQRT(10)</f>
        <v>-2.9784954062011013E-4</v>
      </c>
      <c r="M5">
        <f>SQRT(2)*(2*SIN(2*(C5-$C$4))-SIN(4*(C5-$C$4)))*G5/SQRT(5)</f>
        <v>-8.41651243996083E-4</v>
      </c>
      <c r="N5">
        <f>SQRT(2)*G5*(SIN(C5-$C$4)-SIN(2*(C5-$C$4))+3*SIN(3*(C5-$C$4))-2*SIN(4*(C5-$C$4)))/SQRT(15)</f>
        <v>-5.4641057286153978E-4</v>
      </c>
      <c r="P5">
        <f>H$28*(1-COS($C5-$C$4))</f>
        <v>4.3669930959710417E-4</v>
      </c>
      <c r="Q5">
        <f>I$28*(1-COS(2*($C5-$C$4)))</f>
        <v>4.1653871080334116E-3</v>
      </c>
      <c r="R5">
        <f>J$28*(1-COS(3*($C5-$C$4)))</f>
        <v>2.042648294580721E-2</v>
      </c>
      <c r="S5">
        <f>K$28*(1-COS(4*($C5-$C$4)))</f>
        <v>5.3492030987642688E-3</v>
      </c>
      <c r="T5">
        <f>L$28*(3*SIN($C5-$C$4)-SIN(3*($C5-$C$4)))/SQRT(10)</f>
        <v>-5.476216737113792E-5</v>
      </c>
      <c r="U5">
        <f>M$28*(2*SIN(2*(C5-$C$4))-SIN(4*(C5-$C$4)))/SQRT(5)</f>
        <v>1.1278183866171671E-4</v>
      </c>
      <c r="V5">
        <f>$N$28*(SIN(C5-$C$4)-SIN(2*(C5-$C$4))+3*SIN(3*(C5-$C$4))-2*SIN(4*(C5-$C$4)))/SQRT(15)</f>
        <v>-4.8431254782376929E-5</v>
      </c>
      <c r="X5">
        <f>SUM(P5:V5)*SQRT(2)</f>
        <v>4.2974217879397571E-2</v>
      </c>
      <c r="Z5">
        <f>(D5-$D$25)*$A$1</f>
        <v>3.3868950004034559E-2</v>
      </c>
      <c r="AA5">
        <f>(E5*$A$1)^2</f>
        <v>32.723410241047816</v>
      </c>
      <c r="AB5">
        <f>(X5-Z5)^2</f>
        <v>8.2905903082117652E-5</v>
      </c>
    </row>
    <row r="6" spans="1:30" x14ac:dyDescent="0.25">
      <c r="B6">
        <v>20</v>
      </c>
      <c r="C6">
        <f t="shared" si="0"/>
        <v>0.3490658503988659</v>
      </c>
      <c r="D6">
        <v>-248.6137469</v>
      </c>
      <c r="E6">
        <f t="shared" si="1"/>
        <v>-1.1685794444247222E-3</v>
      </c>
      <c r="F6">
        <f t="shared" si="2"/>
        <v>1.3655779179319924E-6</v>
      </c>
      <c r="G6">
        <f t="shared" si="3"/>
        <v>-1.0909807268132785</v>
      </c>
      <c r="H6">
        <f t="shared" ref="H6:H22" si="4">-COS(C6-$C$4)*SQRT(2)*G6</f>
        <v>1.4255532861367501</v>
      </c>
      <c r="I6">
        <f t="shared" ref="I6:I22" si="5">-SQRT(2)*COS(2*(C6-$C$4))*G6</f>
        <v>1.0914178252895343</v>
      </c>
      <c r="J6">
        <f t="shared" ref="J6:J22" si="6">-COS(3*(C6-$C$4))*SQRT(2)*G6</f>
        <v>0.59129122468881545</v>
      </c>
      <c r="K6">
        <f t="shared" ref="K6:K22" si="7">-COS(4*(C6-$C$4))*SQRT(2)*G6</f>
        <v>1.2365488467893926E-3</v>
      </c>
      <c r="L6">
        <f t="shared" ref="L6:L22" si="8">SQRT(2)*(3*SIN(C6-$C$4)-SIN(3*(C6-$C$4)))*G6/SQRT(10)</f>
        <v>-0.10921458469256902</v>
      </c>
      <c r="M6">
        <f t="shared" ref="M6:M22" si="9">SQRT(2)*(2*SIN(2*(C6-$C$4))-SIN(4*(C6-$C$4)))*G6/SQRT(5)</f>
        <v>-0.28541514304715798</v>
      </c>
      <c r="N6">
        <f t="shared" ref="N6:N22" si="10">SQRT(2)*G6*(SIN(C6-$C$4)-SIN(2*(C6-$C$4))+3*SIN(3*(C6-$C$4))-2*SIN(4*(C6-$C$4)))/SQRT(15)</f>
        <v>-0.17792137084491236</v>
      </c>
      <c r="P6">
        <f t="shared" ref="P6:P23" si="11">H$28*(1-COS($C6-$C$4))</f>
        <v>3.5213373752533333E-2</v>
      </c>
      <c r="Q6">
        <f t="shared" ref="Q6:Q23" si="12">I$28*(1-COS(2*($C6-$C$4)))</f>
        <v>0.32325891679745422</v>
      </c>
      <c r="R6">
        <f t="shared" ref="R6:R23" si="13">J$28*(1-COS(3*($C6-$C$4)))</f>
        <v>1.4861947502852881</v>
      </c>
      <c r="S6">
        <f t="shared" ref="S6:S23" si="14">K$28*(1-COS(4*($C6-$C$4)))</f>
        <v>0.35506389078914347</v>
      </c>
      <c r="T6">
        <f t="shared" ref="T6:T23" si="15">L$28*(3*SIN($C6-$C$4)-SIN(3*($C6-$C$4)))/SQRT(10)</f>
        <v>-3.743892286870748E-2</v>
      </c>
      <c r="U6">
        <f t="shared" ref="U6:U23" si="16">M$28*(2*SIN(2*(C6-$C$4))-SIN(4*(C6-$C$4)))/SQRT(5)</f>
        <v>7.1308783142260079E-2</v>
      </c>
      <c r="V6">
        <f t="shared" ref="V6:V23" si="17">$N$28*(SIN(C6-$C$4)-SIN(2*(C6-$C$4))+3*SIN(3*(C6-$C$4))-2*SIN(4*(C6-$C$4)))/SQRT(15)</f>
        <v>-2.940314300350258E-2</v>
      </c>
      <c r="X6">
        <f t="shared" ref="X6:X23" si="18">SUM(P6:V6)*SQRT(2)</f>
        <v>3.1172062092174477</v>
      </c>
      <c r="Z6">
        <f t="shared" ref="Z6:Z22" si="19">(D6-$D$25)*$A$1</f>
        <v>2.6862015600353857</v>
      </c>
      <c r="AA6">
        <f t="shared" ref="AA6:AA22" si="20">(E6*$A$1)^2</f>
        <v>9.4132703241791855</v>
      </c>
      <c r="AB6">
        <f t="shared" ref="AB6:AB22" si="21">(X6-Z6)^2</f>
        <v>0.18576500761655237</v>
      </c>
    </row>
    <row r="7" spans="1:30" x14ac:dyDescent="0.25">
      <c r="B7">
        <v>40</v>
      </c>
      <c r="C7">
        <f t="shared" si="0"/>
        <v>0.69813170079773179</v>
      </c>
      <c r="D7">
        <v>-248.61181099999999</v>
      </c>
      <c r="E7">
        <f t="shared" si="1"/>
        <v>7.6732055558181855E-4</v>
      </c>
      <c r="F7">
        <f t="shared" si="2"/>
        <v>5.8878083501839069E-7</v>
      </c>
      <c r="G7">
        <f t="shared" si="3"/>
        <v>0.71636715964957876</v>
      </c>
      <c r="H7">
        <f t="shared" si="4"/>
        <v>-0.74706995505139739</v>
      </c>
      <c r="I7">
        <f t="shared" si="5"/>
        <v>-8.870157129950372E-2</v>
      </c>
      <c r="J7">
        <f t="shared" si="6"/>
        <v>0.61625062719278878</v>
      </c>
      <c r="K7">
        <f t="shared" si="7"/>
        <v>0.9975636315847618</v>
      </c>
      <c r="L7">
        <f t="shared" si="8"/>
        <v>0.39488965032919593</v>
      </c>
      <c r="M7">
        <f t="shared" si="9"/>
        <v>0.82362846858028205</v>
      </c>
      <c r="N7">
        <f t="shared" si="10"/>
        <v>0.44771177578023474</v>
      </c>
      <c r="P7">
        <f t="shared" si="11"/>
        <v>0.12159550160579984</v>
      </c>
      <c r="Q7">
        <f t="shared" si="12"/>
        <v>1.0080177864550788</v>
      </c>
      <c r="R7">
        <f t="shared" si="13"/>
        <v>3.875444017812288</v>
      </c>
      <c r="S7">
        <f t="shared" si="14"/>
        <v>0.70524926189928006</v>
      </c>
      <c r="T7">
        <f t="shared" si="15"/>
        <v>-0.20615784621937858</v>
      </c>
      <c r="U7">
        <f t="shared" si="16"/>
        <v>0.31338541009146625</v>
      </c>
      <c r="V7">
        <f t="shared" si="17"/>
        <v>-0.11267967030982916</v>
      </c>
      <c r="X7">
        <f t="shared" si="18"/>
        <v>8.0678825505841996</v>
      </c>
      <c r="Z7">
        <f t="shared" si="19"/>
        <v>7.7689070100525583</v>
      </c>
      <c r="AA7">
        <f t="shared" si="20"/>
        <v>4.0586136381857303</v>
      </c>
      <c r="AB7">
        <f t="shared" si="21"/>
        <v>8.9386373836187041E-2</v>
      </c>
    </row>
    <row r="8" spans="1:30" x14ac:dyDescent="0.25">
      <c r="B8">
        <v>60</v>
      </c>
      <c r="C8">
        <f t="shared" si="0"/>
        <v>1.0471975511965976</v>
      </c>
      <c r="D8">
        <v>-248.61097067</v>
      </c>
      <c r="E8">
        <f t="shared" si="1"/>
        <v>1.607650555570217E-3</v>
      </c>
      <c r="F8">
        <f t="shared" si="2"/>
        <v>2.5845403088252274E-6</v>
      </c>
      <c r="G8">
        <f t="shared" si="3"/>
        <v>1.5008956215563061</v>
      </c>
      <c r="H8">
        <f t="shared" si="4"/>
        <v>-0.98047879451994513</v>
      </c>
      <c r="I8">
        <f t="shared" si="5"/>
        <v>1.2167690036250705</v>
      </c>
      <c r="J8">
        <f t="shared" si="6"/>
        <v>2.1045940722645313</v>
      </c>
      <c r="K8">
        <f t="shared" si="7"/>
        <v>0.72756582330995345</v>
      </c>
      <c r="L8">
        <f t="shared" si="8"/>
        <v>1.873166249393631</v>
      </c>
      <c r="M8">
        <f t="shared" si="9"/>
        <v>2.4473384554703546</v>
      </c>
      <c r="N8">
        <f t="shared" si="10"/>
        <v>0.85308425238071239</v>
      </c>
      <c r="P8">
        <f t="shared" si="11"/>
        <v>0.24916412338586241</v>
      </c>
      <c r="Q8">
        <f t="shared" si="12"/>
        <v>1.7380357107209699</v>
      </c>
      <c r="R8">
        <f t="shared" si="13"/>
        <v>4.7989250179998075</v>
      </c>
      <c r="S8">
        <f t="shared" si="14"/>
        <v>0.47715267728668698</v>
      </c>
      <c r="T8">
        <f t="shared" si="15"/>
        <v>-0.46675138859976517</v>
      </c>
      <c r="U8">
        <f t="shared" si="16"/>
        <v>0.44445381279947233</v>
      </c>
      <c r="V8">
        <f t="shared" si="17"/>
        <v>-0.10247646907378495</v>
      </c>
      <c r="X8">
        <f t="shared" si="18"/>
        <v>10.095368442854719</v>
      </c>
      <c r="Z8">
        <f t="shared" si="19"/>
        <v>9.9751934250220984</v>
      </c>
      <c r="AA8">
        <f t="shared" si="20"/>
        <v>17.815883129944574</v>
      </c>
      <c r="AB8">
        <f t="shared" si="21"/>
        <v>1.4442034911070633E-2</v>
      </c>
    </row>
    <row r="9" spans="1:30" x14ac:dyDescent="0.25">
      <c r="B9">
        <v>80</v>
      </c>
      <c r="C9">
        <f t="shared" si="0"/>
        <v>1.3962634015954636</v>
      </c>
      <c r="D9">
        <v>-248.61199694999999</v>
      </c>
      <c r="E9">
        <f t="shared" si="1"/>
        <v>5.8137055557949679E-4</v>
      </c>
      <c r="F9">
        <f t="shared" si="2"/>
        <v>3.3799172289481278E-7</v>
      </c>
      <c r="G9">
        <f t="shared" si="3"/>
        <v>0.54276504203460429</v>
      </c>
      <c r="H9">
        <f t="shared" si="4"/>
        <v>-0.1003425151079692</v>
      </c>
      <c r="I9">
        <f t="shared" si="5"/>
        <v>0.74135116531112533</v>
      </c>
      <c r="J9">
        <f t="shared" si="6"/>
        <v>0.29416853894417661</v>
      </c>
      <c r="K9">
        <f t="shared" si="7"/>
        <v>-0.66444089537538242</v>
      </c>
      <c r="L9">
        <f t="shared" si="8"/>
        <v>0.94614600800130466</v>
      </c>
      <c r="M9">
        <f t="shared" si="9"/>
        <v>0.34983340027327253</v>
      </c>
      <c r="N9">
        <f t="shared" si="10"/>
        <v>-0.20559168015379461</v>
      </c>
      <c r="P9">
        <f t="shared" si="11"/>
        <v>0.40253258059370262</v>
      </c>
      <c r="Q9">
        <f t="shared" si="12"/>
        <v>2.1717291895856192</v>
      </c>
      <c r="R9">
        <f t="shared" si="13"/>
        <v>3.3331567506603279</v>
      </c>
      <c r="S9">
        <f t="shared" si="14"/>
        <v>4.7750193676495009E-2</v>
      </c>
      <c r="T9">
        <f t="shared" si="15"/>
        <v>-0.65193767356075683</v>
      </c>
      <c r="U9">
        <f t="shared" si="16"/>
        <v>0.17568411512727233</v>
      </c>
      <c r="V9">
        <f t="shared" si="17"/>
        <v>6.8293030672114036E-2</v>
      </c>
      <c r="X9">
        <f t="shared" si="18"/>
        <v>7.8449370510156688</v>
      </c>
      <c r="Z9">
        <f t="shared" si="19"/>
        <v>7.2806952850464626</v>
      </c>
      <c r="AA9">
        <f t="shared" si="20"/>
        <v>2.3298615283425987</v>
      </c>
      <c r="AB9">
        <f t="shared" si="21"/>
        <v>0.31836877046404854</v>
      </c>
    </row>
    <row r="10" spans="1:30" x14ac:dyDescent="0.25">
      <c r="B10">
        <v>100</v>
      </c>
      <c r="C10">
        <f t="shared" si="0"/>
        <v>1.7453292519943295</v>
      </c>
      <c r="D10">
        <v>-248.61335303999999</v>
      </c>
      <c r="E10">
        <f t="shared" si="1"/>
        <v>-7.7471944442208951E-4</v>
      </c>
      <c r="F10">
        <f t="shared" si="2"/>
        <v>6.0019021756567102E-7</v>
      </c>
      <c r="G10">
        <f t="shared" si="3"/>
        <v>-0.72327473034413536</v>
      </c>
      <c r="H10">
        <f t="shared" si="4"/>
        <v>-0.22118839967557025</v>
      </c>
      <c r="I10">
        <f t="shared" si="5"/>
        <v>-0.9272036064906356</v>
      </c>
      <c r="J10">
        <f t="shared" si="6"/>
        <v>0.62219282417314936</v>
      </c>
      <c r="K10">
        <f t="shared" si="7"/>
        <v>0.65811268229932973</v>
      </c>
      <c r="L10">
        <f t="shared" si="8"/>
        <v>-1.20415021262735</v>
      </c>
      <c r="M10">
        <f t="shared" si="9"/>
        <v>0.73649485410146776</v>
      </c>
      <c r="N10">
        <f t="shared" si="10"/>
        <v>0.66385382140396432</v>
      </c>
      <c r="P10">
        <f t="shared" si="11"/>
        <v>0.56320237381269356</v>
      </c>
      <c r="Q10">
        <f t="shared" si="12"/>
        <v>2.1061682243221327</v>
      </c>
      <c r="R10">
        <f t="shared" si="13"/>
        <v>0.94390748313332651</v>
      </c>
      <c r="S10">
        <f t="shared" si="14"/>
        <v>0.12671686075996069</v>
      </c>
      <c r="T10">
        <f t="shared" si="15"/>
        <v>-0.62264020422803057</v>
      </c>
      <c r="U10">
        <f t="shared" si="16"/>
        <v>-0.2775552951792562</v>
      </c>
      <c r="V10">
        <f t="shared" si="17"/>
        <v>0.16548242864101295</v>
      </c>
      <c r="X10">
        <f t="shared" si="18"/>
        <v>4.2501103810924876</v>
      </c>
      <c r="Z10">
        <f t="shared" si="19"/>
        <v>3.7202809900422977</v>
      </c>
      <c r="AA10">
        <f t="shared" si="20"/>
        <v>4.1372613672821164</v>
      </c>
      <c r="AB10">
        <f t="shared" si="21"/>
        <v>0.28071918362061504</v>
      </c>
    </row>
    <row r="11" spans="1:30" x14ac:dyDescent="0.25">
      <c r="B11">
        <v>120</v>
      </c>
      <c r="C11">
        <f t="shared" si="0"/>
        <v>2.0943951023931953</v>
      </c>
      <c r="D11">
        <v>-248.61373821000001</v>
      </c>
      <c r="E11">
        <f t="shared" si="1"/>
        <v>-1.1598894444375674E-3</v>
      </c>
      <c r="F11">
        <f t="shared" si="2"/>
        <v>1.3453435233176887E-6</v>
      </c>
      <c r="G11">
        <f t="shared" si="3"/>
        <v>-1.0828677803232256</v>
      </c>
      <c r="H11">
        <f t="shared" si="4"/>
        <v>-0.82256520446709269</v>
      </c>
      <c r="I11">
        <f t="shared" si="5"/>
        <v>-0.64775639707993793</v>
      </c>
      <c r="J11">
        <f t="shared" si="6"/>
        <v>1.5184247850302726</v>
      </c>
      <c r="K11">
        <f t="shared" si="7"/>
        <v>-0.98342847240350229</v>
      </c>
      <c r="L11">
        <f t="shared" si="8"/>
        <v>-1.1625302633134682</v>
      </c>
      <c r="M11">
        <f t="shared" si="9"/>
        <v>1.76615642485215</v>
      </c>
      <c r="N11">
        <f t="shared" si="10"/>
        <v>-0.2397392187615823</v>
      </c>
      <c r="P11">
        <f t="shared" si="11"/>
        <v>0.71179435474702046</v>
      </c>
      <c r="Q11">
        <f t="shared" si="12"/>
        <v>1.5720295192062641</v>
      </c>
      <c r="R11">
        <f t="shared" si="13"/>
        <v>2.0426482945806942E-2</v>
      </c>
      <c r="S11">
        <f t="shared" si="14"/>
        <v>0.58354418004110231</v>
      </c>
      <c r="T11">
        <f t="shared" si="15"/>
        <v>-0.40150283922512592</v>
      </c>
      <c r="U11">
        <f t="shared" si="16"/>
        <v>-0.44456659463813408</v>
      </c>
      <c r="V11">
        <f t="shared" si="17"/>
        <v>-3.9915941032644127E-2</v>
      </c>
      <c r="X11">
        <f t="shared" si="18"/>
        <v>2.830985666245756</v>
      </c>
      <c r="Z11">
        <f t="shared" si="19"/>
        <v>2.7090171550016606</v>
      </c>
      <c r="AA11">
        <f t="shared" si="20"/>
        <v>9.2737895784455375</v>
      </c>
      <c r="AB11">
        <f t="shared" si="21"/>
        <v>1.4876317735101015E-2</v>
      </c>
    </row>
    <row r="12" spans="1:30" x14ac:dyDescent="0.25">
      <c r="B12">
        <v>140</v>
      </c>
      <c r="C12">
        <f t="shared" si="0"/>
        <v>2.4434609527920612</v>
      </c>
      <c r="D12">
        <v>-248.61327523</v>
      </c>
      <c r="E12">
        <f t="shared" si="1"/>
        <v>-6.9690944442868386E-4</v>
      </c>
      <c r="F12">
        <f t="shared" si="2"/>
        <v>4.8568277373389681E-7</v>
      </c>
      <c r="G12">
        <f t="shared" si="3"/>
        <v>-0.65063165010585788</v>
      </c>
      <c r="H12">
        <f t="shared" si="4"/>
        <v>-0.72987763135348593</v>
      </c>
      <c r="I12">
        <f t="shared" si="5"/>
        <v>0.23779153491571545</v>
      </c>
      <c r="J12">
        <f t="shared" si="6"/>
        <v>0.35263023054140702</v>
      </c>
      <c r="K12">
        <f t="shared" si="7"/>
        <v>-0.79722624299589051</v>
      </c>
      <c r="L12">
        <f t="shared" si="8"/>
        <v>-0.26277962936851612</v>
      </c>
      <c r="M12">
        <f t="shared" si="9"/>
        <v>0.58957160605462111</v>
      </c>
      <c r="N12">
        <f t="shared" si="10"/>
        <v>-1.2697329712905887</v>
      </c>
      <c r="P12">
        <f t="shared" si="11"/>
        <v>0.83038613751192447</v>
      </c>
      <c r="Q12">
        <f t="shared" si="12"/>
        <v>0.81924251065219411</v>
      </c>
      <c r="R12">
        <f t="shared" si="13"/>
        <v>1.4861947502852868</v>
      </c>
      <c r="S12">
        <f t="shared" si="14"/>
        <v>0.66323197596091543</v>
      </c>
      <c r="T12">
        <f t="shared" si="15"/>
        <v>-0.15104845769826758</v>
      </c>
      <c r="U12">
        <f t="shared" si="16"/>
        <v>-0.24699289826953241</v>
      </c>
      <c r="V12">
        <f t="shared" si="17"/>
        <v>-0.35185192370536811</v>
      </c>
      <c r="X12">
        <f t="shared" si="18"/>
        <v>4.3121663882512369</v>
      </c>
      <c r="Z12">
        <f t="shared" si="19"/>
        <v>3.9245711450249843</v>
      </c>
      <c r="AA12">
        <f t="shared" si="20"/>
        <v>3.3479329014618773</v>
      </c>
      <c r="AB12">
        <f t="shared" si="21"/>
        <v>0.15023007257161791</v>
      </c>
    </row>
    <row r="13" spans="1:30" x14ac:dyDescent="0.25">
      <c r="B13">
        <v>160</v>
      </c>
      <c r="C13">
        <f t="shared" si="0"/>
        <v>2.7925268031909272</v>
      </c>
      <c r="D13">
        <v>-248.61237138999999</v>
      </c>
      <c r="E13">
        <f t="shared" si="1"/>
        <v>2.0693055557785556E-4</v>
      </c>
      <c r="F13">
        <f t="shared" si="2"/>
        <v>4.2820254831759968E-8</v>
      </c>
      <c r="G13">
        <f t="shared" si="3"/>
        <v>0.19318947376773513</v>
      </c>
      <c r="H13">
        <f t="shared" si="4"/>
        <v>0.26054966133648721</v>
      </c>
      <c r="I13">
        <f t="shared" si="5"/>
        <v>-0.22373867664699662</v>
      </c>
      <c r="J13">
        <f t="shared" si="6"/>
        <v>0.16619010625033137</v>
      </c>
      <c r="K13">
        <f t="shared" si="7"/>
        <v>-9.323793365265616E-2</v>
      </c>
      <c r="L13">
        <f t="shared" si="8"/>
        <v>9.414809109668262E-3</v>
      </c>
      <c r="M13">
        <f t="shared" si="9"/>
        <v>-2.5395020517742263E-2</v>
      </c>
      <c r="N13">
        <f t="shared" si="10"/>
        <v>0.36230029642844325</v>
      </c>
      <c r="P13">
        <f t="shared" si="11"/>
        <v>0.90467380287764887</v>
      </c>
      <c r="Q13">
        <f t="shared" si="12"/>
        <v>0.20004460625805556</v>
      </c>
      <c r="R13">
        <f t="shared" si="13"/>
        <v>3.8754440178122884</v>
      </c>
      <c r="S13">
        <f t="shared" si="14"/>
        <v>0.23407993776731309</v>
      </c>
      <c r="T13">
        <f t="shared" si="15"/>
        <v>-1.8225852222138617E-2</v>
      </c>
      <c r="U13">
        <f t="shared" si="16"/>
        <v>-3.5830114912210123E-2</v>
      </c>
      <c r="V13">
        <f t="shared" si="17"/>
        <v>-0.33811773292535552</v>
      </c>
      <c r="X13">
        <f t="shared" si="18"/>
        <v>6.8194349042502731</v>
      </c>
      <c r="Z13">
        <f t="shared" si="19"/>
        <v>6.2976030650421535</v>
      </c>
      <c r="AA13">
        <f t="shared" si="20"/>
        <v>0.29517073232409313</v>
      </c>
      <c r="AB13">
        <f t="shared" si="21"/>
        <v>0.27230846841132877</v>
      </c>
    </row>
    <row r="14" spans="1:30" x14ac:dyDescent="0.25">
      <c r="B14">
        <v>180</v>
      </c>
      <c r="C14">
        <f t="shared" si="0"/>
        <v>3.1415926535897931</v>
      </c>
      <c r="D14">
        <v>-248.61176746999999</v>
      </c>
      <c r="E14">
        <f t="shared" si="1"/>
        <v>8.1085055558105523E-4</v>
      </c>
      <c r="F14">
        <f t="shared" si="2"/>
        <v>6.5747862348610598E-7</v>
      </c>
      <c r="G14">
        <f t="shared" si="3"/>
        <v>0.75700657981388619</v>
      </c>
      <c r="H14">
        <f t="shared" si="4"/>
        <v>1.0695593625678768</v>
      </c>
      <c r="I14">
        <f t="shared" si="5"/>
        <v>-1.0665324385780302</v>
      </c>
      <c r="J14">
        <f t="shared" si="6"/>
        <v>1.0614939091430902</v>
      </c>
      <c r="K14">
        <f t="shared" si="7"/>
        <v>-1.0544532775213551</v>
      </c>
      <c r="L14">
        <f t="shared" si="8"/>
        <v>-1.1084612037486862E-4</v>
      </c>
      <c r="M14">
        <f t="shared" si="9"/>
        <v>3.1322450560664663E-4</v>
      </c>
      <c r="N14">
        <f t="shared" si="10"/>
        <v>-0.23929215399424117</v>
      </c>
      <c r="P14">
        <f t="shared" si="11"/>
        <v>0.92569716203191332</v>
      </c>
      <c r="Q14">
        <f t="shared" si="12"/>
        <v>4.1653871080334116E-3</v>
      </c>
      <c r="R14">
        <f t="shared" si="13"/>
        <v>4.7989250179998075</v>
      </c>
      <c r="S14">
        <f t="shared" si="14"/>
        <v>5.3492030987642289E-3</v>
      </c>
      <c r="T14">
        <f t="shared" si="15"/>
        <v>5.4762167370989371E-5</v>
      </c>
      <c r="U14">
        <f t="shared" si="16"/>
        <v>1.1278183866171671E-4</v>
      </c>
      <c r="V14">
        <f t="shared" si="17"/>
        <v>5.6991688385187401E-2</v>
      </c>
      <c r="X14">
        <f t="shared" si="18"/>
        <v>8.1901293506360684</v>
      </c>
      <c r="Z14">
        <f t="shared" si="19"/>
        <v>7.8831950250505542</v>
      </c>
      <c r="AA14">
        <f t="shared" si="20"/>
        <v>4.532164685715256</v>
      </c>
      <c r="AB14">
        <f t="shared" si="21"/>
        <v>9.42086802226344E-2</v>
      </c>
    </row>
    <row r="15" spans="1:30" x14ac:dyDescent="0.25">
      <c r="B15">
        <f>200-360</f>
        <v>-160</v>
      </c>
      <c r="C15">
        <f t="shared" si="0"/>
        <v>-2.7925268031909272</v>
      </c>
      <c r="D15">
        <v>-248.61200353000001</v>
      </c>
      <c r="E15">
        <f t="shared" si="1"/>
        <v>5.7479055556086678E-4</v>
      </c>
      <c r="F15">
        <f t="shared" si="2"/>
        <v>3.3038418276196988E-7</v>
      </c>
      <c r="G15">
        <f t="shared" si="3"/>
        <v>0.5366219824103694</v>
      </c>
      <c r="H15">
        <f t="shared" si="4"/>
        <v>0.70118858348012447</v>
      </c>
      <c r="I15">
        <f t="shared" si="5"/>
        <v>-0.53683697855564683</v>
      </c>
      <c r="J15">
        <f t="shared" si="6"/>
        <v>0.29083911509710225</v>
      </c>
      <c r="K15">
        <f t="shared" si="7"/>
        <v>-6.0822274601423135E-4</v>
      </c>
      <c r="L15">
        <f t="shared" si="8"/>
        <v>-5.3719507142019583E-2</v>
      </c>
      <c r="M15">
        <f t="shared" si="9"/>
        <v>0.14038748449689023</v>
      </c>
      <c r="N15">
        <f t="shared" si="10"/>
        <v>-1.1483000481394512</v>
      </c>
      <c r="P15">
        <f t="shared" si="11"/>
        <v>0.89092048758897713</v>
      </c>
      <c r="Q15">
        <f t="shared" si="12"/>
        <v>0.32325891679745433</v>
      </c>
      <c r="R15">
        <f t="shared" si="13"/>
        <v>3.3331567506603266</v>
      </c>
      <c r="S15">
        <f t="shared" si="14"/>
        <v>0.35506389078914363</v>
      </c>
      <c r="T15">
        <f t="shared" si="15"/>
        <v>3.7438922868707515E-2</v>
      </c>
      <c r="U15">
        <f t="shared" si="16"/>
        <v>7.1308783142260121E-2</v>
      </c>
      <c r="V15">
        <f t="shared" si="17"/>
        <v>0.385806590554303</v>
      </c>
      <c r="X15">
        <f t="shared" si="18"/>
        <v>7.632446026532107</v>
      </c>
      <c r="Z15">
        <f t="shared" si="19"/>
        <v>7.2634194949975495</v>
      </c>
      <c r="AA15">
        <f t="shared" si="20"/>
        <v>2.2774208504199946</v>
      </c>
      <c r="AB15">
        <f t="shared" si="21"/>
        <v>0.1361805809764258</v>
      </c>
    </row>
    <row r="16" spans="1:30" x14ac:dyDescent="0.25">
      <c r="B16">
        <f>220-360</f>
        <v>-140</v>
      </c>
      <c r="C16">
        <f t="shared" si="0"/>
        <v>-2.4434609527920612</v>
      </c>
      <c r="D16">
        <v>-248.61258964000001</v>
      </c>
      <c r="E16">
        <f>D16-$D$24</f>
        <v>-1.1319444439550352E-5</v>
      </c>
      <c r="F16">
        <f t="shared" si="2"/>
        <v>1.281298224200674E-10</v>
      </c>
      <c r="G16">
        <f t="shared" si="3"/>
        <v>-1.0567784484573557E-2</v>
      </c>
      <c r="H16">
        <f t="shared" si="4"/>
        <v>-1.1020709385596503E-2</v>
      </c>
      <c r="I16">
        <f t="shared" si="5"/>
        <v>1.3085176732483353E-3</v>
      </c>
      <c r="J16">
        <f t="shared" si="6"/>
        <v>9.0908743218244652E-3</v>
      </c>
      <c r="K16">
        <f t="shared" si="7"/>
        <v>-1.4715969773646642E-2</v>
      </c>
      <c r="L16">
        <f t="shared" si="8"/>
        <v>5.8253769225112091E-3</v>
      </c>
      <c r="M16">
        <f t="shared" si="9"/>
        <v>-1.2150093753004311E-2</v>
      </c>
      <c r="N16">
        <f t="shared" si="10"/>
        <v>1.6985067433039232E-2</v>
      </c>
      <c r="P16">
        <f t="shared" si="11"/>
        <v>0.80453835973571064</v>
      </c>
      <c r="Q16">
        <f t="shared" si="12"/>
        <v>1.0080177864550792</v>
      </c>
      <c r="R16">
        <f t="shared" si="13"/>
        <v>0.94390748313332551</v>
      </c>
      <c r="S16">
        <f t="shared" si="14"/>
        <v>0.70524926189928006</v>
      </c>
      <c r="T16">
        <f t="shared" si="15"/>
        <v>0.2061578462193788</v>
      </c>
      <c r="U16">
        <f t="shared" si="16"/>
        <v>0.31338541009146648</v>
      </c>
      <c r="V16">
        <f t="shared" si="17"/>
        <v>0.28977842396697878</v>
      </c>
      <c r="X16">
        <f t="shared" si="18"/>
        <v>6.0401550163813864</v>
      </c>
      <c r="Z16">
        <f>(D16-$D$25)*$A$1</f>
        <v>5.7245876899964543</v>
      </c>
      <c r="AA16">
        <f t="shared" si="20"/>
        <v>8.832309304295852E-4</v>
      </c>
      <c r="AB16">
        <f t="shared" si="21"/>
        <v>9.9582737481734282E-2</v>
      </c>
    </row>
    <row r="17" spans="2:28" x14ac:dyDescent="0.25">
      <c r="B17">
        <f>240-360</f>
        <v>-120</v>
      </c>
      <c r="C17">
        <f t="shared" si="0"/>
        <v>-2.0943951023931953</v>
      </c>
      <c r="D17">
        <v>-248.61287543</v>
      </c>
      <c r="E17">
        <f>D17-$D$24</f>
        <v>-2.9710944443195331E-4</v>
      </c>
      <c r="F17">
        <f t="shared" si="2"/>
        <v>8.8274021970663954E-8</v>
      </c>
      <c r="G17">
        <f t="shared" si="3"/>
        <v>-0.27738009527373847</v>
      </c>
      <c r="H17">
        <f t="shared" si="4"/>
        <v>-0.18120200867520461</v>
      </c>
      <c r="I17">
        <f t="shared" si="5"/>
        <v>-0.22487073538244218</v>
      </c>
      <c r="J17">
        <f t="shared" si="6"/>
        <v>0.38894943518587677</v>
      </c>
      <c r="K17">
        <f t="shared" si="7"/>
        <v>-0.13446123400531163</v>
      </c>
      <c r="L17">
        <f t="shared" si="8"/>
        <v>0.34617932470320351</v>
      </c>
      <c r="M17">
        <f t="shared" si="9"/>
        <v>-0.45229192769684146</v>
      </c>
      <c r="N17">
        <f t="shared" si="10"/>
        <v>-5.6955222879555213E-2</v>
      </c>
      <c r="P17">
        <f t="shared" si="11"/>
        <v>0.67696973795564785</v>
      </c>
      <c r="Q17">
        <f t="shared" si="12"/>
        <v>1.7380357107209705</v>
      </c>
      <c r="R17">
        <f t="shared" si="13"/>
        <v>2.0426482945807744E-2</v>
      </c>
      <c r="S17">
        <f t="shared" si="14"/>
        <v>0.47715267728668648</v>
      </c>
      <c r="T17">
        <f t="shared" si="15"/>
        <v>0.46675138859976539</v>
      </c>
      <c r="U17">
        <f t="shared" si="16"/>
        <v>0.44445381279947227</v>
      </c>
      <c r="V17">
        <f t="shared" si="17"/>
        <v>-3.7020389284089648E-2</v>
      </c>
      <c r="X17">
        <f t="shared" si="18"/>
        <v>5.3553006727922234</v>
      </c>
      <c r="Z17">
        <f>(D17-$D$25)*$A$1</f>
        <v>4.9742460450164003</v>
      </c>
      <c r="AA17">
        <f t="shared" si="20"/>
        <v>0.60849492401778471</v>
      </c>
      <c r="AB17">
        <f t="shared" si="21"/>
        <v>0.14520262934937109</v>
      </c>
    </row>
    <row r="18" spans="2:28" x14ac:dyDescent="0.25">
      <c r="B18">
        <f>260-360</f>
        <v>-100</v>
      </c>
      <c r="C18">
        <f t="shared" si="0"/>
        <v>-1.7453292519943295</v>
      </c>
      <c r="D18">
        <v>-248.61236185000001</v>
      </c>
      <c r="E18">
        <f t="shared" si="1"/>
        <v>2.1647055555717998E-4</v>
      </c>
      <c r="F18">
        <f t="shared" si="2"/>
        <v>4.6859501423234141E-8</v>
      </c>
      <c r="G18">
        <f t="shared" si="3"/>
        <v>0.20209597658266848</v>
      </c>
      <c r="H18">
        <f t="shared" si="4"/>
        <v>3.7362057267891061E-2</v>
      </c>
      <c r="I18">
        <f t="shared" si="5"/>
        <v>0.27603857312295188</v>
      </c>
      <c r="J18">
        <f t="shared" si="6"/>
        <v>-0.10953225346821391</v>
      </c>
      <c r="K18">
        <f t="shared" si="7"/>
        <v>-0.24740140066682745</v>
      </c>
      <c r="L18">
        <f t="shared" si="8"/>
        <v>-0.35229295674614597</v>
      </c>
      <c r="M18">
        <f t="shared" si="9"/>
        <v>0.13025879928529921</v>
      </c>
      <c r="N18">
        <f t="shared" si="10"/>
        <v>0.1860897105021822</v>
      </c>
      <c r="P18">
        <f t="shared" si="11"/>
        <v>0.52360128074780776</v>
      </c>
      <c r="Q18">
        <f t="shared" si="12"/>
        <v>2.1717291895856192</v>
      </c>
      <c r="R18">
        <f t="shared" si="13"/>
        <v>1.4861947502852879</v>
      </c>
      <c r="S18">
        <f t="shared" si="14"/>
        <v>4.7750193676494933E-2</v>
      </c>
      <c r="T18">
        <f t="shared" si="15"/>
        <v>0.65193767356075683</v>
      </c>
      <c r="U18">
        <f t="shared" si="16"/>
        <v>0.17568411512727219</v>
      </c>
      <c r="V18">
        <f t="shared" si="17"/>
        <v>-0.16601503117551514</v>
      </c>
      <c r="X18">
        <f t="shared" si="18"/>
        <v>6.9167518993392614</v>
      </c>
      <c r="Z18">
        <f t="shared" si="19"/>
        <v>6.3226503349878698</v>
      </c>
      <c r="AA18">
        <f t="shared" si="20"/>
        <v>0.32301426990058413</v>
      </c>
      <c r="AB18">
        <f t="shared" si="21"/>
        <v>0.35295666876477072</v>
      </c>
    </row>
    <row r="19" spans="2:28" x14ac:dyDescent="0.25">
      <c r="B19">
        <f>280-360</f>
        <v>-80</v>
      </c>
      <c r="C19">
        <f t="shared" si="0"/>
        <v>-1.3962634015954636</v>
      </c>
      <c r="D19">
        <v>-248.61116491000001</v>
      </c>
      <c r="E19">
        <f t="shared" si="1"/>
        <v>1.4134105555569931E-3</v>
      </c>
      <c r="F19">
        <f t="shared" si="2"/>
        <v>1.9977293985599278E-6</v>
      </c>
      <c r="G19">
        <f t="shared" si="3"/>
        <v>1.3195539957030804</v>
      </c>
      <c r="H19">
        <f t="shared" si="4"/>
        <v>-0.40353965699340344</v>
      </c>
      <c r="I19">
        <f t="shared" si="5"/>
        <v>1.691605101691972</v>
      </c>
      <c r="J19">
        <f t="shared" si="6"/>
        <v>1.1351385480380636</v>
      </c>
      <c r="K19">
        <f t="shared" si="7"/>
        <v>-1.2006713121827977</v>
      </c>
      <c r="L19">
        <f t="shared" si="8"/>
        <v>-2.196870923090473</v>
      </c>
      <c r="M19">
        <f t="shared" si="9"/>
        <v>-1.3436730011042197</v>
      </c>
      <c r="N19">
        <f t="shared" si="10"/>
        <v>0.14262978487132277</v>
      </c>
      <c r="P19">
        <f t="shared" si="11"/>
        <v>0.36293148752881677</v>
      </c>
      <c r="Q19">
        <f t="shared" si="12"/>
        <v>2.1061682243221327</v>
      </c>
      <c r="R19">
        <f t="shared" si="13"/>
        <v>3.8754440178122893</v>
      </c>
      <c r="S19">
        <f t="shared" si="14"/>
        <v>0.1267168607599608</v>
      </c>
      <c r="T19">
        <f t="shared" si="15"/>
        <v>0.62264020422803057</v>
      </c>
      <c r="U19">
        <f t="shared" si="16"/>
        <v>-0.27755529517925631</v>
      </c>
      <c r="V19">
        <f t="shared" si="17"/>
        <v>-1.9487933077685121E-2</v>
      </c>
      <c r="X19">
        <f t="shared" si="18"/>
        <v>9.6122081519129932</v>
      </c>
      <c r="Z19">
        <f t="shared" si="19"/>
        <v>9.4652163049873792</v>
      </c>
      <c r="AA19">
        <f t="shared" si="20"/>
        <v>13.770848676055573</v>
      </c>
      <c r="AB19">
        <f t="shared" si="21"/>
        <v>2.1606603062603126E-2</v>
      </c>
    </row>
    <row r="20" spans="2:28" x14ac:dyDescent="0.25">
      <c r="B20">
        <f>300-360</f>
        <v>-60</v>
      </c>
      <c r="C20">
        <f t="shared" si="0"/>
        <v>-1.0471975511965976</v>
      </c>
      <c r="D20">
        <v>-248.61092345</v>
      </c>
      <c r="E20">
        <f t="shared" si="1"/>
        <v>1.6548705555692322E-3</v>
      </c>
      <c r="F20">
        <f t="shared" si="2"/>
        <v>2.7385965556900195E-6</v>
      </c>
      <c r="G20">
        <f t="shared" si="3"/>
        <v>1.5449800097977999</v>
      </c>
      <c r="H20">
        <f t="shared" si="4"/>
        <v>-1.1735936932924196</v>
      </c>
      <c r="I20">
        <f t="shared" si="5"/>
        <v>0.92418548496144948</v>
      </c>
      <c r="J20">
        <f t="shared" si="6"/>
        <v>2.1664103244008732</v>
      </c>
      <c r="K20">
        <f t="shared" si="7"/>
        <v>1.403105123763015</v>
      </c>
      <c r="L20">
        <f t="shared" si="8"/>
        <v>-1.6586383400087545</v>
      </c>
      <c r="M20">
        <f t="shared" si="9"/>
        <v>-2.5198610764446587</v>
      </c>
      <c r="N20">
        <f t="shared" si="10"/>
        <v>-1.0494656799194377</v>
      </c>
      <c r="P20">
        <f t="shared" si="11"/>
        <v>0.2143395065944898</v>
      </c>
      <c r="Q20">
        <f t="shared" si="12"/>
        <v>1.5720295192062634</v>
      </c>
      <c r="R20">
        <f t="shared" si="13"/>
        <v>4.7989250179998075</v>
      </c>
      <c r="S20">
        <f t="shared" si="14"/>
        <v>0.58354418004110264</v>
      </c>
      <c r="T20">
        <f t="shared" si="15"/>
        <v>0.40150283922512564</v>
      </c>
      <c r="U20">
        <f t="shared" si="16"/>
        <v>-0.44456659463813403</v>
      </c>
      <c r="V20">
        <f t="shared" si="17"/>
        <v>0.12246954226011371</v>
      </c>
      <c r="X20">
        <f t="shared" si="18"/>
        <v>10.250564983305614</v>
      </c>
      <c r="Z20">
        <f t="shared" si="19"/>
        <v>10.099169535019513</v>
      </c>
      <c r="AA20">
        <f t="shared" si="20"/>
        <v>18.877831392159365</v>
      </c>
      <c r="AB20">
        <f t="shared" si="21"/>
        <v>2.2920581761749371E-2</v>
      </c>
    </row>
    <row r="21" spans="2:28" x14ac:dyDescent="0.25">
      <c r="B21">
        <f>320-360</f>
        <v>-40</v>
      </c>
      <c r="C21">
        <f t="shared" si="0"/>
        <v>-0.69813170079773179</v>
      </c>
      <c r="D21">
        <v>-248.61248588999999</v>
      </c>
      <c r="E21">
        <f t="shared" si="1"/>
        <v>9.2430555582723173E-5</v>
      </c>
      <c r="F21">
        <f t="shared" si="2"/>
        <v>8.543407605330878E-9</v>
      </c>
      <c r="G21">
        <f t="shared" si="3"/>
        <v>8.6292767847749349E-2</v>
      </c>
      <c r="H21">
        <f t="shared" si="4"/>
        <v>-9.6803100478441526E-2</v>
      </c>
      <c r="I21">
        <f t="shared" si="5"/>
        <v>-3.153810564749393E-2</v>
      </c>
      <c r="J21">
        <f t="shared" si="6"/>
        <v>4.6769072201232505E-2</v>
      </c>
      <c r="K21">
        <f t="shared" si="7"/>
        <v>0.10573549426589501</v>
      </c>
      <c r="L21">
        <f t="shared" si="8"/>
        <v>-3.4852257108189511E-2</v>
      </c>
      <c r="M21">
        <f t="shared" si="9"/>
        <v>-7.8194421870836792E-2</v>
      </c>
      <c r="N21">
        <f t="shared" si="10"/>
        <v>-4.4593339614138687E-2</v>
      </c>
      <c r="P21">
        <f t="shared" si="11"/>
        <v>9.5747723829585865E-2</v>
      </c>
      <c r="Q21">
        <f t="shared" si="12"/>
        <v>0.81924251065219367</v>
      </c>
      <c r="R21">
        <f t="shared" si="13"/>
        <v>3.3331567506603261</v>
      </c>
      <c r="S21">
        <f t="shared" si="14"/>
        <v>0.66323197596091532</v>
      </c>
      <c r="T21">
        <f t="shared" si="15"/>
        <v>0.15104845769826741</v>
      </c>
      <c r="U21">
        <f t="shared" si="16"/>
        <v>-0.24699289826953225</v>
      </c>
      <c r="V21">
        <f t="shared" si="17"/>
        <v>9.3170476657968834E-2</v>
      </c>
      <c r="X21">
        <f t="shared" si="18"/>
        <v>6.9418157593580574</v>
      </c>
      <c r="Z21">
        <f t="shared" si="19"/>
        <v>5.9969833150549334</v>
      </c>
      <c r="AA21">
        <f t="shared" si="20"/>
        <v>5.8891846611298974E-2</v>
      </c>
      <c r="AB21">
        <f t="shared" si="21"/>
        <v>0.89270834780781583</v>
      </c>
    </row>
    <row r="22" spans="2:28" x14ac:dyDescent="0.25">
      <c r="B22">
        <f>340-360</f>
        <v>-20</v>
      </c>
      <c r="C22">
        <f t="shared" si="0"/>
        <v>-0.3490658503988659</v>
      </c>
      <c r="D22">
        <v>-248.61421709000001</v>
      </c>
      <c r="E22">
        <f t="shared" si="1"/>
        <v>-1.6387694444404133E-3</v>
      </c>
      <c r="F22">
        <f t="shared" si="2"/>
        <v>2.6855652920315406E-6</v>
      </c>
      <c r="G22">
        <f t="shared" si="3"/>
        <v>-1.5299480819253497</v>
      </c>
      <c r="H22">
        <f t="shared" si="4"/>
        <v>2.0634015240774133</v>
      </c>
      <c r="I22">
        <f t="shared" si="5"/>
        <v>1.7718799710595725</v>
      </c>
      <c r="J22">
        <f t="shared" si="6"/>
        <v>1.3161288207573627</v>
      </c>
      <c r="K22">
        <f t="shared" si="7"/>
        <v>0.73839011501251228</v>
      </c>
      <c r="L22">
        <f t="shared" si="8"/>
        <v>7.4559803172029024E-2</v>
      </c>
      <c r="M22">
        <f t="shared" si="9"/>
        <v>0.20111376760768157</v>
      </c>
      <c r="N22">
        <f t="shared" si="10"/>
        <v>0.12749511117700099</v>
      </c>
      <c r="P22">
        <f t="shared" si="11"/>
        <v>2.1460058463861457E-2</v>
      </c>
      <c r="Q22">
        <f t="shared" si="12"/>
        <v>0.20004460625805531</v>
      </c>
      <c r="R22">
        <f t="shared" si="13"/>
        <v>0.94390748313332629</v>
      </c>
      <c r="S22">
        <f t="shared" si="14"/>
        <v>0.23407993776731278</v>
      </c>
      <c r="T22">
        <f t="shared" si="15"/>
        <v>1.8225852222138527E-2</v>
      </c>
      <c r="U22">
        <f t="shared" si="16"/>
        <v>-3.5830114912210026E-2</v>
      </c>
      <c r="V22">
        <f t="shared" si="17"/>
        <v>1.5024483704877909E-2</v>
      </c>
      <c r="X22">
        <f t="shared" si="18"/>
        <v>1.9755323294924416</v>
      </c>
      <c r="Z22">
        <f t="shared" si="19"/>
        <v>1.4517177149941887</v>
      </c>
      <c r="AA22">
        <f t="shared" si="20"/>
        <v>18.51227362068774</v>
      </c>
      <c r="AB22">
        <f t="shared" si="21"/>
        <v>0.27438175036195334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0.92569716203191332</v>
      </c>
      <c r="Q23">
        <f t="shared" si="12"/>
        <v>4.1653871080334116E-3</v>
      </c>
      <c r="R23">
        <f t="shared" si="13"/>
        <v>4.7989250179998075</v>
      </c>
      <c r="S23">
        <f t="shared" si="14"/>
        <v>5.3492030987643078E-3</v>
      </c>
      <c r="T23">
        <f t="shared" si="15"/>
        <v>5.4762167370994012E-5</v>
      </c>
      <c r="U23">
        <f t="shared" si="16"/>
        <v>1.1278183866171671E-4</v>
      </c>
      <c r="V23">
        <f t="shared" si="17"/>
        <v>5.6991688385187721E-2</v>
      </c>
      <c r="X23">
        <f t="shared" si="18"/>
        <v>8.1901293506360702</v>
      </c>
      <c r="Z23">
        <f>Z14</f>
        <v>7.8831950250505542</v>
      </c>
    </row>
    <row r="24" spans="2:28" x14ac:dyDescent="0.25">
      <c r="B24" t="s">
        <v>4</v>
      </c>
      <c r="D24">
        <f>AVERAGE(D5:D22)</f>
        <v>-248.61257832055557</v>
      </c>
      <c r="F24">
        <f>SQRT(AVERAGE(F5:F22))</f>
        <v>1.0711274871354577E-3</v>
      </c>
      <c r="G24" t="s">
        <v>10</v>
      </c>
      <c r="H24" s="2">
        <f t="shared" ref="H24:N24" si="22">AVERAGE(H5:H22)</f>
        <v>0.16466093632000733</v>
      </c>
      <c r="I24" s="2">
        <f t="shared" si="22"/>
        <v>0.3928332892691328</v>
      </c>
      <c r="J24" s="2">
        <f t="shared" si="22"/>
        <v>0.85685122175693129</v>
      </c>
      <c r="K24" s="2">
        <f t="shared" si="22"/>
        <v>0.12635764641036973</v>
      </c>
      <c r="L24" s="2">
        <f t="shared" si="22"/>
        <v>-0.18807089711816319</v>
      </c>
      <c r="M24" s="2">
        <f t="shared" si="22"/>
        <v>0.13707078608606482</v>
      </c>
      <c r="N24" s="2">
        <f t="shared" si="22"/>
        <v>-9.0666015344092424E-2</v>
      </c>
    </row>
    <row r="25" spans="2:28" x14ac:dyDescent="0.25">
      <c r="B25" t="s">
        <v>5</v>
      </c>
      <c r="D25">
        <f>MIN(D4:D22)</f>
        <v>-248.61477002000001</v>
      </c>
      <c r="F25" s="4">
        <f>F24*$A$1</f>
        <v>2.8122452174741444</v>
      </c>
      <c r="G25" s="2">
        <f>SUM(H25:N25)</f>
        <v>0.99397087721995914</v>
      </c>
      <c r="H25">
        <f t="shared" ref="H25:N25" si="23">H24^2</f>
        <v>2.7113223949781509E-2</v>
      </c>
      <c r="I25">
        <f t="shared" si="23"/>
        <v>0.15431799315800618</v>
      </c>
      <c r="J25">
        <f t="shared" si="23"/>
        <v>0.73419401622634584</v>
      </c>
      <c r="K25">
        <f t="shared" si="23"/>
        <v>1.5966254806368024E-2</v>
      </c>
      <c r="L25">
        <f t="shared" si="23"/>
        <v>3.5370662342830719E-2</v>
      </c>
      <c r="M25">
        <f t="shared" si="23"/>
        <v>1.8788400398251741E-2</v>
      </c>
      <c r="N25">
        <f t="shared" si="23"/>
        <v>8.2203263383752029E-3</v>
      </c>
    </row>
    <row r="26" spans="2:28" x14ac:dyDescent="0.25">
      <c r="B26" t="s">
        <v>6</v>
      </c>
      <c r="D26">
        <f>MAX(D5:D22)</f>
        <v>-248.61092345</v>
      </c>
    </row>
    <row r="27" spans="2:28" x14ac:dyDescent="0.25">
      <c r="B27" t="s">
        <v>22</v>
      </c>
      <c r="D27" s="1">
        <f>D26-D25</f>
        <v>3.8465700000074321E-3</v>
      </c>
      <c r="G27" t="s">
        <v>18</v>
      </c>
      <c r="H27">
        <f>H24*$F$24</f>
        <v>1.7637285494982106E-4</v>
      </c>
      <c r="I27">
        <f t="shared" ref="I27:N27" si="24">I24*$F$24</f>
        <v>4.2077453399800256E-4</v>
      </c>
      <c r="J27">
        <f t="shared" si="24"/>
        <v>9.1779689600944862E-4</v>
      </c>
      <c r="K27">
        <f t="shared" si="24"/>
        <v>1.3534514827989001E-4</v>
      </c>
      <c r="L27">
        <f t="shared" si="24"/>
        <v>-2.0144790743348932E-4</v>
      </c>
      <c r="M27">
        <f t="shared" si="24"/>
        <v>1.4682028666004846E-4</v>
      </c>
      <c r="N27">
        <f t="shared" si="24"/>
        <v>-9.7114861184102564E-5</v>
      </c>
    </row>
    <row r="28" spans="2:28" x14ac:dyDescent="0.25">
      <c r="D28" s="4">
        <f>D27*$A$1</f>
        <v>10.099169535019513</v>
      </c>
      <c r="H28">
        <f>$A$1*H27</f>
        <v>0.46306693067075522</v>
      </c>
      <c r="I28">
        <f t="shared" ref="I28:N28" si="25">$A$1*I27</f>
        <v>1.1047435390117557</v>
      </c>
      <c r="J28">
        <f t="shared" si="25"/>
        <v>2.4096757504728075</v>
      </c>
      <c r="K28">
        <f t="shared" si="25"/>
        <v>0.35534868680885123</v>
      </c>
      <c r="L28">
        <f t="shared" si="25"/>
        <v>-0.52890148096662626</v>
      </c>
      <c r="M28">
        <f t="shared" si="25"/>
        <v>0.38547666262595726</v>
      </c>
      <c r="N28">
        <f t="shared" si="25"/>
        <v>-0.25497506803886127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80591-5891-4DBF-AA4F-552ACA1F270E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142.37564468563895</v>
      </c>
      <c r="AB3">
        <f>SUM(AB5:AB22)</f>
        <v>3.3740550508837019</v>
      </c>
      <c r="AD3" s="5">
        <f>1-AB3/AA3</f>
        <v>0.97630173996168013</v>
      </c>
    </row>
    <row r="4" spans="1:30" x14ac:dyDescent="0.25">
      <c r="A4" t="s">
        <v>2</v>
      </c>
      <c r="B4">
        <v>2.4885199999999998</v>
      </c>
      <c r="C4">
        <f>B4*PI()/180</f>
        <v>4.3432867501729283E-2</v>
      </c>
      <c r="D4">
        <v>-248.61477002000001</v>
      </c>
      <c r="E4">
        <f>D4-$D$24</f>
        <v>-2.1915811111057337E-3</v>
      </c>
    </row>
    <row r="5" spans="1:30" x14ac:dyDescent="0.25">
      <c r="B5">
        <v>0</v>
      </c>
      <c r="C5">
        <f t="shared" ref="C5:C23" si="0">B5*PI()/180</f>
        <v>0</v>
      </c>
      <c r="D5">
        <v>-248.61475712999999</v>
      </c>
      <c r="E5">
        <f t="shared" ref="E5:E22" si="1">D5-$D$24</f>
        <v>-2.1786911110837082E-3</v>
      </c>
      <c r="F5">
        <f t="shared" ref="F5:F22" si="2">E5^2</f>
        <v>4.7466949575151629E-6</v>
      </c>
      <c r="G5">
        <f t="shared" ref="G5:G22" si="3">E5/$F$24</f>
        <v>-2.0338835552516326</v>
      </c>
      <c r="H5">
        <f>-COS(C5-$C$4)*SQRT(2)*G5</f>
        <v>2.8736331452060115</v>
      </c>
      <c r="I5">
        <f>-SQRT(2)*COS(2*(C5-$C$4))*G5</f>
        <v>2.8655005726629041</v>
      </c>
      <c r="J5">
        <f>-COS(3*(C5-$C$4))*SQRT(2)*G5</f>
        <v>2.8519633294821451</v>
      </c>
      <c r="K5">
        <f>-COS(4*(C5-$C$4))*SQRT(2)*G5</f>
        <v>2.833046948494343</v>
      </c>
      <c r="L5">
        <f>SQRT(2)*(3*SIN(C5-$C$4)-SIN(3*(C5-$C$4)))*G5/SQRT(10)</f>
        <v>2.9781524679736243E-4</v>
      </c>
      <c r="M5">
        <f>SQRT(2)*(2*SIN(2*(C5-$C$4))-SIN(4*(C5-$C$4)))*G5/SQRT(5)</f>
        <v>8.4155433789202491E-4</v>
      </c>
      <c r="N5">
        <f>SQRT(2)*G5*(SIN(C5-$C$4)-SIN(2*(C5-$C$4))+3*SIN(3*(C5-$C$4))-2*SIN(4*(C5-$C$4)))/SQRT(15)</f>
        <v>5.4634766020001887E-4</v>
      </c>
      <c r="P5">
        <f>H$28*(1-COS($C5-$C$4))</f>
        <v>4.3655299542607446E-4</v>
      </c>
      <c r="Q5">
        <f>I$28*(1-COS(2*($C5-$C$4)))</f>
        <v>4.1642628524267145E-3</v>
      </c>
      <c r="R5">
        <f>J$28*(1-COS(3*($C5-$C$4)))</f>
        <v>2.0429909822567399E-2</v>
      </c>
      <c r="S5">
        <f>K$28*(1-COS(4*($C5-$C$4)))</f>
        <v>5.3516548546755395E-3</v>
      </c>
      <c r="T5">
        <f>L$28*(3*SIN($C5-$C$4)-SIN(3*($C5-$C$4)))/SQRT(10)</f>
        <v>-5.4737742740077966E-5</v>
      </c>
      <c r="U5">
        <f>M$28*(2*SIN(2*(C5-$C$4))-SIN(4*(C5-$C$4)))/SQRT(5)</f>
        <v>1.1281816579893265E-4</v>
      </c>
      <c r="V5">
        <f>$N$28*(SIN(C5-$C$4)-SIN(2*(C5-$C$4))+3*SIN(3*(C5-$C$4))-2*SIN(4*(C5-$C$4)))/SQRT(15)</f>
        <v>-4.8366979707009736E-5</v>
      </c>
      <c r="X5">
        <f>SUM(P5:V5)*SQRT(2)</f>
        <v>4.29809114790961E-2</v>
      </c>
      <c r="Z5">
        <f>(D5-$D$25)*$A$1</f>
        <v>3.3842695057828109E-2</v>
      </c>
      <c r="AA5">
        <f>(E5*$A$1)^2</f>
        <v>32.720156202565136</v>
      </c>
      <c r="AB5">
        <f>(X5-Z5)^2</f>
        <v>8.3506999361931963E-5</v>
      </c>
    </row>
    <row r="6" spans="1:30" x14ac:dyDescent="0.25">
      <c r="B6">
        <v>20</v>
      </c>
      <c r="C6">
        <f t="shared" si="0"/>
        <v>0.3490658503988659</v>
      </c>
      <c r="D6">
        <v>-248.61421730999999</v>
      </c>
      <c r="E6">
        <f t="shared" si="1"/>
        <v>-1.6388711110835175E-3</v>
      </c>
      <c r="F6">
        <f t="shared" si="2"/>
        <v>2.685898518744123E-6</v>
      </c>
      <c r="G6">
        <f t="shared" si="3"/>
        <v>-1.5299429024391284</v>
      </c>
      <c r="H6">
        <f t="shared" ref="H6:H22" si="4">-COS(C6-$C$4)*SQRT(2)*G6</f>
        <v>2.063394538637914</v>
      </c>
      <c r="I6">
        <f t="shared" ref="I6:I22" si="5">-SQRT(2)*COS(2*(C6-$C$4))*G6</f>
        <v>1.7718739725371362</v>
      </c>
      <c r="J6">
        <f t="shared" ref="J6:J22" si="6">-COS(3*(C6-$C$4))*SQRT(2)*G6</f>
        <v>1.316124365134866</v>
      </c>
      <c r="K6">
        <f t="shared" ref="K6:K22" si="7">-COS(4*(C6-$C$4))*SQRT(2)*G6</f>
        <v>0.73838761526662422</v>
      </c>
      <c r="L6">
        <f t="shared" ref="L6:L22" si="8">SQRT(2)*(3*SIN(C6-$C$4)-SIN(3*(C6-$C$4)))*G6/SQRT(10)</f>
        <v>-7.4559550757272108E-2</v>
      </c>
      <c r="M6">
        <f t="shared" ref="M6:M22" si="9">SQRT(2)*(2*SIN(2*(C6-$C$4))-SIN(4*(C6-$C$4)))*G6/SQRT(5)</f>
        <v>-0.20111308675713471</v>
      </c>
      <c r="N6">
        <f t="shared" ref="N6:N22" si="10">SQRT(2)*G6*(SIN(C6-$C$4)-SIN(2*(C6-$C$4))+3*SIN(3*(C6-$C$4))-2*SIN(4*(C6-$C$4)))/SQRT(15)</f>
        <v>-0.12749467955505289</v>
      </c>
      <c r="P6">
        <f t="shared" ref="P6:P23" si="11">H$28*(1-COS($C6-$C$4))</f>
        <v>2.1452868366246498E-2</v>
      </c>
      <c r="Q6">
        <f t="shared" ref="Q6:Q23" si="12">I$28*(1-COS(2*($C6-$C$4)))</f>
        <v>0.1999906133723181</v>
      </c>
      <c r="R6">
        <f t="shared" ref="R6:R23" si="13">J$28*(1-COS(3*($C6-$C$4)))</f>
        <v>0.94406583905912622</v>
      </c>
      <c r="S6">
        <f t="shared" ref="S6:S23" si="14">K$28*(1-COS(4*($C6-$C$4)))</f>
        <v>0.23418722606064071</v>
      </c>
      <c r="T6">
        <f t="shared" ref="T6:T23" si="15">L$28*(3*SIN($C6-$C$4)-SIN(3*($C6-$C$4)))/SQRT(10)</f>
        <v>1.8217723257606094E-2</v>
      </c>
      <c r="U6">
        <f t="shared" ref="U6:U23" si="16">M$28*(2*SIN(2*(C6-$C$4))-SIN(4*(C6-$C$4)))/SQRT(5)</f>
        <v>-3.5841655826211113E-2</v>
      </c>
      <c r="V6">
        <f t="shared" ref="V6:V23" si="17">$N$28*(SIN(C6-$C$4)-SIN(2*(C6-$C$4))+3*SIN(3*(C6-$C$4))-2*SIN(4*(C6-$C$4)))/SQRT(15)</f>
        <v>1.5004544105401836E-2</v>
      </c>
      <c r="X6">
        <f t="shared" ref="X6:X23" si="18">SUM(P6:V6)*SQRT(2)</f>
        <v>1.9757654650840555</v>
      </c>
      <c r="Z6">
        <f t="shared" ref="Z6:Z22" si="19">(D6-$D$25)*$A$1</f>
        <v>1.4511401050583288</v>
      </c>
      <c r="AA6">
        <f t="shared" ref="AA6:AA22" si="20">(E6*$A$1)^2</f>
        <v>18.514570635807555</v>
      </c>
      <c r="AB6">
        <f t="shared" ref="AB6:AB22" si="21">(X6-Z6)^2</f>
        <v>0.27523176838212332</v>
      </c>
    </row>
    <row r="7" spans="1:30" x14ac:dyDescent="0.25">
      <c r="B7">
        <v>40</v>
      </c>
      <c r="C7">
        <f t="shared" si="0"/>
        <v>0.69813170079773179</v>
      </c>
      <c r="D7">
        <v>-248.61248606000001</v>
      </c>
      <c r="E7">
        <f t="shared" si="1"/>
        <v>9.2378888894018019E-5</v>
      </c>
      <c r="F7">
        <f t="shared" si="2"/>
        <v>8.5338591132933254E-9</v>
      </c>
      <c r="G7">
        <f t="shared" si="3"/>
        <v>8.6238889954667844E-2</v>
      </c>
      <c r="H7">
        <f t="shared" si="4"/>
        <v>-9.6742660336960176E-2</v>
      </c>
      <c r="I7">
        <f t="shared" si="5"/>
        <v>-3.1518414464484633E-2</v>
      </c>
      <c r="J7">
        <f t="shared" si="6"/>
        <v>4.6739871387138497E-2</v>
      </c>
      <c r="K7">
        <f t="shared" si="7"/>
        <v>0.10566947708048002</v>
      </c>
      <c r="L7">
        <f t="shared" si="8"/>
        <v>3.4830496696176334E-2</v>
      </c>
      <c r="M7">
        <f t="shared" si="9"/>
        <v>7.8145600274239488E-2</v>
      </c>
      <c r="N7">
        <f t="shared" si="10"/>
        <v>4.4565497243986452E-2</v>
      </c>
      <c r="P7">
        <f t="shared" si="11"/>
        <v>9.5715643978456666E-2</v>
      </c>
      <c r="Q7">
        <f t="shared" si="12"/>
        <v>0.81902139363186455</v>
      </c>
      <c r="R7">
        <f t="shared" si="13"/>
        <v>3.3337159422469163</v>
      </c>
      <c r="S7">
        <f t="shared" si="14"/>
        <v>0.66353596197295917</v>
      </c>
      <c r="T7">
        <f t="shared" si="15"/>
        <v>0.15098108814317929</v>
      </c>
      <c r="U7">
        <f t="shared" si="16"/>
        <v>-0.24707245491635835</v>
      </c>
      <c r="V7">
        <f t="shared" si="17"/>
        <v>9.3046826353303039E-2</v>
      </c>
      <c r="X7">
        <f t="shared" si="18"/>
        <v>6.9422957494099524</v>
      </c>
      <c r="Z7">
        <f t="shared" si="19"/>
        <v>5.9965369799993482</v>
      </c>
      <c r="AA7">
        <f t="shared" si="20"/>
        <v>5.8826026466173992E-2</v>
      </c>
      <c r="AB7">
        <f t="shared" si="21"/>
        <v>0.8944596499170604</v>
      </c>
    </row>
    <row r="8" spans="1:30" x14ac:dyDescent="0.25">
      <c r="B8">
        <v>60</v>
      </c>
      <c r="C8">
        <f t="shared" si="0"/>
        <v>1.0471975511965976</v>
      </c>
      <c r="D8">
        <v>-248.61092355</v>
      </c>
      <c r="E8">
        <f t="shared" si="1"/>
        <v>1.6548888889076352E-3</v>
      </c>
      <c r="F8">
        <f t="shared" si="2"/>
        <v>2.7386572346299475E-6</v>
      </c>
      <c r="G8">
        <f t="shared" si="3"/>
        <v>1.5448960524026139</v>
      </c>
      <c r="H8">
        <f t="shared" si="4"/>
        <v>-1.1735299177944385</v>
      </c>
      <c r="I8">
        <f t="shared" si="5"/>
        <v>0.92413526281909542</v>
      </c>
      <c r="J8">
        <f t="shared" si="6"/>
        <v>2.1662925972027298</v>
      </c>
      <c r="K8">
        <f t="shared" si="7"/>
        <v>1.4030288761412875</v>
      </c>
      <c r="L8">
        <f t="shared" si="8"/>
        <v>1.6585482061858572</v>
      </c>
      <c r="M8">
        <f t="shared" si="9"/>
        <v>2.5197241420048164</v>
      </c>
      <c r="N8">
        <f t="shared" si="10"/>
        <v>1.0494086497933104</v>
      </c>
      <c r="P8">
        <f t="shared" si="11"/>
        <v>0.21426769309138349</v>
      </c>
      <c r="Q8">
        <f t="shared" si="12"/>
        <v>1.5716052217868342</v>
      </c>
      <c r="R8">
        <f t="shared" si="13"/>
        <v>4.7997301161981474</v>
      </c>
      <c r="S8">
        <f t="shared" si="14"/>
        <v>0.58381164191654233</v>
      </c>
      <c r="T8">
        <f t="shared" si="15"/>
        <v>0.40132376379425128</v>
      </c>
      <c r="U8">
        <f t="shared" si="16"/>
        <v>-0.44470978995997562</v>
      </c>
      <c r="V8">
        <f t="shared" si="17"/>
        <v>0.12230700798148877</v>
      </c>
      <c r="X8">
        <f t="shared" si="18"/>
        <v>10.250694587662894</v>
      </c>
      <c r="Z8">
        <f t="shared" si="19"/>
        <v>10.0989069850351</v>
      </c>
      <c r="AA8">
        <f t="shared" si="20"/>
        <v>18.878249667277192</v>
      </c>
      <c r="AB8">
        <f t="shared" si="21"/>
        <v>2.3039476311492963E-2</v>
      </c>
    </row>
    <row r="9" spans="1:30" x14ac:dyDescent="0.25">
      <c r="B9">
        <v>80</v>
      </c>
      <c r="C9">
        <f t="shared" si="0"/>
        <v>1.3962634015954636</v>
      </c>
      <c r="D9">
        <v>-248.61116522</v>
      </c>
      <c r="E9">
        <f t="shared" si="1"/>
        <v>1.4132188888993369E-3</v>
      </c>
      <c r="F9">
        <f t="shared" si="2"/>
        <v>1.9971876279418763E-6</v>
      </c>
      <c r="G9">
        <f t="shared" si="3"/>
        <v>1.3192887433563822</v>
      </c>
      <c r="H9">
        <f t="shared" si="4"/>
        <v>-0.40345853879638249</v>
      </c>
      <c r="I9">
        <f t="shared" si="5"/>
        <v>1.6912650608718378</v>
      </c>
      <c r="J9">
        <f t="shared" si="6"/>
        <v>1.1349103662700759</v>
      </c>
      <c r="K9">
        <f t="shared" si="7"/>
        <v>-1.2004299572369548</v>
      </c>
      <c r="L9">
        <f t="shared" si="8"/>
        <v>2.1964293154187597</v>
      </c>
      <c r="M9">
        <f t="shared" si="9"/>
        <v>1.3434029004354342</v>
      </c>
      <c r="N9">
        <f t="shared" si="10"/>
        <v>-0.14260111390729299</v>
      </c>
      <c r="P9">
        <f t="shared" si="11"/>
        <v>0.36280988894010519</v>
      </c>
      <c r="Q9">
        <f t="shared" si="12"/>
        <v>2.1055997606059331</v>
      </c>
      <c r="R9">
        <f t="shared" si="13"/>
        <v>3.8760941869615895</v>
      </c>
      <c r="S9">
        <f t="shared" si="14"/>
        <v>0.12677494021716026</v>
      </c>
      <c r="T9">
        <f t="shared" si="15"/>
        <v>0.62236249868784799</v>
      </c>
      <c r="U9">
        <f t="shared" si="16"/>
        <v>-0.27764469600311803</v>
      </c>
      <c r="V9">
        <f t="shared" si="17"/>
        <v>-1.9462069854174861E-2</v>
      </c>
      <c r="X9">
        <f t="shared" si="18"/>
        <v>9.6117512805499388</v>
      </c>
      <c r="Z9">
        <f t="shared" si="19"/>
        <v>9.4644024000133129</v>
      </c>
      <c r="AA9">
        <f t="shared" si="20"/>
        <v>13.767114115607246</v>
      </c>
      <c r="AB9">
        <f t="shared" si="21"/>
        <v>2.1711692595396841E-2</v>
      </c>
    </row>
    <row r="10" spans="1:30" x14ac:dyDescent="0.25">
      <c r="B10">
        <v>100</v>
      </c>
      <c r="C10">
        <f t="shared" si="0"/>
        <v>1.7453292519943295</v>
      </c>
      <c r="D10">
        <v>-248.61236227000001</v>
      </c>
      <c r="E10">
        <f t="shared" si="1"/>
        <v>2.1616888889752772E-4</v>
      </c>
      <c r="F10">
        <f t="shared" si="2"/>
        <v>4.6728988527191682E-8</v>
      </c>
      <c r="G10">
        <f t="shared" si="3"/>
        <v>0.20180113924777768</v>
      </c>
      <c r="H10">
        <f t="shared" si="4"/>
        <v>3.730754985227016E-2</v>
      </c>
      <c r="I10">
        <f t="shared" si="5"/>
        <v>0.27563586111154603</v>
      </c>
      <c r="J10">
        <f t="shared" si="6"/>
        <v>-0.10937245712667742</v>
      </c>
      <c r="K10">
        <f t="shared" si="7"/>
        <v>-0.24704046735754398</v>
      </c>
      <c r="L10">
        <f t="shared" si="8"/>
        <v>0.35177899739760177</v>
      </c>
      <c r="M10">
        <f t="shared" si="9"/>
        <v>-0.13006876503584625</v>
      </c>
      <c r="N10">
        <f t="shared" si="10"/>
        <v>-0.18581822467043618</v>
      </c>
      <c r="P10">
        <f t="shared" si="11"/>
        <v>0.52342585045593637</v>
      </c>
      <c r="Q10">
        <f t="shared" si="12"/>
        <v>2.1711430306874671</v>
      </c>
      <c r="R10">
        <f t="shared" si="13"/>
        <v>1.486444083773798</v>
      </c>
      <c r="S10">
        <f t="shared" si="14"/>
        <v>4.7772079519572699E-2</v>
      </c>
      <c r="T10">
        <f t="shared" si="15"/>
        <v>0.65164690097239508</v>
      </c>
      <c r="U10">
        <f t="shared" si="16"/>
        <v>0.17574070314740578</v>
      </c>
      <c r="V10">
        <f t="shared" si="17"/>
        <v>-0.16579470591884274</v>
      </c>
      <c r="X10">
        <f t="shared" si="18"/>
        <v>6.9160388116085141</v>
      </c>
      <c r="Z10">
        <f t="shared" si="19"/>
        <v>6.3215476250085629</v>
      </c>
      <c r="AA10">
        <f t="shared" si="20"/>
        <v>0.32211461184731122</v>
      </c>
      <c r="AB10">
        <f t="shared" si="21"/>
        <v>0.35341977094501792</v>
      </c>
    </row>
    <row r="11" spans="1:30" x14ac:dyDescent="0.25">
      <c r="B11">
        <v>120</v>
      </c>
      <c r="C11">
        <f t="shared" si="0"/>
        <v>2.0943951023931953</v>
      </c>
      <c r="D11">
        <v>-248.61287590000001</v>
      </c>
      <c r="E11">
        <f t="shared" si="1"/>
        <v>-2.9746111110284801E-4</v>
      </c>
      <c r="F11">
        <f t="shared" si="2"/>
        <v>8.8483112618540881E-8</v>
      </c>
      <c r="G11">
        <f t="shared" si="3"/>
        <v>-0.27769024214636201</v>
      </c>
      <c r="H11">
        <f t="shared" si="4"/>
        <v>-0.18140461599008154</v>
      </c>
      <c r="I11">
        <f t="shared" si="5"/>
        <v>-0.2251221699897257</v>
      </c>
      <c r="J11">
        <f t="shared" si="6"/>
        <v>0.38938433103091769</v>
      </c>
      <c r="K11">
        <f t="shared" si="7"/>
        <v>-0.13461157908026983</v>
      </c>
      <c r="L11">
        <f t="shared" si="8"/>
        <v>-0.34656639802516515</v>
      </c>
      <c r="M11">
        <f t="shared" si="9"/>
        <v>0.45279764865259214</v>
      </c>
      <c r="N11">
        <f t="shared" si="10"/>
        <v>5.701890619554166E-2</v>
      </c>
      <c r="P11">
        <f t="shared" si="11"/>
        <v>0.67674292224093435</v>
      </c>
      <c r="Q11">
        <f t="shared" si="12"/>
        <v>1.7375666075279803</v>
      </c>
      <c r="R11">
        <f t="shared" si="13"/>
        <v>2.0429909822567937E-2</v>
      </c>
      <c r="S11">
        <f t="shared" si="14"/>
        <v>0.47737137563773369</v>
      </c>
      <c r="T11">
        <f t="shared" si="15"/>
        <v>0.46654321147656991</v>
      </c>
      <c r="U11">
        <f t="shared" si="16"/>
        <v>0.44459697179417668</v>
      </c>
      <c r="V11">
        <f t="shared" si="17"/>
        <v>-3.6971258029447375E-2</v>
      </c>
      <c r="X11">
        <f t="shared" si="18"/>
        <v>5.3546081599118853</v>
      </c>
      <c r="Z11">
        <f t="shared" si="19"/>
        <v>4.9730120600075765</v>
      </c>
      <c r="AA11">
        <f t="shared" si="20"/>
        <v>0.60993623817853515</v>
      </c>
      <c r="AB11">
        <f t="shared" si="21"/>
        <v>0.14561558346217929</v>
      </c>
    </row>
    <row r="12" spans="1:30" x14ac:dyDescent="0.25">
      <c r="B12">
        <v>140</v>
      </c>
      <c r="C12">
        <f t="shared" si="0"/>
        <v>2.4434609527920612</v>
      </c>
      <c r="D12">
        <v>-248.61259014999999</v>
      </c>
      <c r="E12">
        <f t="shared" si="1"/>
        <v>-1.1711111085332959E-5</v>
      </c>
      <c r="F12">
        <f t="shared" si="2"/>
        <v>1.3715012285300852E-10</v>
      </c>
      <c r="G12">
        <f t="shared" si="3"/>
        <v>-1.0932727511949099E-2</v>
      </c>
      <c r="H12">
        <f t="shared" si="4"/>
        <v>-1.1401293513979959E-2</v>
      </c>
      <c r="I12">
        <f t="shared" si="5"/>
        <v>1.3537054230313417E-3</v>
      </c>
      <c r="J12">
        <f t="shared" si="6"/>
        <v>9.4048144103397249E-3</v>
      </c>
      <c r="K12">
        <f t="shared" si="7"/>
        <v>-1.522416433115311E-2</v>
      </c>
      <c r="L12">
        <f t="shared" si="8"/>
        <v>-6.0265478200449548E-3</v>
      </c>
      <c r="M12">
        <f t="shared" si="9"/>
        <v>1.2569679523663316E-2</v>
      </c>
      <c r="N12">
        <f t="shared" si="10"/>
        <v>-1.7571621969445565E-2</v>
      </c>
      <c r="P12">
        <f t="shared" si="11"/>
        <v>0.80426880271883572</v>
      </c>
      <c r="Q12">
        <f t="shared" si="12"/>
        <v>1.0077457181889899</v>
      </c>
      <c r="R12">
        <f t="shared" si="13"/>
        <v>0.94406583905912544</v>
      </c>
      <c r="S12">
        <f t="shared" si="14"/>
        <v>0.70557250613115086</v>
      </c>
      <c r="T12">
        <f t="shared" si="15"/>
        <v>0.20606589716813145</v>
      </c>
      <c r="U12">
        <f t="shared" si="16"/>
        <v>0.31348635182932921</v>
      </c>
      <c r="V12">
        <f t="shared" si="17"/>
        <v>0.28939384731035578</v>
      </c>
      <c r="X12">
        <f t="shared" si="18"/>
        <v>6.0395389720909183</v>
      </c>
      <c r="Z12">
        <f t="shared" si="19"/>
        <v>5.7232486850535622</v>
      </c>
      <c r="AA12">
        <f t="shared" si="20"/>
        <v>9.4541011864403171E-4</v>
      </c>
      <c r="AB12">
        <f t="shared" si="21"/>
        <v>0.10003954567417309</v>
      </c>
    </row>
    <row r="13" spans="1:30" x14ac:dyDescent="0.25">
      <c r="B13">
        <v>160</v>
      </c>
      <c r="C13">
        <f t="shared" si="0"/>
        <v>2.7925268031909272</v>
      </c>
      <c r="D13">
        <v>-248.61200371000001</v>
      </c>
      <c r="E13">
        <f t="shared" si="1"/>
        <v>5.747288888926505E-4</v>
      </c>
      <c r="F13">
        <f t="shared" si="2"/>
        <v>3.3031329572778059E-7</v>
      </c>
      <c r="G13">
        <f t="shared" si="3"/>
        <v>0.53652930876711724</v>
      </c>
      <c r="H13">
        <f t="shared" si="4"/>
        <v>0.70106748948329256</v>
      </c>
      <c r="I13">
        <f t="shared" si="5"/>
        <v>-0.53674426778295026</v>
      </c>
      <c r="J13">
        <f t="shared" si="6"/>
        <v>0.29078888770933253</v>
      </c>
      <c r="K13">
        <f t="shared" si="7"/>
        <v>-6.0811770704894568E-4</v>
      </c>
      <c r="L13">
        <f t="shared" si="8"/>
        <v>5.3710229880551089E-2</v>
      </c>
      <c r="M13">
        <f t="shared" si="9"/>
        <v>-0.14036323983289622</v>
      </c>
      <c r="N13">
        <f t="shared" si="10"/>
        <v>1.1481017388034644</v>
      </c>
      <c r="P13">
        <f t="shared" si="11"/>
        <v>0.89062198862245667</v>
      </c>
      <c r="Q13">
        <f t="shared" si="12"/>
        <v>0.32317166784790924</v>
      </c>
      <c r="R13">
        <f t="shared" si="13"/>
        <v>3.3337159422469167</v>
      </c>
      <c r="S13">
        <f t="shared" si="14"/>
        <v>0.35522663091642021</v>
      </c>
      <c r="T13">
        <f t="shared" si="15"/>
        <v>3.7422224627526646E-2</v>
      </c>
      <c r="U13">
        <f t="shared" si="16"/>
        <v>7.1331751768952595E-2</v>
      </c>
      <c r="V13">
        <f t="shared" si="17"/>
        <v>0.38529457103722742</v>
      </c>
      <c r="X13">
        <f t="shared" si="18"/>
        <v>7.6322062249373914</v>
      </c>
      <c r="Z13">
        <f t="shared" si="19"/>
        <v>7.2629469049957578</v>
      </c>
      <c r="AA13">
        <f t="shared" si="20"/>
        <v>2.2769322083538475</v>
      </c>
      <c r="AB13">
        <f t="shared" si="21"/>
        <v>0.13635244536375776</v>
      </c>
    </row>
    <row r="14" spans="1:30" x14ac:dyDescent="0.25">
      <c r="B14">
        <v>180</v>
      </c>
      <c r="C14">
        <f t="shared" si="0"/>
        <v>3.1415926535897931</v>
      </c>
      <c r="D14">
        <v>-248.61176731</v>
      </c>
      <c r="E14">
        <f t="shared" si="1"/>
        <v>8.1112888889833812E-4</v>
      </c>
      <c r="F14">
        <f t="shared" si="2"/>
        <v>6.5793007440545256E-7</v>
      </c>
      <c r="G14">
        <f t="shared" si="3"/>
        <v>0.75721689041970541</v>
      </c>
      <c r="H14">
        <f t="shared" si="4"/>
        <v>1.0698565061905341</v>
      </c>
      <c r="I14">
        <f t="shared" si="5"/>
        <v>-1.0668287412645119</v>
      </c>
      <c r="J14">
        <f t="shared" si="6"/>
        <v>1.0617888120317283</v>
      </c>
      <c r="K14">
        <f t="shared" si="7"/>
        <v>-1.0547462243906647</v>
      </c>
      <c r="L14">
        <f t="shared" si="8"/>
        <v>1.1087691550315084E-4</v>
      </c>
      <c r="M14">
        <f t="shared" si="9"/>
        <v>-3.133115252406738E-4</v>
      </c>
      <c r="N14">
        <f t="shared" si="10"/>
        <v>0.23935863383631562</v>
      </c>
      <c r="P14">
        <f t="shared" si="11"/>
        <v>0.92538701129452794</v>
      </c>
      <c r="Q14">
        <f t="shared" si="12"/>
        <v>4.1642628524267145E-3</v>
      </c>
      <c r="R14">
        <f t="shared" si="13"/>
        <v>4.7997301161981474</v>
      </c>
      <c r="S14">
        <f t="shared" si="14"/>
        <v>5.3516548546755785E-3</v>
      </c>
      <c r="T14">
        <f t="shared" si="15"/>
        <v>5.4737742739934119E-5</v>
      </c>
      <c r="U14">
        <f t="shared" si="16"/>
        <v>1.1281816579893265E-4</v>
      </c>
      <c r="V14">
        <f t="shared" si="17"/>
        <v>5.691605241245231E-2</v>
      </c>
      <c r="X14">
        <f t="shared" si="18"/>
        <v>8.1907242408311873</v>
      </c>
      <c r="Z14">
        <f t="shared" si="19"/>
        <v>7.8836151050106906</v>
      </c>
      <c r="AA14">
        <f t="shared" si="20"/>
        <v>4.535276649877904</v>
      </c>
      <c r="AB14">
        <f t="shared" si="21"/>
        <v>9.4316021304412287E-2</v>
      </c>
    </row>
    <row r="15" spans="1:30" x14ac:dyDescent="0.25">
      <c r="B15">
        <f>200-360</f>
        <v>-160</v>
      </c>
      <c r="C15">
        <f t="shared" si="0"/>
        <v>-2.7925268031909272</v>
      </c>
      <c r="D15">
        <v>-248.61237134000001</v>
      </c>
      <c r="E15">
        <f t="shared" si="1"/>
        <v>2.0709888889314243E-4</v>
      </c>
      <c r="F15">
        <f t="shared" si="2"/>
        <v>4.2889949780774155E-8</v>
      </c>
      <c r="G15">
        <f t="shared" si="3"/>
        <v>0.19333398033699684</v>
      </c>
      <c r="H15">
        <f t="shared" si="4"/>
        <v>0.26074455361994209</v>
      </c>
      <c r="I15">
        <f t="shared" si="5"/>
        <v>-0.22390603415329782</v>
      </c>
      <c r="J15">
        <f t="shared" si="6"/>
        <v>0.16631441717489215</v>
      </c>
      <c r="K15">
        <f t="shared" si="7"/>
        <v>-9.3307676033824366E-2</v>
      </c>
      <c r="L15">
        <f t="shared" si="8"/>
        <v>-9.4218514279589965E-3</v>
      </c>
      <c r="M15">
        <f t="shared" si="9"/>
        <v>2.5414016103887715E-2</v>
      </c>
      <c r="N15">
        <f t="shared" si="10"/>
        <v>-0.36257129863088372</v>
      </c>
      <c r="P15">
        <f t="shared" si="11"/>
        <v>0.90437069592370745</v>
      </c>
      <c r="Q15">
        <f t="shared" si="12"/>
        <v>0.19999061337231835</v>
      </c>
      <c r="R15">
        <f t="shared" si="13"/>
        <v>3.8760941869615886</v>
      </c>
      <c r="S15">
        <f t="shared" si="14"/>
        <v>0.23418722606064102</v>
      </c>
      <c r="T15">
        <f t="shared" si="15"/>
        <v>-1.8217723257606188E-2</v>
      </c>
      <c r="U15">
        <f t="shared" si="16"/>
        <v>-3.5841655826211211E-2</v>
      </c>
      <c r="V15">
        <f t="shared" si="17"/>
        <v>-0.33766900321838395</v>
      </c>
      <c r="X15">
        <f t="shared" si="18"/>
        <v>6.820630869814388</v>
      </c>
      <c r="Z15">
        <f t="shared" si="19"/>
        <v>6.2977343399970493</v>
      </c>
      <c r="AA15">
        <f t="shared" si="20"/>
        <v>0.2956511570488089</v>
      </c>
      <c r="AB15">
        <f t="shared" si="21"/>
        <v>0.27342078089501498</v>
      </c>
    </row>
    <row r="16" spans="1:30" x14ac:dyDescent="0.25">
      <c r="B16">
        <f>220-360</f>
        <v>-140</v>
      </c>
      <c r="C16">
        <f t="shared" si="0"/>
        <v>-2.4434609527920612</v>
      </c>
      <c r="D16">
        <v>-248.61327509</v>
      </c>
      <c r="E16">
        <f>D16-$D$24</f>
        <v>-6.9665111109884492E-4</v>
      </c>
      <c r="F16">
        <f t="shared" si="2"/>
        <v>4.8532277059525521E-7</v>
      </c>
      <c r="G16">
        <f t="shared" si="3"/>
        <v>-0.65034792284388199</v>
      </c>
      <c r="H16">
        <f t="shared" si="4"/>
        <v>-0.72955934652690602</v>
      </c>
      <c r="I16">
        <f t="shared" si="5"/>
        <v>0.23768783885188008</v>
      </c>
      <c r="J16">
        <f t="shared" si="6"/>
        <v>0.35247645565236624</v>
      </c>
      <c r="K16">
        <f t="shared" si="7"/>
        <v>-0.7968785888062061</v>
      </c>
      <c r="L16">
        <f t="shared" si="8"/>
        <v>0.26266503650367218</v>
      </c>
      <c r="M16">
        <f t="shared" si="9"/>
        <v>-0.58931450583901157</v>
      </c>
      <c r="N16">
        <f t="shared" si="10"/>
        <v>1.2691792665033619</v>
      </c>
      <c r="P16">
        <f t="shared" si="11"/>
        <v>0.83010792031149727</v>
      </c>
      <c r="Q16">
        <f t="shared" si="12"/>
        <v>0.81902139363186499</v>
      </c>
      <c r="R16">
        <f t="shared" si="13"/>
        <v>1.4864440837737971</v>
      </c>
      <c r="S16">
        <f t="shared" si="14"/>
        <v>0.66353596197295928</v>
      </c>
      <c r="T16">
        <f t="shared" si="15"/>
        <v>-0.15098108814317943</v>
      </c>
      <c r="U16">
        <f t="shared" si="16"/>
        <v>-0.24707245491635849</v>
      </c>
      <c r="V16">
        <f t="shared" si="17"/>
        <v>-0.35138496679880282</v>
      </c>
      <c r="X16">
        <f t="shared" si="18"/>
        <v>4.3128858766059839</v>
      </c>
      <c r="Z16">
        <f>(D16-$D$25)*$A$1</f>
        <v>3.9249387150180866</v>
      </c>
      <c r="AA16">
        <f t="shared" si="20"/>
        <v>3.3454513097364353</v>
      </c>
      <c r="AB16">
        <f t="shared" si="21"/>
        <v>0.15050300018410612</v>
      </c>
    </row>
    <row r="17" spans="2:28" x14ac:dyDescent="0.25">
      <c r="B17">
        <f>240-360</f>
        <v>-120</v>
      </c>
      <c r="C17">
        <f t="shared" si="0"/>
        <v>-2.0943951023931953</v>
      </c>
      <c r="D17">
        <v>-248.61373836999999</v>
      </c>
      <c r="E17">
        <f>D17-$D$24</f>
        <v>-1.159931111089918E-3</v>
      </c>
      <c r="F17">
        <f t="shared" si="2"/>
        <v>1.3454401824742916E-6</v>
      </c>
      <c r="G17">
        <f t="shared" si="3"/>
        <v>-1.0828358366492168</v>
      </c>
      <c r="H17">
        <f t="shared" si="4"/>
        <v>-0.82254093949659501</v>
      </c>
      <c r="I17">
        <f t="shared" si="5"/>
        <v>-0.64773728881985171</v>
      </c>
      <c r="J17">
        <f t="shared" si="6"/>
        <v>1.5183799927968888</v>
      </c>
      <c r="K17">
        <f t="shared" si="7"/>
        <v>-0.9833994621040878</v>
      </c>
      <c r="L17">
        <f t="shared" si="8"/>
        <v>1.1624959696642974</v>
      </c>
      <c r="M17">
        <f t="shared" si="9"/>
        <v>-1.7661043247471242</v>
      </c>
      <c r="N17">
        <f t="shared" si="10"/>
        <v>0.23973214665953035</v>
      </c>
      <c r="P17">
        <f t="shared" si="11"/>
        <v>0.71155587119857044</v>
      </c>
      <c r="Q17">
        <f t="shared" si="12"/>
        <v>1.571605221786835</v>
      </c>
      <c r="R17">
        <f t="shared" si="13"/>
        <v>2.0429909822567132E-2</v>
      </c>
      <c r="S17">
        <f t="shared" si="14"/>
        <v>0.58381164191654211</v>
      </c>
      <c r="T17">
        <f t="shared" si="15"/>
        <v>-0.40132376379425155</v>
      </c>
      <c r="U17">
        <f t="shared" si="16"/>
        <v>-0.44470978995997568</v>
      </c>
      <c r="V17">
        <f t="shared" si="17"/>
        <v>-3.98629669742648E-2</v>
      </c>
      <c r="X17">
        <f t="shared" si="18"/>
        <v>2.8305571057279808</v>
      </c>
      <c r="Z17">
        <f>(D17-$D$25)*$A$1</f>
        <v>2.7085970750415242</v>
      </c>
      <c r="AA17">
        <f t="shared" si="20"/>
        <v>9.2744558742009566</v>
      </c>
      <c r="AB17">
        <f t="shared" si="21"/>
        <v>1.4874249085041424E-2</v>
      </c>
    </row>
    <row r="18" spans="2:28" x14ac:dyDescent="0.25">
      <c r="B18">
        <f>260-360</f>
        <v>-100</v>
      </c>
      <c r="C18">
        <f t="shared" si="0"/>
        <v>-1.7453292519943295</v>
      </c>
      <c r="D18">
        <v>-248.61335366</v>
      </c>
      <c r="E18">
        <f t="shared" si="1"/>
        <v>-7.7522111109828984E-4</v>
      </c>
      <c r="F18">
        <f t="shared" si="2"/>
        <v>6.0096777109246701E-7</v>
      </c>
      <c r="G18">
        <f t="shared" si="3"/>
        <v>-0.72369573709897583</v>
      </c>
      <c r="H18">
        <f t="shared" si="4"/>
        <v>-0.22131714993663834</v>
      </c>
      <c r="I18">
        <f t="shared" si="5"/>
        <v>-0.92774331701150392</v>
      </c>
      <c r="J18">
        <f t="shared" si="6"/>
        <v>0.62255499275280579</v>
      </c>
      <c r="K18">
        <f t="shared" si="7"/>
        <v>0.65849575925898296</v>
      </c>
      <c r="L18">
        <f t="shared" si="8"/>
        <v>1.2048511293773623</v>
      </c>
      <c r="M18">
        <f t="shared" si="9"/>
        <v>-0.73692355608077575</v>
      </c>
      <c r="N18">
        <f t="shared" si="10"/>
        <v>-0.66424024018967898</v>
      </c>
      <c r="P18">
        <f t="shared" si="11"/>
        <v>0.56301367534984881</v>
      </c>
      <c r="Q18">
        <f t="shared" si="12"/>
        <v>2.1055997606059331</v>
      </c>
      <c r="R18">
        <f t="shared" si="13"/>
        <v>0.94406583905912655</v>
      </c>
      <c r="S18">
        <f t="shared" si="14"/>
        <v>0.12677494021716015</v>
      </c>
      <c r="T18">
        <f t="shared" si="15"/>
        <v>-0.6223624986878481</v>
      </c>
      <c r="U18">
        <f t="shared" si="16"/>
        <v>-0.27764469600311792</v>
      </c>
      <c r="V18">
        <f t="shared" si="17"/>
        <v>0.16526281022268696</v>
      </c>
      <c r="X18">
        <f t="shared" si="18"/>
        <v>4.2493013936619191</v>
      </c>
      <c r="Z18">
        <f t="shared" si="19"/>
        <v>3.7186531800195439</v>
      </c>
      <c r="AA18">
        <f t="shared" si="20"/>
        <v>4.1426212383250913</v>
      </c>
      <c r="AB18">
        <f t="shared" si="21"/>
        <v>0.28158752664184378</v>
      </c>
    </row>
    <row r="19" spans="2:28" x14ac:dyDescent="0.25">
      <c r="B19">
        <f>280-360</f>
        <v>-80</v>
      </c>
      <c r="C19">
        <f t="shared" si="0"/>
        <v>-1.3962634015954636</v>
      </c>
      <c r="D19">
        <v>-248.61199715000001</v>
      </c>
      <c r="E19">
        <f t="shared" si="1"/>
        <v>5.8128888889541486E-4</v>
      </c>
      <c r="F19">
        <f t="shared" si="2"/>
        <v>3.3789677235326596E-7</v>
      </c>
      <c r="G19">
        <f t="shared" si="3"/>
        <v>0.54265329580694888</v>
      </c>
      <c r="H19">
        <f t="shared" si="4"/>
        <v>-0.10032185626543443</v>
      </c>
      <c r="I19">
        <f t="shared" si="5"/>
        <v>0.74119853352817011</v>
      </c>
      <c r="J19">
        <f t="shared" si="6"/>
        <v>0.29410797457105725</v>
      </c>
      <c r="K19">
        <f t="shared" si="7"/>
        <v>-0.66430409812830871</v>
      </c>
      <c r="L19">
        <f t="shared" si="8"/>
        <v>-0.94595121239175506</v>
      </c>
      <c r="M19">
        <f t="shared" si="9"/>
        <v>-0.34976137543791863</v>
      </c>
      <c r="N19">
        <f t="shared" si="10"/>
        <v>0.20554935227171803</v>
      </c>
      <c r="P19">
        <f t="shared" si="11"/>
        <v>0.40239771383401773</v>
      </c>
      <c r="Q19">
        <f t="shared" si="12"/>
        <v>2.1711430306874671</v>
      </c>
      <c r="R19">
        <f t="shared" si="13"/>
        <v>3.3337159422469176</v>
      </c>
      <c r="S19">
        <f t="shared" si="14"/>
        <v>4.7772079519572776E-2</v>
      </c>
      <c r="T19">
        <f t="shared" si="15"/>
        <v>-0.65164690097239508</v>
      </c>
      <c r="U19">
        <f t="shared" si="16"/>
        <v>0.17574070314740595</v>
      </c>
      <c r="V19">
        <f t="shared" si="17"/>
        <v>6.8202396231333423E-2</v>
      </c>
      <c r="X19">
        <f t="shared" si="18"/>
        <v>7.8451021999615582</v>
      </c>
      <c r="Z19">
        <f t="shared" si="19"/>
        <v>7.2801701850030156</v>
      </c>
      <c r="AA19">
        <f t="shared" si="20"/>
        <v>2.3292070104983438</v>
      </c>
      <c r="AB19">
        <f t="shared" si="21"/>
        <v>0.31914818152511903</v>
      </c>
    </row>
    <row r="20" spans="2:28" x14ac:dyDescent="0.25">
      <c r="B20">
        <f>300-360</f>
        <v>-60</v>
      </c>
      <c r="C20">
        <f t="shared" si="0"/>
        <v>-1.0471975511965976</v>
      </c>
      <c r="D20">
        <v>-248.61097024</v>
      </c>
      <c r="E20">
        <f t="shared" si="1"/>
        <v>1.6081988889027343E-3</v>
      </c>
      <c r="F20">
        <f t="shared" si="2"/>
        <v>2.586303666267989E-6</v>
      </c>
      <c r="G20">
        <f t="shared" si="3"/>
        <v>1.5013093214880919</v>
      </c>
      <c r="H20">
        <f t="shared" si="4"/>
        <v>-0.98074904916296279</v>
      </c>
      <c r="I20">
        <f t="shared" si="5"/>
        <v>1.2171043882091608</v>
      </c>
      <c r="J20">
        <f t="shared" si="6"/>
        <v>2.1051741728468953</v>
      </c>
      <c r="K20">
        <f t="shared" si="7"/>
        <v>0.72776636619058421</v>
      </c>
      <c r="L20">
        <f t="shared" si="8"/>
        <v>-1.8736825602805893</v>
      </c>
      <c r="M20">
        <f t="shared" si="9"/>
        <v>-2.4480130285302955</v>
      </c>
      <c r="N20">
        <f t="shared" si="10"/>
        <v>-0.85331939258096945</v>
      </c>
      <c r="P20">
        <f t="shared" si="11"/>
        <v>0.2490806420490195</v>
      </c>
      <c r="Q20">
        <f t="shared" si="12"/>
        <v>1.7375666075279796</v>
      </c>
      <c r="R20">
        <f t="shared" si="13"/>
        <v>4.7997301161981474</v>
      </c>
      <c r="S20">
        <f t="shared" si="14"/>
        <v>0.47737137563773419</v>
      </c>
      <c r="T20">
        <f t="shared" si="15"/>
        <v>-0.46654321147656969</v>
      </c>
      <c r="U20">
        <f t="shared" si="16"/>
        <v>0.44459697179417673</v>
      </c>
      <c r="V20">
        <f t="shared" si="17"/>
        <v>-0.10234046841052157</v>
      </c>
      <c r="X20">
        <f t="shared" si="18"/>
        <v>10.09672403556889</v>
      </c>
      <c r="Z20">
        <f t="shared" si="19"/>
        <v>9.9763223900222329</v>
      </c>
      <c r="AA20">
        <f t="shared" si="20"/>
        <v>17.828038394077733</v>
      </c>
      <c r="AB20">
        <f t="shared" si="21"/>
        <v>1.4496556250342883E-2</v>
      </c>
    </row>
    <row r="21" spans="2:28" x14ac:dyDescent="0.25">
      <c r="B21">
        <f>320-360</f>
        <v>-40</v>
      </c>
      <c r="C21">
        <f t="shared" si="0"/>
        <v>-0.69813170079773179</v>
      </c>
      <c r="D21">
        <v>-248.61181053999999</v>
      </c>
      <c r="E21">
        <f t="shared" si="1"/>
        <v>7.678988889097127E-4</v>
      </c>
      <c r="F21">
        <f t="shared" si="2"/>
        <v>5.8966870358877124E-7</v>
      </c>
      <c r="G21">
        <f t="shared" si="3"/>
        <v>0.71686018926868333</v>
      </c>
      <c r="H21">
        <f t="shared" si="4"/>
        <v>-0.7475841154374816</v>
      </c>
      <c r="I21">
        <f t="shared" si="5"/>
        <v>-8.8762618908013804E-2</v>
      </c>
      <c r="J21">
        <f t="shared" si="6"/>
        <v>0.61667475301696306</v>
      </c>
      <c r="K21">
        <f t="shared" si="7"/>
        <v>0.99825019071954035</v>
      </c>
      <c r="L21">
        <f t="shared" si="8"/>
        <v>-0.39516142757535749</v>
      </c>
      <c r="M21">
        <f t="shared" si="9"/>
        <v>-0.82419531928620571</v>
      </c>
      <c r="N21">
        <f t="shared" si="10"/>
        <v>-0.44801990711108691</v>
      </c>
      <c r="P21">
        <f t="shared" si="11"/>
        <v>0.1215547615711183</v>
      </c>
      <c r="Q21">
        <f t="shared" si="12"/>
        <v>1.0077457181889895</v>
      </c>
      <c r="R21">
        <f t="shared" si="13"/>
        <v>3.8760941869615877</v>
      </c>
      <c r="S21">
        <f t="shared" si="14"/>
        <v>0.70557250613115086</v>
      </c>
      <c r="T21">
        <f t="shared" si="15"/>
        <v>-0.20606589716813126</v>
      </c>
      <c r="U21">
        <f t="shared" si="16"/>
        <v>0.31348635182932905</v>
      </c>
      <c r="V21">
        <f t="shared" si="17"/>
        <v>-0.11253012856588596</v>
      </c>
      <c r="X21">
        <f t="shared" si="18"/>
        <v>8.0693010599807149</v>
      </c>
      <c r="Z21">
        <f t="shared" si="19"/>
        <v>7.7701147400405546</v>
      </c>
      <c r="AA21">
        <f t="shared" si="20"/>
        <v>4.0647339384304733</v>
      </c>
      <c r="AB21">
        <f t="shared" si="21"/>
        <v>8.951245403933597E-2</v>
      </c>
    </row>
    <row r="22" spans="2:28" x14ac:dyDescent="0.25">
      <c r="B22">
        <f>340-360</f>
        <v>-20</v>
      </c>
      <c r="C22">
        <f t="shared" si="0"/>
        <v>-0.3490658503988659</v>
      </c>
      <c r="D22">
        <v>-248.6137469</v>
      </c>
      <c r="E22">
        <f t="shared" si="1"/>
        <v>-1.168461111092256E-3</v>
      </c>
      <c r="F22">
        <f t="shared" si="2"/>
        <v>1.3653013681349495E-6</v>
      </c>
      <c r="G22">
        <f t="shared" si="3"/>
        <v>-1.0907988868690446</v>
      </c>
      <c r="H22">
        <f t="shared" si="4"/>
        <v>1.4253156810868326</v>
      </c>
      <c r="I22">
        <f t="shared" si="5"/>
        <v>1.0912359124916187</v>
      </c>
      <c r="J22">
        <f t="shared" si="6"/>
        <v>0.59119267082743099</v>
      </c>
      <c r="K22">
        <f t="shared" si="7"/>
        <v>1.2363427441811463E-3</v>
      </c>
      <c r="L22">
        <f t="shared" si="8"/>
        <v>0.10919638127842801</v>
      </c>
      <c r="M22">
        <f t="shared" si="9"/>
        <v>0.28536757128679624</v>
      </c>
      <c r="N22">
        <f t="shared" si="10"/>
        <v>0.17789171568111586</v>
      </c>
      <c r="P22">
        <f t="shared" si="11"/>
        <v>3.5201575667497403E-2</v>
      </c>
      <c r="Q22">
        <f t="shared" si="12"/>
        <v>0.32317166784790913</v>
      </c>
      <c r="R22">
        <f t="shared" si="13"/>
        <v>1.4864440837737984</v>
      </c>
      <c r="S22">
        <f t="shared" si="14"/>
        <v>0.35522663091642004</v>
      </c>
      <c r="T22">
        <f t="shared" si="15"/>
        <v>-3.7422224627526604E-2</v>
      </c>
      <c r="U22">
        <f t="shared" si="16"/>
        <v>7.1331751768952553E-2</v>
      </c>
      <c r="V22">
        <f t="shared" si="17"/>
        <v>-2.9364120904218249E-2</v>
      </c>
      <c r="X22">
        <f t="shared" si="18"/>
        <v>3.1177601786585361</v>
      </c>
      <c r="Z22">
        <f t="shared" si="19"/>
        <v>2.6862015600353857</v>
      </c>
      <c r="AA22">
        <f t="shared" si="20"/>
        <v>9.4113639972215832</v>
      </c>
      <c r="AB22">
        <f t="shared" si="21"/>
        <v>0.18624284130792174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0.92538701129452794</v>
      </c>
      <c r="Q23">
        <f t="shared" si="12"/>
        <v>4.1642628524267145E-3</v>
      </c>
      <c r="R23">
        <f t="shared" si="13"/>
        <v>4.7997301161981474</v>
      </c>
      <c r="S23">
        <f t="shared" si="14"/>
        <v>5.3516548546754996E-3</v>
      </c>
      <c r="T23">
        <f t="shared" si="15"/>
        <v>5.4737742739929478E-5</v>
      </c>
      <c r="U23">
        <f t="shared" si="16"/>
        <v>1.1281816579893265E-4</v>
      </c>
      <c r="V23">
        <f t="shared" si="17"/>
        <v>5.6916052412451991E-2</v>
      </c>
      <c r="X23">
        <f t="shared" si="18"/>
        <v>8.1907242408311873</v>
      </c>
      <c r="Z23">
        <f>Z14</f>
        <v>7.8836151050106906</v>
      </c>
    </row>
    <row r="24" spans="2:28" x14ac:dyDescent="0.25">
      <c r="B24" t="s">
        <v>4</v>
      </c>
      <c r="D24">
        <f>AVERAGE(D5:D22)</f>
        <v>-248.6125784388889</v>
      </c>
      <c r="F24">
        <f>SQRT(AVERAGE(F5:F22))</f>
        <v>1.0711975646089335E-3</v>
      </c>
      <c r="G24" t="s">
        <v>10</v>
      </c>
      <c r="H24" s="2">
        <f t="shared" ref="H24:N24" si="22">AVERAGE(H5:H22)</f>
        <v>0.16459499893438534</v>
      </c>
      <c r="I24" s="2">
        <f t="shared" si="22"/>
        <v>0.39270156978400217</v>
      </c>
      <c r="J24" s="2">
        <f t="shared" si="22"/>
        <v>0.85693890817621643</v>
      </c>
      <c r="K24" s="2">
        <f t="shared" si="22"/>
        <v>0.12640729115110894</v>
      </c>
      <c r="L24" s="2">
        <f t="shared" si="22"/>
        <v>0.18797471701593688</v>
      </c>
      <c r="M24" s="2">
        <f t="shared" si="22"/>
        <v>-0.13710596669184044</v>
      </c>
      <c r="N24" s="2">
        <f t="shared" si="22"/>
        <v>9.0539765335205441E-2</v>
      </c>
    </row>
    <row r="25" spans="2:28" x14ac:dyDescent="0.25">
      <c r="B25" t="s">
        <v>5</v>
      </c>
      <c r="D25">
        <f>MIN(D4:D22)</f>
        <v>-248.61477002000001</v>
      </c>
      <c r="F25" s="4">
        <f>F24*$A$1</f>
        <v>2.812429205880755</v>
      </c>
      <c r="G25" s="2">
        <f>SUM(H25:N25)</f>
        <v>0.99395912163411659</v>
      </c>
      <c r="H25">
        <f t="shared" ref="H25:N25" si="23">H24^2</f>
        <v>2.709151367421031E-2</v>
      </c>
      <c r="I25">
        <f t="shared" si="23"/>
        <v>0.15421452291081952</v>
      </c>
      <c r="J25">
        <f t="shared" si="23"/>
        <v>0.73434429234624587</v>
      </c>
      <c r="K25">
        <f t="shared" si="23"/>
        <v>1.5978803256161224E-2</v>
      </c>
      <c r="L25">
        <f t="shared" si="23"/>
        <v>3.5334494237221549E-2</v>
      </c>
      <c r="M25">
        <f t="shared" si="23"/>
        <v>1.879804610250406E-2</v>
      </c>
      <c r="N25">
        <f t="shared" si="23"/>
        <v>8.1974491069540696E-3</v>
      </c>
    </row>
    <row r="26" spans="2:28" x14ac:dyDescent="0.25">
      <c r="B26" t="s">
        <v>6</v>
      </c>
      <c r="D26">
        <f>MAX(D5:D22)</f>
        <v>-248.61092355</v>
      </c>
    </row>
    <row r="27" spans="2:28" x14ac:dyDescent="0.25">
      <c r="B27" t="s">
        <v>22</v>
      </c>
      <c r="D27" s="1">
        <f>D26-D25</f>
        <v>3.8464700000133689E-3</v>
      </c>
      <c r="G27" t="s">
        <v>18</v>
      </c>
      <c r="H27">
        <f>H24*$F$24</f>
        <v>1.7631376200532358E-4</v>
      </c>
      <c r="I27">
        <f t="shared" ref="I27:N27" si="24">I24*$F$24</f>
        <v>4.2066096517072828E-4</v>
      </c>
      <c r="J27">
        <f t="shared" si="24"/>
        <v>9.1795087145700146E-4</v>
      </c>
      <c r="K27">
        <f t="shared" si="24"/>
        <v>1.3540718242988027E-4</v>
      </c>
      <c r="L27">
        <f t="shared" si="24"/>
        <v>2.0135805907552502E-4</v>
      </c>
      <c r="M27">
        <f t="shared" si="24"/>
        <v>-1.4686757761365302E-4</v>
      </c>
      <c r="N27">
        <f t="shared" si="24"/>
        <v>9.6985976127336412E-5</v>
      </c>
    </row>
    <row r="28" spans="2:28" x14ac:dyDescent="0.25">
      <c r="D28" s="4">
        <f>D27*$A$1</f>
        <v>10.0989069850351</v>
      </c>
      <c r="H28">
        <f>$A$1*H27</f>
        <v>0.46291178214497702</v>
      </c>
      <c r="I28">
        <f t="shared" ref="I28:N28" si="25">$A$1*I27</f>
        <v>1.104445364055747</v>
      </c>
      <c r="J28">
        <f t="shared" si="25"/>
        <v>2.4100800130103575</v>
      </c>
      <c r="K28">
        <f t="shared" si="25"/>
        <v>0.35551155746965063</v>
      </c>
      <c r="L28">
        <f t="shared" si="25"/>
        <v>0.52866558410279096</v>
      </c>
      <c r="M28">
        <f t="shared" si="25"/>
        <v>-0.38560082502464599</v>
      </c>
      <c r="N28">
        <f t="shared" si="25"/>
        <v>0.25463668032232173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81385-44A6-4D98-B967-17C2CCD4231E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783.62907471827623</v>
      </c>
      <c r="AB3">
        <f>SUM(AB5:AB22)</f>
        <v>0.49040680060729647</v>
      </c>
      <c r="AD3" s="5">
        <f>1-AB3/AA3</f>
        <v>0.99937418503673614</v>
      </c>
    </row>
    <row r="4" spans="1:30" x14ac:dyDescent="0.25">
      <c r="A4" t="s">
        <v>2</v>
      </c>
      <c r="B4">
        <v>-173.34732</v>
      </c>
      <c r="C4">
        <f>B4*PI()/180</f>
        <v>-3.0254814835082167</v>
      </c>
      <c r="D4">
        <v>-248.61477002000001</v>
      </c>
      <c r="E4">
        <f>D4-$D$24</f>
        <v>-2.5043366666750444E-3</v>
      </c>
    </row>
    <row r="5" spans="1:30" x14ac:dyDescent="0.25">
      <c r="B5">
        <v>0</v>
      </c>
      <c r="C5">
        <f t="shared" ref="C5:C23" si="0">B5*PI()/180</f>
        <v>0</v>
      </c>
      <c r="D5">
        <v>-248.60664750999999</v>
      </c>
      <c r="E5">
        <f t="shared" ref="E5:E22" si="1">D5-$D$24</f>
        <v>5.6181733333460215E-3</v>
      </c>
      <c r="F5">
        <f t="shared" ref="F5:F22" si="2">E5^2</f>
        <v>3.1563871603520345E-5</v>
      </c>
      <c r="G5">
        <f t="shared" ref="G5:G22" si="3">E5/$F$24</f>
        <v>2.2355693084239139</v>
      </c>
      <c r="H5">
        <f>-COS(C5-$C$4)*SQRT(2)*G5</f>
        <v>3.1402845186892425</v>
      </c>
      <c r="I5">
        <f>-SQRT(2)*COS(2*(C5-$C$4))*G5</f>
        <v>-3.0767074451876026</v>
      </c>
      <c r="J5">
        <f>-COS(3*(C5-$C$4))*SQRT(2)*G5</f>
        <v>2.9716973861825018</v>
      </c>
      <c r="K5">
        <f>-COS(4*(C5-$C$4))*SQRT(2)*G5</f>
        <v>-2.8266684768590311</v>
      </c>
      <c r="L5">
        <f>SQRT(2)*(3*SIN(C5-$C$4)-SIN(3*(C5-$C$4)))*G5/SQRT(10)</f>
        <v>6.2180796286080741E-3</v>
      </c>
      <c r="M5">
        <f>SQRT(2)*(2*SIN(2*(C5-$C$4))-SIN(4*(C5-$C$4)))*G5/SQRT(5)</f>
        <v>-1.7468963382270206E-2</v>
      </c>
      <c r="N5">
        <f>SQRT(2)*G5*(SIN(C5-$C$4)-SIN(2*(C5-$C$4))+3*SIN(3*(C5-$C$4))-2*SIN(4*(C5-$C$4)))/SQRT(15)</f>
        <v>1.8496377093610377</v>
      </c>
      <c r="P5">
        <f>H$28*(1-COS($C5-$C$4))</f>
        <v>10.939116763700044</v>
      </c>
      <c r="Q5">
        <f>I$28*(1-COS(2*($C5-$C$4)))</f>
        <v>-6.6505314290334086E-2</v>
      </c>
      <c r="R5">
        <f>J$28*(1-COS(3*($C5-$C$4)))</f>
        <v>3.2381234192216128</v>
      </c>
      <c r="S5">
        <f>K$28*(1-COS(4*($C5-$C$4)))</f>
        <v>-5.9162144299296348E-3</v>
      </c>
      <c r="T5">
        <f>L$28*(3*SIN($C5-$C$4)-SIN(3*($C5-$C$4)))/SQRT(10)</f>
        <v>1.9998459359551724E-3</v>
      </c>
      <c r="U5">
        <f>M$28*(2*SIN(2*(C5-$C$4))-SIN(4*(C5-$C$4)))/SQRT(5)</f>
        <v>7.5366267116555646E-3</v>
      </c>
      <c r="V5">
        <f>$N$28*(SIN(C5-$C$4)-SIN(2*(C5-$C$4))+3*SIN(3*(C5-$C$4))-2*SIN(4*(C5-$C$4)))/SQRT(15)</f>
        <v>0.73264988905279271</v>
      </c>
      <c r="X5">
        <f>SUM(P5:V5)*SQRT(2)</f>
        <v>20.99683585410969</v>
      </c>
      <c r="Z5">
        <f>(D5-$D$25)*$A$1</f>
        <v>21.325650005055309</v>
      </c>
      <c r="AA5">
        <f>(E5*$A$1)^2</f>
        <v>217.57766582193454</v>
      </c>
      <c r="AB5">
        <f>(X5-Z5)^2</f>
        <v>0.10811874586208776</v>
      </c>
    </row>
    <row r="6" spans="1:30" x14ac:dyDescent="0.25">
      <c r="B6">
        <v>20</v>
      </c>
      <c r="C6">
        <f t="shared" si="0"/>
        <v>0.3490658503988659</v>
      </c>
      <c r="D6">
        <v>-248.60837280000001</v>
      </c>
      <c r="E6">
        <f t="shared" si="1"/>
        <v>3.8928833333216062E-3</v>
      </c>
      <c r="F6">
        <f t="shared" si="2"/>
        <v>1.5154540646853139E-5</v>
      </c>
      <c r="G6">
        <f t="shared" si="3"/>
        <v>1.5490462797924429</v>
      </c>
      <c r="H6">
        <f t="shared" ref="H6:H22" si="4">-COS(C6-$C$4)*SQRT(2)*G6</f>
        <v>2.1315087427709192</v>
      </c>
      <c r="I6">
        <f t="shared" ref="I6:I22" si="5">-SQRT(2)*COS(2*(C6-$C$4))*G6</f>
        <v>-1.9571849236531234</v>
      </c>
      <c r="J6">
        <f t="shared" ref="J6:J22" si="6">-COS(3*(C6-$C$4))*SQRT(2)*G6</f>
        <v>1.6771282802054783</v>
      </c>
      <c r="K6">
        <f t="shared" ref="K6:K22" si="7">-COS(4*(C6-$C$4))*SQRT(2)*G6</f>
        <v>-1.306468287178272</v>
      </c>
      <c r="L6">
        <f t="shared" ref="L6:L22" si="8">SQRT(2)*(3*SIN(C6-$C$4)-SIN(3*(C6-$C$4)))*G6/SQRT(10)</f>
        <v>-3.409166339252713E-2</v>
      </c>
      <c r="M6">
        <f t="shared" ref="M6:M22" si="9">SQRT(2)*(2*SIN(2*(C6-$C$4))-SIN(4*(C6-$C$4)))*G6/SQRT(5)</f>
        <v>9.3821184718265629E-2</v>
      </c>
      <c r="N6">
        <f t="shared" ref="N6:N22" si="10">SQRT(2)*G6*(SIN(C6-$C$4)-SIN(2*(C6-$C$4))+3*SIN(3*(C6-$C$4))-2*SIN(4*(C6-$C$4)))/SQRT(15)</f>
        <v>-2.3844465415601621</v>
      </c>
      <c r="P6">
        <f t="shared" ref="P6:P23" si="11">H$28*(1-COS($C6-$C$4))</f>
        <v>10.827829720786717</v>
      </c>
      <c r="Q6">
        <f t="shared" ref="Q6:Q23" si="12">I$28*(1-COS(2*($C6-$C$4)))</f>
        <v>-0.26407874994797492</v>
      </c>
      <c r="R6">
        <f t="shared" ref="R6:R23" si="13">J$28*(1-COS(3*($C6-$C$4)))</f>
        <v>2.947068730475233</v>
      </c>
      <c r="S6">
        <f t="shared" ref="S6:S23" si="14">K$28*(1-COS(4*($C6-$C$4)))</f>
        <v>-2.2542638323444514E-2</v>
      </c>
      <c r="T6">
        <f t="shared" ref="T6:T23" si="15">L$28*(3*SIN($C6-$C$4)-SIN(3*($C6-$C$4)))/SQRT(10)</f>
        <v>-1.5823851471253449E-2</v>
      </c>
      <c r="U6">
        <f t="shared" ref="U6:U23" si="16">M$28*(2*SIN(2*(C6-$C$4))-SIN(4*(C6-$C$4)))/SQRT(5)</f>
        <v>-5.8416364976114091E-2</v>
      </c>
      <c r="V6">
        <f t="shared" ref="V6:V23" si="17">$N$28*(SIN(C6-$C$4)-SIN(2*(C6-$C$4))+3*SIN(3*(C6-$C$4))-2*SIN(4*(C6-$C$4)))/SQRT(15)</f>
        <v>-1.3630793953530025</v>
      </c>
      <c r="X6">
        <f t="shared" ref="X6:X23" si="18">SUM(P6:V6)*SQRT(2)</f>
        <v>17.042627467054228</v>
      </c>
      <c r="Z6">
        <f t="shared" ref="Z6:Z22" si="19">(D6-$D$25)*$A$1</f>
        <v>16.795901109991206</v>
      </c>
      <c r="AA6">
        <f t="shared" ref="AA6:AA22" si="20">(E6*$A$1)^2</f>
        <v>104.46404110255557</v>
      </c>
      <c r="AB6">
        <f t="shared" ref="AB6:AB22" si="21">(X6-Z6)^2</f>
        <v>6.0873895269589626E-2</v>
      </c>
    </row>
    <row r="7" spans="1:30" x14ac:dyDescent="0.25">
      <c r="B7">
        <v>40</v>
      </c>
      <c r="C7">
        <f t="shared" si="0"/>
        <v>0.69813170079773179</v>
      </c>
      <c r="D7">
        <v>-248.61098139999999</v>
      </c>
      <c r="E7">
        <f t="shared" si="1"/>
        <v>1.2842833333479575E-3</v>
      </c>
      <c r="F7">
        <f t="shared" si="2"/>
        <v>1.649383680315341E-6</v>
      </c>
      <c r="G7">
        <f t="shared" si="3"/>
        <v>0.5110387723910087</v>
      </c>
      <c r="H7">
        <f t="shared" si="4"/>
        <v>0.60372508383800305</v>
      </c>
      <c r="I7">
        <f t="shared" si="5"/>
        <v>-0.28592993473141554</v>
      </c>
      <c r="J7">
        <f t="shared" si="6"/>
        <v>-0.1260198580112632</v>
      </c>
      <c r="K7">
        <f t="shared" si="7"/>
        <v>0.49647222994955204</v>
      </c>
      <c r="L7">
        <f t="shared" si="8"/>
        <v>-0.15185764575747196</v>
      </c>
      <c r="M7">
        <f t="shared" si="9"/>
        <v>0.35879966401541286</v>
      </c>
      <c r="N7">
        <f t="shared" si="10"/>
        <v>-1.0964105351852593</v>
      </c>
      <c r="P7">
        <f t="shared" si="11"/>
        <v>10.072484598856084</v>
      </c>
      <c r="Q7">
        <f t="shared" si="12"/>
        <v>-1.4973826525820468</v>
      </c>
      <c r="R7">
        <f t="shared" si="13"/>
        <v>1.3781302717652102</v>
      </c>
      <c r="S7">
        <f t="shared" si="14"/>
        <v>-9.4217022044046472E-2</v>
      </c>
      <c r="T7">
        <f t="shared" si="15"/>
        <v>-0.21365408986025622</v>
      </c>
      <c r="U7">
        <f t="shared" si="16"/>
        <v>-0.67716762399798813</v>
      </c>
      <c r="V7">
        <f t="shared" si="17"/>
        <v>-1.8998412132670486</v>
      </c>
      <c r="X7">
        <f t="shared" si="18"/>
        <v>9.9961596422664609</v>
      </c>
      <c r="Z7">
        <f t="shared" si="19"/>
        <v>9.9470218100603915</v>
      </c>
      <c r="AA7">
        <f t="shared" si="20"/>
        <v>11.369614466679645</v>
      </c>
      <c r="AB7">
        <f t="shared" si="21"/>
        <v>2.4145265539118289E-3</v>
      </c>
    </row>
    <row r="8" spans="1:30" x14ac:dyDescent="0.25">
      <c r="B8">
        <v>60</v>
      </c>
      <c r="C8">
        <f t="shared" si="0"/>
        <v>1.0471975511965976</v>
      </c>
      <c r="D8">
        <v>-248.61312570000001</v>
      </c>
      <c r="E8">
        <f t="shared" si="1"/>
        <v>-8.600166666781206E-4</v>
      </c>
      <c r="F8">
        <f t="shared" si="2"/>
        <v>7.3962866696414562E-7</v>
      </c>
      <c r="G8">
        <f t="shared" si="3"/>
        <v>-0.34221565456998543</v>
      </c>
      <c r="H8">
        <f t="shared" si="4"/>
        <v>-0.28890969338871231</v>
      </c>
      <c r="I8">
        <f t="shared" si="5"/>
        <v>-0.13902936120321441</v>
      </c>
      <c r="J8">
        <f t="shared" si="6"/>
        <v>0.454900397122253</v>
      </c>
      <c r="K8">
        <f t="shared" si="7"/>
        <v>-0.40408783644125063</v>
      </c>
      <c r="L8">
        <f t="shared" si="8"/>
        <v>0.31610750212599126</v>
      </c>
      <c r="M8">
        <f t="shared" si="9"/>
        <v>-0.53373666749318704</v>
      </c>
      <c r="N8">
        <f t="shared" si="10"/>
        <v>0.21036491188287784</v>
      </c>
      <c r="P8">
        <f t="shared" si="11"/>
        <v>8.7641871673197169</v>
      </c>
      <c r="Q8">
        <f t="shared" si="12"/>
        <v>-3.1893404195039636</v>
      </c>
      <c r="R8">
        <f t="shared" si="13"/>
        <v>0.10024650180156947</v>
      </c>
      <c r="S8">
        <f t="shared" si="14"/>
        <v>-0.10248285038749728</v>
      </c>
      <c r="T8">
        <f t="shared" si="15"/>
        <v>-0.6641456459195052</v>
      </c>
      <c r="U8">
        <f t="shared" si="16"/>
        <v>-1.5042678608217501</v>
      </c>
      <c r="V8">
        <f t="shared" si="17"/>
        <v>-0.54434142548171727</v>
      </c>
      <c r="X8">
        <f t="shared" si="18"/>
        <v>4.0444463878679331</v>
      </c>
      <c r="Z8">
        <f t="shared" si="19"/>
        <v>4.3171621599919234</v>
      </c>
      <c r="AA8">
        <f t="shared" si="20"/>
        <v>5.0984454934577634</v>
      </c>
      <c r="AB8">
        <f t="shared" si="21"/>
        <v>7.4373892365184227E-2</v>
      </c>
    </row>
    <row r="9" spans="1:30" x14ac:dyDescent="0.25">
      <c r="B9">
        <v>80</v>
      </c>
      <c r="C9">
        <f t="shared" si="0"/>
        <v>1.3962634015954636</v>
      </c>
      <c r="D9">
        <v>-248.61407955999999</v>
      </c>
      <c r="E9">
        <f t="shared" si="1"/>
        <v>-1.8138766666595529E-3</v>
      </c>
      <c r="F9">
        <f t="shared" si="2"/>
        <v>3.2901485618519711E-6</v>
      </c>
      <c r="G9">
        <f t="shared" si="3"/>
        <v>-0.72177321073063117</v>
      </c>
      <c r="H9">
        <f t="shared" si="4"/>
        <v>-0.29251323417371561</v>
      </c>
      <c r="I9">
        <f t="shared" si="5"/>
        <v>-0.85309079938354182</v>
      </c>
      <c r="J9">
        <f t="shared" si="6"/>
        <v>0.78145261339334937</v>
      </c>
      <c r="K9">
        <f t="shared" si="7"/>
        <v>0.4052100392602308</v>
      </c>
      <c r="L9">
        <f t="shared" si="8"/>
        <v>1.1354112363828528</v>
      </c>
      <c r="M9">
        <f t="shared" si="9"/>
        <v>-0.9202968686946047</v>
      </c>
      <c r="N9">
        <f t="shared" si="10"/>
        <v>-0.59524865752024192</v>
      </c>
      <c r="P9">
        <f t="shared" si="11"/>
        <v>7.0607374048345815</v>
      </c>
      <c r="Q9">
        <f t="shared" si="12"/>
        <v>-4.5482662075549563</v>
      </c>
      <c r="R9">
        <f t="shared" si="13"/>
        <v>0.39130119054794843</v>
      </c>
      <c r="S9">
        <f t="shared" si="14"/>
        <v>-3.3679158724391041E-2</v>
      </c>
      <c r="T9">
        <f t="shared" si="15"/>
        <v>-1.1310474584365759</v>
      </c>
      <c r="U9">
        <f t="shared" si="16"/>
        <v>-1.2297736830677743</v>
      </c>
      <c r="V9">
        <f t="shared" si="17"/>
        <v>0.73029045044219953</v>
      </c>
      <c r="X9">
        <f t="shared" si="18"/>
        <v>1.7530061527072425</v>
      </c>
      <c r="Z9">
        <f t="shared" si="19"/>
        <v>1.8128027300406728</v>
      </c>
      <c r="AA9">
        <f t="shared" si="20"/>
        <v>22.679817396523241</v>
      </c>
      <c r="AB9">
        <f t="shared" si="21"/>
        <v>3.5756306607929171E-3</v>
      </c>
    </row>
    <row r="10" spans="1:30" x14ac:dyDescent="0.25">
      <c r="B10">
        <v>100</v>
      </c>
      <c r="C10">
        <f t="shared" si="0"/>
        <v>1.7453292519943295</v>
      </c>
      <c r="D10">
        <v>-248.61391735999999</v>
      </c>
      <c r="E10">
        <f t="shared" si="1"/>
        <v>-1.6516766666541116E-3</v>
      </c>
      <c r="F10">
        <f t="shared" si="2"/>
        <v>2.7280358111696374E-6</v>
      </c>
      <c r="G10">
        <f t="shared" si="3"/>
        <v>-0.65723099739479529</v>
      </c>
      <c r="H10">
        <f t="shared" si="4"/>
        <v>5.427009219128346E-2</v>
      </c>
      <c r="I10">
        <f t="shared" si="5"/>
        <v>-0.92312748858062543</v>
      </c>
      <c r="J10">
        <f t="shared" si="6"/>
        <v>-0.16207020180637341</v>
      </c>
      <c r="K10">
        <f t="shared" si="7"/>
        <v>0.90420140769126711</v>
      </c>
      <c r="L10">
        <f t="shared" si="8"/>
        <v>1.1696833950202024</v>
      </c>
      <c r="M10">
        <f t="shared" si="9"/>
        <v>0.19317051671021052</v>
      </c>
      <c r="N10">
        <f t="shared" si="10"/>
        <v>-0.3861851393913816</v>
      </c>
      <c r="P10">
        <f t="shared" si="11"/>
        <v>5.167596492997375</v>
      </c>
      <c r="Q10">
        <f t="shared" si="12"/>
        <v>-4.9383035377281148</v>
      </c>
      <c r="R10">
        <f t="shared" si="13"/>
        <v>1.9602396492579679</v>
      </c>
      <c r="S10">
        <f t="shared" si="14"/>
        <v>-1.5180590328287653E-3</v>
      </c>
      <c r="T10">
        <f t="shared" si="15"/>
        <v>-1.2796131239791051</v>
      </c>
      <c r="U10">
        <f t="shared" si="16"/>
        <v>0.28347894824474762</v>
      </c>
      <c r="V10">
        <f t="shared" si="17"/>
        <v>0.52032593774900393</v>
      </c>
      <c r="X10">
        <f t="shared" si="18"/>
        <v>2.4214253816600508</v>
      </c>
      <c r="Z10">
        <f t="shared" si="19"/>
        <v>2.238658830054959</v>
      </c>
      <c r="AA10">
        <f t="shared" si="20"/>
        <v>18.805033537354056</v>
      </c>
      <c r="AB10">
        <f t="shared" si="21"/>
        <v>3.3403612385616691E-2</v>
      </c>
    </row>
    <row r="11" spans="1:30" x14ac:dyDescent="0.25">
      <c r="B11">
        <v>120</v>
      </c>
      <c r="C11">
        <f t="shared" si="0"/>
        <v>2.0943951023931953</v>
      </c>
      <c r="D11">
        <v>-248.61343528</v>
      </c>
      <c r="E11">
        <f t="shared" si="1"/>
        <v>-1.1695966666707136E-3</v>
      </c>
      <c r="F11">
        <f t="shared" si="2"/>
        <v>1.3679563626872444E-6</v>
      </c>
      <c r="G11">
        <f t="shared" si="3"/>
        <v>-0.46540294435642016</v>
      </c>
      <c r="H11">
        <f t="shared" si="4"/>
        <v>0.26083896839820953</v>
      </c>
      <c r="I11">
        <f t="shared" si="5"/>
        <v>-0.45143615337553039</v>
      </c>
      <c r="J11">
        <f t="shared" si="6"/>
        <v>-0.61865078754398406</v>
      </c>
      <c r="K11">
        <f t="shared" si="7"/>
        <v>-3.8911290115417885E-2</v>
      </c>
      <c r="L11">
        <f t="shared" si="8"/>
        <v>0.64431997542409403</v>
      </c>
      <c r="M11">
        <f t="shared" si="9"/>
        <v>0.72222902646388032</v>
      </c>
      <c r="N11">
        <f t="shared" si="10"/>
        <v>0.19762742201518704</v>
      </c>
      <c r="P11">
        <f t="shared" si="11"/>
        <v>3.3131051655598456</v>
      </c>
      <c r="Q11">
        <f t="shared" si="12"/>
        <v>-4.176949608453346</v>
      </c>
      <c r="R11">
        <f t="shared" si="13"/>
        <v>3.2381234192216128</v>
      </c>
      <c r="S11">
        <f t="shared" si="14"/>
        <v>-5.9152317989526457E-2</v>
      </c>
      <c r="T11">
        <f t="shared" si="15"/>
        <v>-0.99540740758542634</v>
      </c>
      <c r="U11">
        <f t="shared" si="16"/>
        <v>1.4967312341100951</v>
      </c>
      <c r="V11">
        <f t="shared" si="17"/>
        <v>-0.37602440679912386</v>
      </c>
      <c r="X11">
        <f t="shared" si="18"/>
        <v>3.4512836575672763</v>
      </c>
      <c r="Z11">
        <f t="shared" si="19"/>
        <v>3.5043598700113705</v>
      </c>
      <c r="AA11">
        <f t="shared" si="20"/>
        <v>9.4296655390829383</v>
      </c>
      <c r="AB11">
        <f t="shared" si="21"/>
        <v>2.8170843274106217E-3</v>
      </c>
    </row>
    <row r="12" spans="1:30" x14ac:dyDescent="0.25">
      <c r="B12">
        <v>140</v>
      </c>
      <c r="C12">
        <f t="shared" si="0"/>
        <v>2.4434609527920612</v>
      </c>
      <c r="D12">
        <v>-248.61353978</v>
      </c>
      <c r="E12">
        <f t="shared" si="1"/>
        <v>-1.2740966666626719E-3</v>
      </c>
      <c r="F12">
        <f t="shared" si="2"/>
        <v>1.6233223160009316E-6</v>
      </c>
      <c r="G12">
        <f t="shared" si="3"/>
        <v>-0.50698531977472816</v>
      </c>
      <c r="H12">
        <f t="shared" si="4"/>
        <v>0.49215260870791772</v>
      </c>
      <c r="I12">
        <f t="shared" si="5"/>
        <v>-4.1339535864918793E-2</v>
      </c>
      <c r="J12">
        <f t="shared" si="6"/>
        <v>-0.54890510925028246</v>
      </c>
      <c r="K12">
        <f t="shared" si="7"/>
        <v>-0.7122184530836021</v>
      </c>
      <c r="L12">
        <f t="shared" si="8"/>
        <v>0.34877304366358836</v>
      </c>
      <c r="M12">
        <f t="shared" si="9"/>
        <v>0.67713819943467235</v>
      </c>
      <c r="N12">
        <f t="shared" si="10"/>
        <v>0.34973067588436779</v>
      </c>
      <c r="P12">
        <f t="shared" si="11"/>
        <v>1.7209424459880398</v>
      </c>
      <c r="Q12">
        <f t="shared" si="12"/>
        <v>-2.6204503847447165</v>
      </c>
      <c r="R12">
        <f t="shared" si="13"/>
        <v>2.947068730475233</v>
      </c>
      <c r="S12">
        <f t="shared" si="14"/>
        <v>-0.11132958575911771</v>
      </c>
      <c r="T12">
        <f t="shared" si="15"/>
        <v>-0.49462484408667629</v>
      </c>
      <c r="U12">
        <f t="shared" si="16"/>
        <v>1.2881900480438893</v>
      </c>
      <c r="V12">
        <f t="shared" si="17"/>
        <v>-0.61085242026881292</v>
      </c>
      <c r="X12">
        <f t="shared" si="18"/>
        <v>2.9966393280689285</v>
      </c>
      <c r="Z12">
        <f t="shared" si="19"/>
        <v>3.2299951200324841</v>
      </c>
      <c r="AA12">
        <f t="shared" si="20"/>
        <v>11.189966960604</v>
      </c>
      <c r="AB12">
        <f t="shared" si="21"/>
        <v>5.4454925642938239E-2</v>
      </c>
    </row>
    <row r="13" spans="1:30" x14ac:dyDescent="0.25">
      <c r="B13">
        <v>160</v>
      </c>
      <c r="C13">
        <f t="shared" si="0"/>
        <v>2.7925268031909272</v>
      </c>
      <c r="D13">
        <v>-248.61422429000001</v>
      </c>
      <c r="E13">
        <f t="shared" si="1"/>
        <v>-1.9586066666761326E-3</v>
      </c>
      <c r="F13">
        <f t="shared" si="2"/>
        <v>3.8361400747481909E-6</v>
      </c>
      <c r="G13">
        <f t="shared" si="3"/>
        <v>-0.77936380590234666</v>
      </c>
      <c r="H13">
        <f t="shared" si="4"/>
        <v>0.98507088161624323</v>
      </c>
      <c r="I13">
        <f t="shared" si="5"/>
        <v>0.65861191346770265</v>
      </c>
      <c r="J13">
        <f t="shared" si="6"/>
        <v>0.19218760192970891</v>
      </c>
      <c r="K13">
        <f t="shared" si="7"/>
        <v>-0.31507958406777697</v>
      </c>
      <c r="L13">
        <f t="shared" si="8"/>
        <v>0.12584556127365501</v>
      </c>
      <c r="M13">
        <f t="shared" si="9"/>
        <v>0.31812305640188587</v>
      </c>
      <c r="N13">
        <f t="shared" si="10"/>
        <v>0.19472683947406103</v>
      </c>
      <c r="P13">
        <f t="shared" si="11"/>
        <v>0.58314665608146532</v>
      </c>
      <c r="Q13">
        <f t="shared" si="12"/>
        <v>-0.99710915193748695</v>
      </c>
      <c r="R13">
        <f t="shared" si="13"/>
        <v>1.3781302717652135</v>
      </c>
      <c r="S13">
        <f t="shared" si="14"/>
        <v>-7.1816301730078178E-2</v>
      </c>
      <c r="T13">
        <f t="shared" si="15"/>
        <v>-0.1160983555102366</v>
      </c>
      <c r="U13">
        <f t="shared" si="16"/>
        <v>0.39368867575324018</v>
      </c>
      <c r="V13">
        <f t="shared" si="17"/>
        <v>-0.22125013169976629</v>
      </c>
      <c r="X13">
        <f t="shared" si="18"/>
        <v>1.3416526159322311</v>
      </c>
      <c r="Z13">
        <f t="shared" si="19"/>
        <v>1.432814114997143</v>
      </c>
      <c r="AA13">
        <f t="shared" si="20"/>
        <v>26.443473529292987</v>
      </c>
      <c r="AB13">
        <f t="shared" si="21"/>
        <v>8.3104189117619316E-3</v>
      </c>
    </row>
    <row r="14" spans="1:30" x14ac:dyDescent="0.25">
      <c r="B14">
        <v>180</v>
      </c>
      <c r="C14">
        <f t="shared" si="0"/>
        <v>3.1415926535897931</v>
      </c>
      <c r="D14">
        <v>-248.61473283999999</v>
      </c>
      <c r="E14">
        <f t="shared" si="1"/>
        <v>-2.4671566666540912E-3</v>
      </c>
      <c r="F14">
        <f t="shared" si="2"/>
        <v>6.0868620178157265E-6</v>
      </c>
      <c r="G14">
        <f t="shared" si="3"/>
        <v>-0.9817247343204456</v>
      </c>
      <c r="H14">
        <f t="shared" si="4"/>
        <v>1.3790200881645933</v>
      </c>
      <c r="I14">
        <f t="shared" si="5"/>
        <v>1.3511009423089579</v>
      </c>
      <c r="J14">
        <f t="shared" si="6"/>
        <v>1.3049869739836208</v>
      </c>
      <c r="K14">
        <f t="shared" si="7"/>
        <v>1.2412991845074151</v>
      </c>
      <c r="L14">
        <f t="shared" si="8"/>
        <v>2.730598666020467E-3</v>
      </c>
      <c r="M14">
        <f t="shared" si="9"/>
        <v>7.6712957950758019E-3</v>
      </c>
      <c r="N14">
        <f t="shared" si="10"/>
        <v>4.9657958289816753E-3</v>
      </c>
      <c r="P14">
        <f t="shared" si="11"/>
        <v>3.6952760180306257E-2</v>
      </c>
      <c r="Q14">
        <f t="shared" si="12"/>
        <v>-6.6505314290334364E-2</v>
      </c>
      <c r="R14">
        <f t="shared" si="13"/>
        <v>0.10024650180156854</v>
      </c>
      <c r="S14">
        <f t="shared" si="14"/>
        <v>-5.9162144299296478E-3</v>
      </c>
      <c r="T14">
        <f t="shared" si="15"/>
        <v>-1.9998459359551724E-3</v>
      </c>
      <c r="U14">
        <f t="shared" si="16"/>
        <v>7.5366267116555984E-3</v>
      </c>
      <c r="V14">
        <f t="shared" si="17"/>
        <v>-4.4791652187263775E-3</v>
      </c>
      <c r="X14">
        <f t="shared" si="18"/>
        <v>9.3105243182806191E-2</v>
      </c>
      <c r="Z14">
        <f t="shared" si="19"/>
        <v>9.7616090055012705E-2</v>
      </c>
      <c r="AA14">
        <f t="shared" si="20"/>
        <v>41.958263126023759</v>
      </c>
      <c r="AB14">
        <f t="shared" si="21"/>
        <v>2.0347739504495292E-5</v>
      </c>
    </row>
    <row r="15" spans="1:30" x14ac:dyDescent="0.25">
      <c r="B15">
        <f>200-360</f>
        <v>-160</v>
      </c>
      <c r="C15">
        <f t="shared" si="0"/>
        <v>-2.7925268031909272</v>
      </c>
      <c r="D15">
        <v>-248.6146383</v>
      </c>
      <c r="E15">
        <f t="shared" si="1"/>
        <v>-2.3726166666619974E-3</v>
      </c>
      <c r="F15">
        <f t="shared" si="2"/>
        <v>5.6293098469222876E-6</v>
      </c>
      <c r="G15">
        <f t="shared" si="3"/>
        <v>-0.94410561688484174</v>
      </c>
      <c r="H15">
        <f t="shared" si="4"/>
        <v>1.2991021654684263</v>
      </c>
      <c r="I15">
        <f t="shared" si="5"/>
        <v>1.1928560842938982</v>
      </c>
      <c r="J15">
        <f t="shared" si="6"/>
        <v>1.0221684466332175</v>
      </c>
      <c r="K15">
        <f t="shared" si="7"/>
        <v>0.7962602953168022</v>
      </c>
      <c r="L15">
        <f t="shared" si="8"/>
        <v>-2.0778030532531768E-2</v>
      </c>
      <c r="M15">
        <f t="shared" si="9"/>
        <v>-5.7181705047039288E-2</v>
      </c>
      <c r="N15">
        <f t="shared" si="10"/>
        <v>-3.6628991723700426E-2</v>
      </c>
      <c r="P15">
        <f t="shared" si="11"/>
        <v>0.14823980309363216</v>
      </c>
      <c r="Q15">
        <f t="shared" si="12"/>
        <v>-0.2640787499479752</v>
      </c>
      <c r="R15">
        <f t="shared" si="13"/>
        <v>0.39130119054794932</v>
      </c>
      <c r="S15">
        <f t="shared" si="14"/>
        <v>-2.2542638323444535E-2</v>
      </c>
      <c r="T15">
        <f t="shared" si="15"/>
        <v>1.5823851471253411E-2</v>
      </c>
      <c r="U15">
        <f t="shared" si="16"/>
        <v>-5.8416364976114153E-2</v>
      </c>
      <c r="V15">
        <f t="shared" si="17"/>
        <v>3.4355979785947711E-2</v>
      </c>
      <c r="X15">
        <f t="shared" si="18"/>
        <v>0.34603411841230369</v>
      </c>
      <c r="Z15">
        <f t="shared" si="19"/>
        <v>0.34583086003425478</v>
      </c>
      <c r="AA15">
        <f t="shared" si="20"/>
        <v>38.804241509624525</v>
      </c>
      <c r="AB15">
        <f t="shared" si="21"/>
        <v>4.1313968247073394E-8</v>
      </c>
    </row>
    <row r="16" spans="1:30" x14ac:dyDescent="0.25">
      <c r="B16">
        <f>220-360</f>
        <v>-140</v>
      </c>
      <c r="C16">
        <f t="shared" si="0"/>
        <v>-2.4434609527920612</v>
      </c>
      <c r="D16">
        <v>-248.61413496</v>
      </c>
      <c r="E16">
        <f t="shared" si="1"/>
        <v>-1.8692766666674743E-3</v>
      </c>
      <c r="F16">
        <f t="shared" si="2"/>
        <v>3.4941952565474637E-6</v>
      </c>
      <c r="G16">
        <f t="shared" si="3"/>
        <v>-0.74381783846920468</v>
      </c>
      <c r="H16">
        <f t="shared" si="4"/>
        <v>0.87872292896483883</v>
      </c>
      <c r="I16">
        <f t="shared" si="5"/>
        <v>0.41617152649786721</v>
      </c>
      <c r="J16">
        <f t="shared" si="6"/>
        <v>-0.18342212656697296</v>
      </c>
      <c r="K16">
        <f t="shared" si="7"/>
        <v>-0.72261621014249122</v>
      </c>
      <c r="L16">
        <f t="shared" si="8"/>
        <v>-0.22102907240063718</v>
      </c>
      <c r="M16">
        <f t="shared" si="9"/>
        <v>-0.52223354655216569</v>
      </c>
      <c r="N16">
        <f t="shared" si="10"/>
        <v>-0.30743876485758925</v>
      </c>
      <c r="P16">
        <f t="shared" si="11"/>
        <v>0.90358492502426524</v>
      </c>
      <c r="Q16">
        <f t="shared" si="12"/>
        <v>-1.4973826525820473</v>
      </c>
      <c r="R16">
        <f t="shared" si="13"/>
        <v>1.9602396492579719</v>
      </c>
      <c r="S16">
        <f t="shared" si="14"/>
        <v>-9.42170220440465E-2</v>
      </c>
      <c r="T16">
        <f t="shared" si="15"/>
        <v>0.2136540898602563</v>
      </c>
      <c r="U16">
        <f t="shared" si="16"/>
        <v>-0.67716762399798835</v>
      </c>
      <c r="V16">
        <f t="shared" si="17"/>
        <v>0.36600750692911227</v>
      </c>
      <c r="X16">
        <f t="shared" si="18"/>
        <v>1.6613033613909181</v>
      </c>
      <c r="Z16">
        <f t="shared" si="19"/>
        <v>1.6673500300198754</v>
      </c>
      <c r="AA16">
        <f t="shared" si="20"/>
        <v>24.08636232574462</v>
      </c>
      <c r="AB16">
        <f t="shared" si="21"/>
        <v>3.6562201508416453E-5</v>
      </c>
    </row>
    <row r="17" spans="2:28" x14ac:dyDescent="0.25">
      <c r="B17">
        <f>240-360</f>
        <v>-120</v>
      </c>
      <c r="C17">
        <f t="shared" si="0"/>
        <v>-2.0943951023931953</v>
      </c>
      <c r="D17">
        <v>-248.61374175</v>
      </c>
      <c r="E17">
        <f t="shared" si="1"/>
        <v>-1.4760666666688849E-3</v>
      </c>
      <c r="F17">
        <f t="shared" si="2"/>
        <v>2.1787728044509928E-6</v>
      </c>
      <c r="G17">
        <f t="shared" si="3"/>
        <v>-0.58735271081913309</v>
      </c>
      <c r="H17">
        <f t="shared" si="4"/>
        <v>0.49586244617305048</v>
      </c>
      <c r="I17">
        <f t="shared" si="5"/>
        <v>-0.23861933577752459</v>
      </c>
      <c r="J17">
        <f t="shared" si="6"/>
        <v>-0.78075616306387907</v>
      </c>
      <c r="K17">
        <f t="shared" si="7"/>
        <v>-0.69354537986008058</v>
      </c>
      <c r="L17">
        <f t="shared" si="8"/>
        <v>-0.54254267975340675</v>
      </c>
      <c r="M17">
        <f t="shared" si="9"/>
        <v>-0.91606469291889947</v>
      </c>
      <c r="N17">
        <f t="shared" si="10"/>
        <v>-0.42230695703109195</v>
      </c>
      <c r="P17">
        <f t="shared" si="11"/>
        <v>2.2118823565606349</v>
      </c>
      <c r="Q17">
        <f t="shared" si="12"/>
        <v>-3.1893404195039667</v>
      </c>
      <c r="R17">
        <f t="shared" si="13"/>
        <v>3.2381234192216128</v>
      </c>
      <c r="S17">
        <f t="shared" si="14"/>
        <v>-0.10248285038749722</v>
      </c>
      <c r="T17">
        <f t="shared" si="15"/>
        <v>0.66414564591950609</v>
      </c>
      <c r="U17">
        <f t="shared" si="16"/>
        <v>-1.504267860821751</v>
      </c>
      <c r="V17">
        <f t="shared" si="17"/>
        <v>0.63668880602104394</v>
      </c>
      <c r="X17">
        <f t="shared" si="18"/>
        <v>2.7644326840275135</v>
      </c>
      <c r="Z17">
        <f t="shared" si="19"/>
        <v>2.6997228850161719</v>
      </c>
      <c r="AA17">
        <f t="shared" si="20"/>
        <v>15.018826178975008</v>
      </c>
      <c r="AB17">
        <f t="shared" si="21"/>
        <v>4.1873580880882342E-3</v>
      </c>
    </row>
    <row r="18" spans="2:28" x14ac:dyDescent="0.25">
      <c r="B18">
        <f>260-360</f>
        <v>-100</v>
      </c>
      <c r="C18">
        <f t="shared" si="0"/>
        <v>-1.7453292519943295</v>
      </c>
      <c r="D18">
        <v>-248.61355498</v>
      </c>
      <c r="E18">
        <f t="shared" si="1"/>
        <v>-1.2892966666697703E-3</v>
      </c>
      <c r="F18">
        <f t="shared" si="2"/>
        <v>1.6622858946857808E-6</v>
      </c>
      <c r="G18">
        <f t="shared" si="3"/>
        <v>-0.51303366529340844</v>
      </c>
      <c r="H18">
        <f t="shared" si="4"/>
        <v>0.20791729928998007</v>
      </c>
      <c r="I18">
        <f t="shared" si="5"/>
        <v>-0.60637371009210317</v>
      </c>
      <c r="J18">
        <f t="shared" si="6"/>
        <v>-0.5554535587383066</v>
      </c>
      <c r="K18">
        <f t="shared" si="7"/>
        <v>0.2880217616346889</v>
      </c>
      <c r="L18">
        <f t="shared" si="8"/>
        <v>-0.80704600774412572</v>
      </c>
      <c r="M18">
        <f t="shared" si="9"/>
        <v>-0.6541435296919681</v>
      </c>
      <c r="N18">
        <f t="shared" si="10"/>
        <v>-5.8929656486882448E-2</v>
      </c>
      <c r="P18">
        <f t="shared" si="11"/>
        <v>3.9153321190457682</v>
      </c>
      <c r="Q18">
        <f t="shared" si="12"/>
        <v>-4.5482662075549554</v>
      </c>
      <c r="R18">
        <f t="shared" si="13"/>
        <v>2.9470687304752325</v>
      </c>
      <c r="S18">
        <f t="shared" si="14"/>
        <v>-3.3679158724391069E-2</v>
      </c>
      <c r="T18">
        <f t="shared" si="15"/>
        <v>1.1310474584365762</v>
      </c>
      <c r="U18">
        <f t="shared" si="16"/>
        <v>-1.2297736830677746</v>
      </c>
      <c r="V18">
        <f t="shared" si="17"/>
        <v>0.10171523361500696</v>
      </c>
      <c r="X18">
        <f t="shared" si="18"/>
        <v>3.2292781698313946</v>
      </c>
      <c r="Z18">
        <f t="shared" si="19"/>
        <v>3.1900875200138472</v>
      </c>
      <c r="AA18">
        <f t="shared" si="20"/>
        <v>11.458552659114231</v>
      </c>
      <c r="AB18">
        <f t="shared" si="21"/>
        <v>1.535907033121627E-3</v>
      </c>
    </row>
    <row r="19" spans="2:28" x14ac:dyDescent="0.25">
      <c r="B19">
        <f>280-360</f>
        <v>-80</v>
      </c>
      <c r="C19">
        <f t="shared" si="0"/>
        <v>-1.3962634015954636</v>
      </c>
      <c r="D19">
        <v>-248.61303555999999</v>
      </c>
      <c r="E19">
        <f t="shared" si="1"/>
        <v>-7.6987666665218057E-4</v>
      </c>
      <c r="F19">
        <f t="shared" si="2"/>
        <v>5.9271008185547278E-7</v>
      </c>
      <c r="G19">
        <f t="shared" si="3"/>
        <v>-0.3063473739807665</v>
      </c>
      <c r="H19">
        <f t="shared" si="4"/>
        <v>-2.5296281359820032E-2</v>
      </c>
      <c r="I19">
        <f t="shared" si="5"/>
        <v>-0.43028658583834184</v>
      </c>
      <c r="J19">
        <f t="shared" si="6"/>
        <v>7.5543881710879821E-2</v>
      </c>
      <c r="K19">
        <f t="shared" si="7"/>
        <v>0.42146479379994872</v>
      </c>
      <c r="L19">
        <f t="shared" si="8"/>
        <v>-0.54521079783779569</v>
      </c>
      <c r="M19">
        <f t="shared" si="9"/>
        <v>9.004030661860829E-2</v>
      </c>
      <c r="N19">
        <f t="shared" si="10"/>
        <v>0.2575405563626999</v>
      </c>
      <c r="P19">
        <f t="shared" si="11"/>
        <v>5.8084730308829764</v>
      </c>
      <c r="Q19">
        <f t="shared" si="12"/>
        <v>-4.9383035377281148</v>
      </c>
      <c r="R19">
        <f t="shared" si="13"/>
        <v>1.37813027176521</v>
      </c>
      <c r="S19">
        <f t="shared" si="14"/>
        <v>-1.5180590328287837E-3</v>
      </c>
      <c r="T19">
        <f t="shared" si="15"/>
        <v>1.2796131239791051</v>
      </c>
      <c r="U19">
        <f t="shared" si="16"/>
        <v>0.28347894824474928</v>
      </c>
      <c r="V19">
        <f t="shared" si="17"/>
        <v>-0.74443952531470847</v>
      </c>
      <c r="X19">
        <f t="shared" si="18"/>
        <v>4.3351786948676878</v>
      </c>
      <c r="Z19">
        <f t="shared" si="19"/>
        <v>4.553824730060029</v>
      </c>
      <c r="AA19">
        <f t="shared" si="20"/>
        <v>4.0856989199277578</v>
      </c>
      <c r="AB19">
        <f t="shared" si="21"/>
        <v>4.7806088705330492E-2</v>
      </c>
    </row>
    <row r="20" spans="2:28" x14ac:dyDescent="0.25">
      <c r="B20">
        <f>300-360</f>
        <v>-60</v>
      </c>
      <c r="C20">
        <f t="shared" si="0"/>
        <v>-1.0471975511965976</v>
      </c>
      <c r="D20">
        <v>-248.61173041999999</v>
      </c>
      <c r="E20">
        <f t="shared" si="1"/>
        <v>5.3526333334730225E-4</v>
      </c>
      <c r="F20">
        <f t="shared" si="2"/>
        <v>2.8650683602606522E-7</v>
      </c>
      <c r="G20">
        <f t="shared" si="3"/>
        <v>0.21299063039823232</v>
      </c>
      <c r="H20">
        <f t="shared" si="4"/>
        <v>0.11937237824824011</v>
      </c>
      <c r="I20">
        <f t="shared" si="5"/>
        <v>0.20659875932880087</v>
      </c>
      <c r="J20">
        <f t="shared" si="6"/>
        <v>-0.28312416763406822</v>
      </c>
      <c r="K20">
        <f t="shared" si="7"/>
        <v>1.7807666048937354E-2</v>
      </c>
      <c r="L20">
        <f t="shared" si="8"/>
        <v>0.29487161481869179</v>
      </c>
      <c r="M20">
        <f t="shared" si="9"/>
        <v>-0.33052652009145245</v>
      </c>
      <c r="N20">
        <f t="shared" si="10"/>
        <v>-0.10691241767630655</v>
      </c>
      <c r="P20">
        <f t="shared" si="11"/>
        <v>7.6629643583205036</v>
      </c>
      <c r="Q20">
        <f t="shared" si="12"/>
        <v>-4.1769496084533468</v>
      </c>
      <c r="R20">
        <f t="shared" si="13"/>
        <v>0.10024650180156873</v>
      </c>
      <c r="S20">
        <f t="shared" si="14"/>
        <v>-5.9152317989526436E-2</v>
      </c>
      <c r="T20">
        <f t="shared" si="15"/>
        <v>0.99540740758542656</v>
      </c>
      <c r="U20">
        <f t="shared" si="16"/>
        <v>1.4967312341100951</v>
      </c>
      <c r="V20">
        <f t="shared" si="17"/>
        <v>-0.44449369757427121</v>
      </c>
      <c r="X20">
        <f t="shared" si="18"/>
        <v>7.883892540877401</v>
      </c>
      <c r="Z20">
        <f t="shared" si="19"/>
        <v>7.9804698000586711</v>
      </c>
      <c r="AA20">
        <f t="shared" si="20"/>
        <v>1.9749633190633831</v>
      </c>
      <c r="AB20">
        <f t="shared" si="21"/>
        <v>9.3271669909662271E-3</v>
      </c>
    </row>
    <row r="21" spans="2:28" x14ac:dyDescent="0.25">
      <c r="B21">
        <f>320-360</f>
        <v>-40</v>
      </c>
      <c r="C21">
        <f t="shared" si="0"/>
        <v>-0.69813170079773179</v>
      </c>
      <c r="D21">
        <v>-248.60958514000001</v>
      </c>
      <c r="E21">
        <f t="shared" si="1"/>
        <v>2.6805433333265682E-3</v>
      </c>
      <c r="F21">
        <f t="shared" si="2"/>
        <v>7.1853125618415092E-6</v>
      </c>
      <c r="G21">
        <f t="shared" si="3"/>
        <v>1.0666350164593845</v>
      </c>
      <c r="H21">
        <f t="shared" si="4"/>
        <v>1.0354288091082242</v>
      </c>
      <c r="I21">
        <f t="shared" si="5"/>
        <v>8.6973320129453496E-2</v>
      </c>
      <c r="J21">
        <f t="shared" si="6"/>
        <v>-1.1548291191152551</v>
      </c>
      <c r="K21">
        <f t="shared" si="7"/>
        <v>1.4984203916694419</v>
      </c>
      <c r="L21">
        <f t="shared" si="8"/>
        <v>0.73377576560599445</v>
      </c>
      <c r="M21">
        <f t="shared" si="9"/>
        <v>-1.4246158346758548</v>
      </c>
      <c r="N21">
        <f t="shared" si="10"/>
        <v>1.3341022740153632</v>
      </c>
      <c r="P21">
        <f t="shared" si="11"/>
        <v>9.2551270778923111</v>
      </c>
      <c r="Q21">
        <f t="shared" si="12"/>
        <v>-2.620450384744716</v>
      </c>
      <c r="R21">
        <f t="shared" si="13"/>
        <v>0.3913011905479486</v>
      </c>
      <c r="S21">
        <f t="shared" si="14"/>
        <v>-0.11132958575911771</v>
      </c>
      <c r="T21">
        <f t="shared" si="15"/>
        <v>0.49462484408667612</v>
      </c>
      <c r="U21">
        <f t="shared" si="16"/>
        <v>1.288190048043889</v>
      </c>
      <c r="V21">
        <f t="shared" si="17"/>
        <v>1.1075701517786607</v>
      </c>
      <c r="X21">
        <f t="shared" si="18"/>
        <v>13.866411131558511</v>
      </c>
      <c r="Z21">
        <f t="shared" si="19"/>
        <v>13.612902440004234</v>
      </c>
      <c r="AA21">
        <f t="shared" si="20"/>
        <v>49.530157613242125</v>
      </c>
      <c r="AB21">
        <f t="shared" si="21"/>
        <v>6.4266656693561561E-2</v>
      </c>
    </row>
    <row r="22" spans="2:28" x14ac:dyDescent="0.25">
      <c r="B22">
        <f>340-360</f>
        <v>-20</v>
      </c>
      <c r="C22">
        <f t="shared" si="0"/>
        <v>-0.3490658503988659</v>
      </c>
      <c r="D22">
        <v>-248.60730466999999</v>
      </c>
      <c r="E22">
        <f t="shared" si="1"/>
        <v>4.9610133333430895E-3</v>
      </c>
      <c r="F22">
        <f t="shared" si="2"/>
        <v>2.4611653293607913E-5</v>
      </c>
      <c r="G22">
        <f t="shared" si="3"/>
        <v>1.9740738650543437</v>
      </c>
      <c r="H22">
        <f t="shared" si="4"/>
        <v>2.4951154619930147</v>
      </c>
      <c r="I22">
        <f t="shared" si="5"/>
        <v>-1.6682177896171559</v>
      </c>
      <c r="J22">
        <f t="shared" si="6"/>
        <v>0.48679771793822324</v>
      </c>
      <c r="K22">
        <f t="shared" si="7"/>
        <v>0.79807449051376811</v>
      </c>
      <c r="L22">
        <f t="shared" si="8"/>
        <v>0.31875798139713002</v>
      </c>
      <c r="M22">
        <f t="shared" si="9"/>
        <v>-0.80578339250316333</v>
      </c>
      <c r="N22">
        <f t="shared" si="10"/>
        <v>4.4121936007464591</v>
      </c>
      <c r="P22">
        <f t="shared" si="11"/>
        <v>10.392922867798886</v>
      </c>
      <c r="Q22">
        <f t="shared" si="12"/>
        <v>-0.99710915193748473</v>
      </c>
      <c r="R22">
        <f t="shared" si="13"/>
        <v>1.9602396492579712</v>
      </c>
      <c r="S22">
        <f t="shared" si="14"/>
        <v>-7.1816301730078053E-2</v>
      </c>
      <c r="T22">
        <f t="shared" si="15"/>
        <v>0.11609835551023623</v>
      </c>
      <c r="U22">
        <f t="shared" si="16"/>
        <v>0.39368867575323901</v>
      </c>
      <c r="V22">
        <f t="shared" si="17"/>
        <v>1.9791974256034075</v>
      </c>
      <c r="X22">
        <f t="shared" si="18"/>
        <v>19.478276671515264</v>
      </c>
      <c r="Z22">
        <f t="shared" si="19"/>
        <v>19.60027642504761</v>
      </c>
      <c r="AA22">
        <f t="shared" si="20"/>
        <v>169.65428521907606</v>
      </c>
      <c r="AB22">
        <f t="shared" si="21"/>
        <v>1.4883939861953289E-2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3.6952760180305654E-2</v>
      </c>
      <c r="Q23">
        <f t="shared" si="12"/>
        <v>-6.6505314290334086E-2</v>
      </c>
      <c r="R23">
        <f t="shared" si="13"/>
        <v>0.10024650180156873</v>
      </c>
      <c r="S23">
        <f t="shared" si="14"/>
        <v>-5.9162144299296227E-3</v>
      </c>
      <c r="T23">
        <f t="shared" si="15"/>
        <v>-1.9998459359549048E-3</v>
      </c>
      <c r="U23">
        <f t="shared" si="16"/>
        <v>7.5366267116555646E-3</v>
      </c>
      <c r="V23">
        <f t="shared" si="17"/>
        <v>-4.4791652187271677E-3</v>
      </c>
      <c r="X23">
        <f t="shared" si="18"/>
        <v>9.3105243182805247E-2</v>
      </c>
      <c r="Z23">
        <f>Z14</f>
        <v>9.7616090055012705E-2</v>
      </c>
    </row>
    <row r="24" spans="2:28" x14ac:dyDescent="0.25">
      <c r="B24" t="s">
        <v>4</v>
      </c>
      <c r="D24">
        <f>AVERAGE(D5:D22)</f>
        <v>-248.61226568333333</v>
      </c>
      <c r="F24">
        <f>SQRT(AVERAGE(F5:F22))</f>
        <v>2.5130839433946508E-3</v>
      </c>
      <c r="G24" t="s">
        <v>10</v>
      </c>
      <c r="H24" s="2">
        <f t="shared" ref="H24:N24" si="22">AVERAGE(H5:H22)</f>
        <v>0.83175962581666329</v>
      </c>
      <c r="I24" s="2">
        <f t="shared" si="22"/>
        <v>-0.37550169540435652</v>
      </c>
      <c r="J24" s="2">
        <f t="shared" si="22"/>
        <v>0.25297956707604707</v>
      </c>
      <c r="K24" s="2">
        <f t="shared" si="22"/>
        <v>-8.4646254086594864E-3</v>
      </c>
      <c r="L24" s="2">
        <f t="shared" si="22"/>
        <v>0.15410771425490735</v>
      </c>
      <c r="M24" s="2">
        <f t="shared" si="22"/>
        <v>-0.2067254706051441</v>
      </c>
      <c r="N24" s="2">
        <f t="shared" si="22"/>
        <v>0.18979900689657883</v>
      </c>
    </row>
    <row r="25" spans="2:28" x14ac:dyDescent="0.25">
      <c r="B25" t="s">
        <v>5</v>
      </c>
      <c r="D25">
        <f>MIN(D4:D22)</f>
        <v>-248.61477002000001</v>
      </c>
      <c r="F25" s="4">
        <f>F24*$A$1</f>
        <v>6.5981018933826556</v>
      </c>
      <c r="G25" s="2">
        <f>SUM(H25:N25)</f>
        <v>0.99940418044023294</v>
      </c>
      <c r="H25">
        <f t="shared" ref="H25:N25" si="23">H24^2</f>
        <v>0.69182407513867572</v>
      </c>
      <c r="I25">
        <f t="shared" si="23"/>
        <v>0.14100152325154613</v>
      </c>
      <c r="J25">
        <f t="shared" si="23"/>
        <v>6.3998661357984196E-2</v>
      </c>
      <c r="K25">
        <f t="shared" si="23"/>
        <v>7.1649883308923771E-5</v>
      </c>
      <c r="L25">
        <f t="shared" si="23"/>
        <v>2.3749187592872173E-2</v>
      </c>
      <c r="M25">
        <f t="shared" si="23"/>
        <v>4.2735420196918297E-2</v>
      </c>
      <c r="N25">
        <f t="shared" si="23"/>
        <v>3.6023663018927579E-2</v>
      </c>
    </row>
    <row r="26" spans="2:28" x14ac:dyDescent="0.25">
      <c r="B26" t="s">
        <v>6</v>
      </c>
      <c r="D26">
        <f>MAX(D5:D22)</f>
        <v>-248.60664750999999</v>
      </c>
    </row>
    <row r="27" spans="2:28" x14ac:dyDescent="0.25">
      <c r="B27" t="s">
        <v>22</v>
      </c>
      <c r="D27" s="1">
        <f>D26-D25</f>
        <v>8.1225100000210659E-3</v>
      </c>
      <c r="G27" t="s">
        <v>18</v>
      </c>
      <c r="H27">
        <f>H24*$F$24</f>
        <v>2.0902817604037992E-3</v>
      </c>
      <c r="I27">
        <f t="shared" ref="I27:N27" si="24">I24*$F$24</f>
        <v>-9.4366728143815731E-4</v>
      </c>
      <c r="J27">
        <f t="shared" si="24"/>
        <v>6.3575888802574392E-4</v>
      </c>
      <c r="K27">
        <f t="shared" si="24"/>
        <v>-2.127231420135254E-5</v>
      </c>
      <c r="L27">
        <f t="shared" si="24"/>
        <v>3.8728562224725862E-4</v>
      </c>
      <c r="M27">
        <f t="shared" si="24"/>
        <v>-5.1951846086849046E-4</v>
      </c>
      <c r="N27">
        <f t="shared" si="24"/>
        <v>4.7698083670404286E-4</v>
      </c>
    </row>
    <row r="28" spans="2:28" x14ac:dyDescent="0.25">
      <c r="D28" s="4">
        <f>D27*$A$1</f>
        <v>21.325650005055309</v>
      </c>
      <c r="H28">
        <f>$A$1*H27</f>
        <v>5.4880347619401748</v>
      </c>
      <c r="I28">
        <f t="shared" ref="I28:N28" si="25">$A$1*I27</f>
        <v>-2.4775984474158821</v>
      </c>
      <c r="J28">
        <f t="shared" si="25"/>
        <v>1.6691849605115907</v>
      </c>
      <c r="K28">
        <f t="shared" si="25"/>
        <v>-5.5850460935651096E-2</v>
      </c>
      <c r="L28">
        <f t="shared" si="25"/>
        <v>1.0168184012101775</v>
      </c>
      <c r="M28">
        <f t="shared" si="25"/>
        <v>-1.3639957190102217</v>
      </c>
      <c r="N28">
        <f t="shared" si="25"/>
        <v>1.2523131867664645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D971B-EB15-4E10-A2FF-4E7589BB859D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783.65028119833869</v>
      </c>
      <c r="AB3">
        <f>SUM(AB5:AB22)</f>
        <v>0.48785023358818302</v>
      </c>
      <c r="AD3" s="5">
        <f>1-AB3/AA3</f>
        <v>0.99937746435458152</v>
      </c>
    </row>
    <row r="4" spans="1:30" x14ac:dyDescent="0.25">
      <c r="A4" t="s">
        <v>2</v>
      </c>
      <c r="B4">
        <v>173.34733</v>
      </c>
      <c r="C4">
        <f>B4*PI()/180</f>
        <v>3.0254816580411417</v>
      </c>
      <c r="D4">
        <v>-248.61477002000001</v>
      </c>
      <c r="E4">
        <f>D4-$D$24</f>
        <v>-2.5042250000240074E-3</v>
      </c>
    </row>
    <row r="5" spans="1:30" x14ac:dyDescent="0.25">
      <c r="B5">
        <v>0</v>
      </c>
      <c r="C5">
        <f t="shared" ref="C5:C23" si="0">B5*PI()/180</f>
        <v>0</v>
      </c>
      <c r="D5">
        <v>-248.60664729999999</v>
      </c>
      <c r="E5">
        <f t="shared" ref="E5:E22" si="1">D5-$D$24</f>
        <v>5.6184949999931177E-3</v>
      </c>
      <c r="F5">
        <f t="shared" ref="F5:F22" si="2">E5^2</f>
        <v>3.1567486064947661E-5</v>
      </c>
      <c r="G5">
        <f t="shared" ref="G5:G22" si="3">E5/$F$24</f>
        <v>2.2356670547237765</v>
      </c>
      <c r="H5">
        <f>-COS(C5-$C$4)*SQRT(2)*G5</f>
        <v>3.1404218859846478</v>
      </c>
      <c r="I5">
        <f>-SQRT(2)*COS(2*(C5-$C$4))*G5</f>
        <v>-3.0768422227530507</v>
      </c>
      <c r="J5">
        <f>-COS(3*(C5-$C$4))*SQRT(2)*G5</f>
        <v>2.9718278834394685</v>
      </c>
      <c r="K5">
        <f>-COS(4*(C5-$C$4))*SQRT(2)*G5</f>
        <v>-2.8267930566237496</v>
      </c>
      <c r="L5">
        <f>SQRT(2)*(3*SIN(C5-$C$4)-SIN(3*(C5-$C$4)))*G5/SQRT(10)</f>
        <v>-6.2183235878612532E-3</v>
      </c>
      <c r="M5">
        <f>SQRT(2)*(2*SIN(2*(C5-$C$4))-SIN(4*(C5-$C$4)))*G5/SQRT(5)</f>
        <v>1.746964911272467E-2</v>
      </c>
      <c r="N5">
        <f>SQRT(2)*G5*(SIN(C5-$C$4)-SIN(2*(C5-$C$4))+3*SIN(3*(C5-$C$4))-2*SIN(4*(C5-$C$4)))/SQRT(15)</f>
        <v>-1.8497159382504078</v>
      </c>
      <c r="P5">
        <f>H$28*(1-COS($C5-$C$4))</f>
        <v>10.938659431981149</v>
      </c>
      <c r="Q5">
        <f>I$28*(1-COS(2*($C5-$C$4)))</f>
        <v>-6.65134421053237E-2</v>
      </c>
      <c r="R5">
        <f>J$28*(1-COS(3*($C5-$C$4)))</f>
        <v>3.2394416033753579</v>
      </c>
      <c r="S5">
        <f>K$28*(1-COS(4*($C5-$C$4)))</f>
        <v>-5.9650052027412862E-3</v>
      </c>
      <c r="T5">
        <f>L$28*(3*SIN($C5-$C$4)-SIN(3*($C5-$C$4)))/SQRT(10)</f>
        <v>2.0002515671728857E-3</v>
      </c>
      <c r="U5">
        <f>M$28*(2*SIN(2*(C5-$C$4))-SIN(4*(C5-$C$4)))/SQRT(5)</f>
        <v>7.5358764764823514E-3</v>
      </c>
      <c r="V5">
        <f>$N$28*(SIN(C5-$C$4)-SIN(2*(C5-$C$4))+3*SIN(3*(C5-$C$4))-2*SIN(4*(C5-$C$4)))/SQRT(15)</f>
        <v>0.73262979031584508</v>
      </c>
      <c r="X5">
        <f>SUM(P5:V5)*SQRT(2)</f>
        <v>20.997943877009476</v>
      </c>
      <c r="Z5">
        <f>(D5-$D$25)*$A$1</f>
        <v>21.326201360044962</v>
      </c>
      <c r="AA5">
        <f>(E5*$A$1)^2</f>
        <v>217.60258120907201</v>
      </c>
      <c r="AB5">
        <f>(X5-Z5)^2</f>
        <v>0.10775297516879243</v>
      </c>
    </row>
    <row r="6" spans="1:30" x14ac:dyDescent="0.25">
      <c r="B6">
        <v>20</v>
      </c>
      <c r="C6">
        <f t="shared" si="0"/>
        <v>0.3490658503988659</v>
      </c>
      <c r="D6">
        <v>-248.60730519000001</v>
      </c>
      <c r="E6">
        <f t="shared" si="1"/>
        <v>4.9606049999795232E-3</v>
      </c>
      <c r="F6">
        <f t="shared" si="2"/>
        <v>2.4607601965821845E-5</v>
      </c>
      <c r="G6">
        <f t="shared" si="3"/>
        <v>1.9738846737366227</v>
      </c>
      <c r="H6">
        <f t="shared" ref="H6:H22" si="4">-COS(C6-$C$4)*SQRT(2)*G6</f>
        <v>2.4948765536357809</v>
      </c>
      <c r="I6">
        <f t="shared" ref="I6:I22" si="5">-SQRT(2)*COS(2*(C6-$C$4))*G6</f>
        <v>-1.6680586922550216</v>
      </c>
      <c r="J6">
        <f t="shared" ref="J6:J22" si="6">-COS(3*(C6-$C$4))*SQRT(2)*G6</f>
        <v>0.48675250344338428</v>
      </c>
      <c r="K6">
        <f t="shared" ref="K6:K22" si="7">-COS(4*(C6-$C$4))*SQRT(2)*G6</f>
        <v>0.79799613713544848</v>
      </c>
      <c r="L6">
        <f t="shared" ref="L6:L22" si="8">SQRT(2)*(3*SIN(C6-$C$4)-SIN(3*(C6-$C$4)))*G6/SQRT(10)</f>
        <v>-0.31872709976721242</v>
      </c>
      <c r="M6">
        <f t="shared" ref="M6:M22" si="9">SQRT(2)*(2*SIN(2*(C6-$C$4))-SIN(4*(C6-$C$4)))*G6/SQRT(5)</f>
        <v>0.80570539788653617</v>
      </c>
      <c r="N6">
        <f t="shared" ref="N6:N22" si="10">SQRT(2)*G6*(SIN(C6-$C$4)-SIN(2*(C6-$C$4))+3*SIN(3*(C6-$C$4))-2*SIN(4*(C6-$C$4)))/SQRT(15)</f>
        <v>-4.4117705723806173</v>
      </c>
      <c r="P6">
        <f t="shared" ref="P6:P23" si="11">H$28*(1-COS($C6-$C$4))</f>
        <v>10.392488695042021</v>
      </c>
      <c r="Q6">
        <f t="shared" ref="Q6:Q23" si="12">I$28*(1-COS(2*($C6-$C$4)))</f>
        <v>-0.99723330261139287</v>
      </c>
      <c r="R6">
        <f t="shared" ref="R6:R23" si="13">J$28*(1-COS(3*($C6-$C$4)))</f>
        <v>1.9610383092653885</v>
      </c>
      <c r="S6">
        <f t="shared" ref="S6:S23" si="14">K$28*(1-COS(4*($C6-$C$4)))</f>
        <v>-7.24087438485915E-2</v>
      </c>
      <c r="T6">
        <f t="shared" ref="T6:T23" si="15">L$28*(3*SIN($C6-$C$4)-SIN(3*($C6-$C$4)))/SQRT(10)</f>
        <v>0.11612230403671857</v>
      </c>
      <c r="U6">
        <f t="shared" ref="U6:U23" si="16">M$28*(2*SIN(2*(C6-$C$4))-SIN(4*(C6-$C$4)))/SQRT(5)</f>
        <v>0.39365086890596251</v>
      </c>
      <c r="V6">
        <f t="shared" ref="V6:V23" si="17">$N$28*(SIN(C6-$C$4)-SIN(2*(C6-$C$4))+3*SIN(3*(C6-$C$4))-2*SIN(4*(C6-$C$4)))/SQRT(15)</f>
        <v>1.9791458812132088</v>
      </c>
      <c r="X6">
        <f t="shared" ref="X6:X23" si="18">SUM(P6:V6)*SQRT(2)</f>
        <v>19.477686225681666</v>
      </c>
      <c r="Z6">
        <f t="shared" ref="Z6:Z22" si="19">(D6-$D$25)*$A$1</f>
        <v>19.59891116500927</v>
      </c>
      <c r="AA6">
        <f t="shared" ref="AA6:AA22" si="20">(E6*$A$1)^2</f>
        <v>169.62635840280194</v>
      </c>
      <c r="AB6">
        <f t="shared" ref="AB6:AB22" si="21">(X6-Z6)^2</f>
        <v>1.4695485914981252E-2</v>
      </c>
    </row>
    <row r="7" spans="1:30" x14ac:dyDescent="0.25">
      <c r="B7">
        <v>40</v>
      </c>
      <c r="C7">
        <f t="shared" si="0"/>
        <v>0.69813170079773179</v>
      </c>
      <c r="D7">
        <v>-248.6095852</v>
      </c>
      <c r="E7">
        <f t="shared" si="1"/>
        <v>2.6805949999868517E-3</v>
      </c>
      <c r="F7">
        <f t="shared" si="2"/>
        <v>7.1855895539545095E-6</v>
      </c>
      <c r="G7">
        <f t="shared" si="3"/>
        <v>1.066641142963592</v>
      </c>
      <c r="H7">
        <f t="shared" si="4"/>
        <v>1.0354349478268563</v>
      </c>
      <c r="I7">
        <f t="shared" si="5"/>
        <v>8.6973294008685142E-2</v>
      </c>
      <c r="J7">
        <f t="shared" si="6"/>
        <v>-1.1548352440518386</v>
      </c>
      <c r="K7">
        <f t="shared" si="7"/>
        <v>1.4984291194846984</v>
      </c>
      <c r="L7">
        <f t="shared" si="8"/>
        <v>-0.73377961758661225</v>
      </c>
      <c r="M7">
        <f t="shared" si="9"/>
        <v>1.4246235766627242</v>
      </c>
      <c r="N7">
        <f t="shared" si="10"/>
        <v>-1.3341109065470789</v>
      </c>
      <c r="P7">
        <f t="shared" si="11"/>
        <v>9.25474075137992</v>
      </c>
      <c r="Q7">
        <f t="shared" si="12"/>
        <v>-2.6207776177936921</v>
      </c>
      <c r="R7">
        <f t="shared" si="13"/>
        <v>0.39146100894946578</v>
      </c>
      <c r="S7">
        <f t="shared" si="14"/>
        <v>-0.11224805208355132</v>
      </c>
      <c r="T7">
        <f t="shared" si="15"/>
        <v>0.49472714585966615</v>
      </c>
      <c r="U7">
        <f t="shared" si="16"/>
        <v>1.28806717257961</v>
      </c>
      <c r="V7">
        <f t="shared" si="17"/>
        <v>1.1075421556142055</v>
      </c>
      <c r="X7">
        <f t="shared" si="18"/>
        <v>13.864260427618897</v>
      </c>
      <c r="Z7">
        <f t="shared" si="19"/>
        <v>13.612744910028511</v>
      </c>
      <c r="AA7">
        <f t="shared" si="20"/>
        <v>49.532066989194313</v>
      </c>
      <c r="AB7">
        <f t="shared" si="21"/>
        <v>6.3260055588759787E-2</v>
      </c>
    </row>
    <row r="8" spans="1:30" x14ac:dyDescent="0.25">
      <c r="B8">
        <v>60</v>
      </c>
      <c r="C8">
        <f t="shared" si="0"/>
        <v>1.0471975511965976</v>
      </c>
      <c r="D8">
        <v>-248.61173160999999</v>
      </c>
      <c r="E8">
        <f t="shared" si="1"/>
        <v>5.3418499999224878E-4</v>
      </c>
      <c r="F8">
        <f t="shared" si="2"/>
        <v>2.8535361421671881E-7</v>
      </c>
      <c r="G8">
        <f t="shared" si="3"/>
        <v>0.21255866662010989</v>
      </c>
      <c r="H8">
        <f t="shared" si="4"/>
        <v>0.11913032870922596</v>
      </c>
      <c r="I8">
        <f t="shared" si="5"/>
        <v>0.20617968247004709</v>
      </c>
      <c r="J8">
        <f t="shared" si="6"/>
        <v>-0.28255002058273998</v>
      </c>
      <c r="K8">
        <f t="shared" si="7"/>
        <v>1.777176002572069E-2</v>
      </c>
      <c r="L8">
        <f t="shared" si="8"/>
        <v>-0.2942735226758002</v>
      </c>
      <c r="M8">
        <f t="shared" si="9"/>
        <v>0.32985624198936564</v>
      </c>
      <c r="N8">
        <f t="shared" si="10"/>
        <v>0.10669545564955814</v>
      </c>
      <c r="P8">
        <f t="shared" si="11"/>
        <v>7.6626447943718166</v>
      </c>
      <c r="Q8">
        <f t="shared" si="12"/>
        <v>-4.1774719588932356</v>
      </c>
      <c r="R8">
        <f t="shared" si="13"/>
        <v>0.10028700274351396</v>
      </c>
      <c r="S8">
        <f t="shared" si="14"/>
        <v>-5.9640359986724942E-2</v>
      </c>
      <c r="T8">
        <f t="shared" si="15"/>
        <v>0.99561355175902932</v>
      </c>
      <c r="U8">
        <f t="shared" si="16"/>
        <v>1.4965891965343325</v>
      </c>
      <c r="V8">
        <f t="shared" si="17"/>
        <v>-0.44448157983599118</v>
      </c>
      <c r="X8">
        <f t="shared" si="18"/>
        <v>7.8821767729905856</v>
      </c>
      <c r="Z8">
        <f t="shared" si="19"/>
        <v>7.9773454550426806</v>
      </c>
      <c r="AA8">
        <f t="shared" si="20"/>
        <v>1.9670138725378006</v>
      </c>
      <c r="AB8">
        <f t="shared" si="21"/>
        <v>9.0570780435327378E-3</v>
      </c>
    </row>
    <row r="9" spans="1:30" x14ac:dyDescent="0.25">
      <c r="B9">
        <v>80</v>
      </c>
      <c r="C9">
        <f t="shared" si="0"/>
        <v>1.3962634015954636</v>
      </c>
      <c r="D9">
        <v>-248.61303504</v>
      </c>
      <c r="E9">
        <f t="shared" si="1"/>
        <v>-7.6924500001496199E-4</v>
      </c>
      <c r="F9">
        <f t="shared" si="2"/>
        <v>5.9173787004801886E-7</v>
      </c>
      <c r="G9">
        <f t="shared" si="3"/>
        <v>-0.30609188110811669</v>
      </c>
      <c r="H9">
        <f t="shared" si="4"/>
        <v>-2.5275259753092985E-2</v>
      </c>
      <c r="I9">
        <f t="shared" si="5"/>
        <v>-0.42992771038640037</v>
      </c>
      <c r="J9">
        <f t="shared" si="6"/>
        <v>7.5481101502767253E-2</v>
      </c>
      <c r="K9">
        <f t="shared" si="7"/>
        <v>0.42111322333290691</v>
      </c>
      <c r="L9">
        <f t="shared" si="8"/>
        <v>0.54475607683960692</v>
      </c>
      <c r="M9">
        <f t="shared" si="9"/>
        <v>-8.9965478955866623E-2</v>
      </c>
      <c r="N9">
        <f t="shared" si="10"/>
        <v>-0.25732585183652107</v>
      </c>
      <c r="P9">
        <f t="shared" si="11"/>
        <v>5.8082310932667269</v>
      </c>
      <c r="Q9">
        <f t="shared" si="12"/>
        <v>-4.9389217429790664</v>
      </c>
      <c r="R9">
        <f t="shared" si="13"/>
        <v>1.3786902968534831</v>
      </c>
      <c r="S9">
        <f t="shared" si="14"/>
        <v>-1.5305920240113386E-3</v>
      </c>
      <c r="T9">
        <f t="shared" si="15"/>
        <v>1.2798783758843817</v>
      </c>
      <c r="U9">
        <f t="shared" si="16"/>
        <v>0.28345283312297537</v>
      </c>
      <c r="V9">
        <f t="shared" si="17"/>
        <v>-0.74442040875500759</v>
      </c>
      <c r="X9">
        <f t="shared" si="18"/>
        <v>4.3351017652887984</v>
      </c>
      <c r="Z9">
        <f t="shared" si="19"/>
        <v>4.5551899900237487</v>
      </c>
      <c r="AA9">
        <f t="shared" si="20"/>
        <v>4.0789972206429734</v>
      </c>
      <c r="AB9">
        <f t="shared" si="21"/>
        <v>4.8438826666981974E-2</v>
      </c>
    </row>
    <row r="10" spans="1:30" x14ac:dyDescent="0.25">
      <c r="B10">
        <v>100</v>
      </c>
      <c r="C10">
        <f t="shared" si="0"/>
        <v>1.7453292519943295</v>
      </c>
      <c r="D10">
        <v>-248.61355509000001</v>
      </c>
      <c r="E10">
        <f t="shared" si="1"/>
        <v>-1.2892950000207293E-3</v>
      </c>
      <c r="F10">
        <f t="shared" si="2"/>
        <v>1.6622815970784524E-6</v>
      </c>
      <c r="G10">
        <f t="shared" si="3"/>
        <v>-0.5130260604254282</v>
      </c>
      <c r="H10">
        <f t="shared" si="4"/>
        <v>0.20791409594524105</v>
      </c>
      <c r="I10">
        <f t="shared" si="5"/>
        <v>-0.60636486067745865</v>
      </c>
      <c r="J10">
        <f t="shared" si="6"/>
        <v>-0.55544508066718667</v>
      </c>
      <c r="K10">
        <f t="shared" si="7"/>
        <v>0.28801795708617706</v>
      </c>
      <c r="L10">
        <f t="shared" si="8"/>
        <v>0.8070341710281409</v>
      </c>
      <c r="M10">
        <f t="shared" si="9"/>
        <v>0.65413355386698879</v>
      </c>
      <c r="N10">
        <f t="shared" si="10"/>
        <v>5.8928517862641513E-2</v>
      </c>
      <c r="P10">
        <f t="shared" si="11"/>
        <v>3.9151693086493555</v>
      </c>
      <c r="Q10">
        <f t="shared" si="12"/>
        <v>-4.5488361535057154</v>
      </c>
      <c r="R10">
        <f t="shared" si="13"/>
        <v>2.9482675971694055</v>
      </c>
      <c r="S10">
        <f t="shared" si="14"/>
        <v>-3.3956973498090966E-2</v>
      </c>
      <c r="T10">
        <f t="shared" si="15"/>
        <v>1.1312821258820693</v>
      </c>
      <c r="U10">
        <f t="shared" si="16"/>
        <v>-1.2296562351620419</v>
      </c>
      <c r="V10">
        <f t="shared" si="17"/>
        <v>0.10171213106139394</v>
      </c>
      <c r="X10">
        <f t="shared" si="18"/>
        <v>3.2300380386167169</v>
      </c>
      <c r="Z10">
        <f t="shared" si="19"/>
        <v>3.1897987150086067</v>
      </c>
      <c r="AA10">
        <f t="shared" si="20"/>
        <v>11.45852303463144</v>
      </c>
      <c r="AB10">
        <f t="shared" si="21"/>
        <v>1.6192031644382168E-3</v>
      </c>
    </row>
    <row r="11" spans="1:30" x14ac:dyDescent="0.25">
      <c r="B11">
        <v>120</v>
      </c>
      <c r="C11">
        <f t="shared" si="0"/>
        <v>2.0943951023931953</v>
      </c>
      <c r="D11">
        <v>-248.61374147000001</v>
      </c>
      <c r="E11">
        <f t="shared" si="1"/>
        <v>-1.4756750000231023E-3</v>
      </c>
      <c r="F11">
        <f t="shared" si="2"/>
        <v>2.177616705693183E-6</v>
      </c>
      <c r="G11">
        <f t="shared" si="3"/>
        <v>-0.58718891465333678</v>
      </c>
      <c r="H11">
        <f t="shared" si="4"/>
        <v>0.49572404779505075</v>
      </c>
      <c r="I11">
        <f t="shared" si="5"/>
        <v>-0.23855306920006533</v>
      </c>
      <c r="J11">
        <f t="shared" si="6"/>
        <v>-0.78053858052175296</v>
      </c>
      <c r="K11">
        <f t="shared" si="7"/>
        <v>-0.69335165049995517</v>
      </c>
      <c r="L11">
        <f t="shared" si="8"/>
        <v>0.54239159116512314</v>
      </c>
      <c r="M11">
        <f t="shared" si="9"/>
        <v>0.9158093702130321</v>
      </c>
      <c r="N11">
        <f t="shared" si="10"/>
        <v>0.42218916472152895</v>
      </c>
      <c r="P11">
        <f t="shared" si="11"/>
        <v>2.2117906303609534</v>
      </c>
      <c r="Q11">
        <f t="shared" si="12"/>
        <v>-3.1897405731061812</v>
      </c>
      <c r="R11">
        <f t="shared" si="13"/>
        <v>3.2394416033753579</v>
      </c>
      <c r="S11">
        <f t="shared" si="14"/>
        <v>-0.10332830556341779</v>
      </c>
      <c r="T11">
        <f t="shared" si="15"/>
        <v>0.6642835962902256</v>
      </c>
      <c r="U11">
        <f t="shared" si="16"/>
        <v>-1.5041250730108149</v>
      </c>
      <c r="V11">
        <f t="shared" si="17"/>
        <v>0.63667221524643591</v>
      </c>
      <c r="X11">
        <f t="shared" si="18"/>
        <v>2.7647791615178923</v>
      </c>
      <c r="Z11">
        <f t="shared" si="19"/>
        <v>2.7004580250023764</v>
      </c>
      <c r="AA11">
        <f t="shared" si="20"/>
        <v>15.010856900923709</v>
      </c>
      <c r="AB11">
        <f t="shared" si="21"/>
        <v>4.137208602647627E-3</v>
      </c>
    </row>
    <row r="12" spans="1:30" x14ac:dyDescent="0.25">
      <c r="B12">
        <v>140</v>
      </c>
      <c r="C12">
        <f t="shared" si="0"/>
        <v>2.4434609527920612</v>
      </c>
      <c r="D12">
        <v>-248.61413436999999</v>
      </c>
      <c r="E12">
        <f t="shared" si="1"/>
        <v>-1.8685750000031476E-3</v>
      </c>
      <c r="F12">
        <f t="shared" si="2"/>
        <v>3.4915725306367628E-6</v>
      </c>
      <c r="G12">
        <f t="shared" si="3"/>
        <v>-0.74352857247227855</v>
      </c>
      <c r="H12">
        <f t="shared" si="4"/>
        <v>0.87838109835674816</v>
      </c>
      <c r="I12">
        <f t="shared" si="5"/>
        <v>0.41600934295657566</v>
      </c>
      <c r="J12">
        <f t="shared" si="6"/>
        <v>-0.18335133700970135</v>
      </c>
      <c r="K12">
        <f t="shared" si="7"/>
        <v>-0.72233572278938796</v>
      </c>
      <c r="L12">
        <f t="shared" si="8"/>
        <v>0.22094329140684585</v>
      </c>
      <c r="M12">
        <f t="shared" si="9"/>
        <v>0.52203080867544216</v>
      </c>
      <c r="N12">
        <f t="shared" si="10"/>
        <v>0.30731939202748965</v>
      </c>
      <c r="P12">
        <f t="shared" si="11"/>
        <v>0.90354766619499216</v>
      </c>
      <c r="Q12">
        <f t="shared" si="12"/>
        <v>-1.4975709285142813</v>
      </c>
      <c r="R12">
        <f t="shared" si="13"/>
        <v>1.9610383092653887</v>
      </c>
      <c r="S12">
        <f t="shared" si="14"/>
        <v>-9.4994334880281223E-2</v>
      </c>
      <c r="T12">
        <f t="shared" si="15"/>
        <v>0.21369855494480161</v>
      </c>
      <c r="U12">
        <f t="shared" si="16"/>
        <v>-0.67710370202893788</v>
      </c>
      <c r="V12">
        <f t="shared" si="17"/>
        <v>0.36599821333827454</v>
      </c>
      <c r="X12">
        <f t="shared" si="18"/>
        <v>1.6611547358503866</v>
      </c>
      <c r="Z12">
        <f t="shared" si="19"/>
        <v>1.6688990750547674</v>
      </c>
      <c r="AA12">
        <f t="shared" si="20"/>
        <v>24.068283219704998</v>
      </c>
      <c r="AB12">
        <f t="shared" si="21"/>
        <v>5.9974789712509116E-5</v>
      </c>
    </row>
    <row r="13" spans="1:30" x14ac:dyDescent="0.25">
      <c r="B13">
        <v>160</v>
      </c>
      <c r="C13">
        <f t="shared" si="0"/>
        <v>2.7925268031909272</v>
      </c>
      <c r="D13">
        <v>-248.61463818999999</v>
      </c>
      <c r="E13">
        <f t="shared" si="1"/>
        <v>-2.3723950000089644E-3</v>
      </c>
      <c r="F13">
        <f t="shared" si="2"/>
        <v>5.6282580360675346E-6</v>
      </c>
      <c r="G13">
        <f t="shared" si="3"/>
        <v>-0.94400463866532802</v>
      </c>
      <c r="H13">
        <f t="shared" si="4"/>
        <v>1.2989631642752433</v>
      </c>
      <c r="I13">
        <f t="shared" si="5"/>
        <v>1.1927282912495401</v>
      </c>
      <c r="J13">
        <f t="shared" si="6"/>
        <v>1.0220586693760716</v>
      </c>
      <c r="K13">
        <f t="shared" si="7"/>
        <v>0.79617438197309254</v>
      </c>
      <c r="L13">
        <f t="shared" si="8"/>
        <v>2.0775854036229183E-2</v>
      </c>
      <c r="M13">
        <f t="shared" si="9"/>
        <v>5.7175712902377912E-2</v>
      </c>
      <c r="N13">
        <f t="shared" si="10"/>
        <v>3.6625152546065964E-2</v>
      </c>
      <c r="P13">
        <f t="shared" si="11"/>
        <v>0.14823382523972015</v>
      </c>
      <c r="Q13">
        <f t="shared" si="12"/>
        <v>-0.26411220280533348</v>
      </c>
      <c r="R13">
        <f t="shared" si="13"/>
        <v>0.39146100894946656</v>
      </c>
      <c r="S13">
        <f t="shared" si="14"/>
        <v>-2.2728645171241766E-2</v>
      </c>
      <c r="T13">
        <f t="shared" si="15"/>
        <v>1.5827167021173011E-2</v>
      </c>
      <c r="U13">
        <f t="shared" si="16"/>
        <v>-5.8410937417568073E-2</v>
      </c>
      <c r="V13">
        <f t="shared" si="17"/>
        <v>3.4355160057149184E-2</v>
      </c>
      <c r="X13">
        <f t="shared" si="18"/>
        <v>0.34595252426072959</v>
      </c>
      <c r="Z13">
        <f t="shared" si="19"/>
        <v>0.34611966503949532</v>
      </c>
      <c r="AA13">
        <f t="shared" si="20"/>
        <v>38.796991114187037</v>
      </c>
      <c r="AB13">
        <f t="shared" si="21"/>
        <v>2.7936039926414243E-8</v>
      </c>
    </row>
    <row r="14" spans="1:30" x14ac:dyDescent="0.25">
      <c r="B14">
        <v>180</v>
      </c>
      <c r="C14">
        <f t="shared" si="0"/>
        <v>3.1415926535897931</v>
      </c>
      <c r="D14">
        <v>-248.61473291999999</v>
      </c>
      <c r="E14">
        <f t="shared" si="1"/>
        <v>-2.4671250000096734E-3</v>
      </c>
      <c r="F14">
        <f t="shared" si="2"/>
        <v>6.0867057656727307E-6</v>
      </c>
      <c r="G14">
        <f t="shared" si="3"/>
        <v>-0.98169885038854354</v>
      </c>
      <c r="H14">
        <f t="shared" si="4"/>
        <v>1.3789837573050689</v>
      </c>
      <c r="I14">
        <f t="shared" si="5"/>
        <v>1.3510654310182146</v>
      </c>
      <c r="J14">
        <f t="shared" si="6"/>
        <v>1.3049528151165619</v>
      </c>
      <c r="K14">
        <f t="shared" si="7"/>
        <v>1.2412668908415434</v>
      </c>
      <c r="L14">
        <f t="shared" si="8"/>
        <v>-2.7305144138740152E-3</v>
      </c>
      <c r="M14">
        <f t="shared" si="9"/>
        <v>-7.6710592547385471E-3</v>
      </c>
      <c r="N14">
        <f t="shared" si="10"/>
        <v>-4.9656427621682054E-3</v>
      </c>
      <c r="P14">
        <f t="shared" si="11"/>
        <v>3.6951103959421062E-2</v>
      </c>
      <c r="Q14">
        <f t="shared" si="12"/>
        <v>-6.6513442105323423E-2</v>
      </c>
      <c r="R14">
        <f t="shared" si="13"/>
        <v>0.10028700274351376</v>
      </c>
      <c r="S14">
        <f t="shared" si="14"/>
        <v>-5.9650052027412741E-3</v>
      </c>
      <c r="T14">
        <f t="shared" si="15"/>
        <v>-2.0002515671726181E-3</v>
      </c>
      <c r="U14">
        <f t="shared" si="16"/>
        <v>7.5358764764822828E-3</v>
      </c>
      <c r="V14">
        <f t="shared" si="17"/>
        <v>-4.4790287724564073E-3</v>
      </c>
      <c r="X14">
        <f t="shared" si="18"/>
        <v>9.3078241197576447E-2</v>
      </c>
      <c r="Z14">
        <f t="shared" si="19"/>
        <v>9.7406050037633918E-2</v>
      </c>
      <c r="AA14">
        <f t="shared" si="20"/>
        <v>41.957186040899991</v>
      </c>
      <c r="AB14">
        <f t="shared" si="21"/>
        <v>1.8729929356079587E-5</v>
      </c>
    </row>
    <row r="15" spans="1:30" x14ac:dyDescent="0.25">
      <c r="B15">
        <f>200-360</f>
        <v>-160</v>
      </c>
      <c r="C15">
        <f t="shared" si="0"/>
        <v>-2.7925268031909272</v>
      </c>
      <c r="D15">
        <v>-248.61422467</v>
      </c>
      <c r="E15">
        <f t="shared" si="1"/>
        <v>-1.9588750000139044E-3</v>
      </c>
      <c r="F15">
        <f t="shared" si="2"/>
        <v>3.837191265679474E-6</v>
      </c>
      <c r="G15">
        <f t="shared" si="3"/>
        <v>-0.77946003366710981</v>
      </c>
      <c r="H15">
        <f t="shared" si="4"/>
        <v>0.98519259426181927</v>
      </c>
      <c r="I15">
        <f t="shared" si="5"/>
        <v>0.6586935405717107</v>
      </c>
      <c r="J15">
        <f t="shared" si="6"/>
        <v>0.19221189959558396</v>
      </c>
      <c r="K15">
        <f t="shared" si="7"/>
        <v>-0.31511774937709447</v>
      </c>
      <c r="L15">
        <f t="shared" si="8"/>
        <v>-0.1258609680802058</v>
      </c>
      <c r="M15">
        <f t="shared" si="9"/>
        <v>-0.31816203090201922</v>
      </c>
      <c r="N15">
        <f t="shared" si="10"/>
        <v>-0.19475070573479084</v>
      </c>
      <c r="P15">
        <f t="shared" si="11"/>
        <v>0.58312184089855101</v>
      </c>
      <c r="Q15">
        <f t="shared" si="12"/>
        <v>-0.99723330261139531</v>
      </c>
      <c r="R15">
        <f t="shared" si="13"/>
        <v>1.3786902968534867</v>
      </c>
      <c r="S15">
        <f t="shared" si="14"/>
        <v>-7.2408743848591625E-2</v>
      </c>
      <c r="T15">
        <f t="shared" si="15"/>
        <v>-0.11612230403671892</v>
      </c>
      <c r="U15">
        <f t="shared" si="16"/>
        <v>0.39365086890596374</v>
      </c>
      <c r="V15">
        <f t="shared" si="17"/>
        <v>-0.2212441777019058</v>
      </c>
      <c r="X15">
        <f t="shared" si="18"/>
        <v>1.3413171867307694</v>
      </c>
      <c r="Z15">
        <f t="shared" si="19"/>
        <v>1.4318164250265255</v>
      </c>
      <c r="AA15">
        <f t="shared" si="20"/>
        <v>26.450719651442849</v>
      </c>
      <c r="AB15">
        <f t="shared" si="21"/>
        <v>8.1901121321120516E-3</v>
      </c>
    </row>
    <row r="16" spans="1:30" x14ac:dyDescent="0.25">
      <c r="B16">
        <f>220-360</f>
        <v>-140</v>
      </c>
      <c r="C16">
        <f t="shared" si="0"/>
        <v>-2.4434609527920612</v>
      </c>
      <c r="D16">
        <v>-248.61354008000001</v>
      </c>
      <c r="E16">
        <f t="shared" si="1"/>
        <v>-1.2742850000222461E-3</v>
      </c>
      <c r="F16">
        <f t="shared" si="2"/>
        <v>1.6238022612816957E-6</v>
      </c>
      <c r="G16">
        <f t="shared" si="3"/>
        <v>-0.50705340004430233</v>
      </c>
      <c r="H16">
        <f t="shared" si="4"/>
        <v>0.49221878818734349</v>
      </c>
      <c r="I16">
        <f t="shared" si="5"/>
        <v>-4.1344837231411781E-2</v>
      </c>
      <c r="J16">
        <f t="shared" si="6"/>
        <v>-0.54897857714406928</v>
      </c>
      <c r="K16">
        <f t="shared" si="7"/>
        <v>-0.71231415061404602</v>
      </c>
      <c r="L16">
        <f t="shared" si="8"/>
        <v>-0.34881970607916035</v>
      </c>
      <c r="M16">
        <f t="shared" si="9"/>
        <v>-0.67722891911245719</v>
      </c>
      <c r="N16">
        <f t="shared" si="10"/>
        <v>-0.34977757923973535</v>
      </c>
      <c r="P16">
        <f t="shared" si="11"/>
        <v>1.72086978456065</v>
      </c>
      <c r="Q16">
        <f t="shared" si="12"/>
        <v>-2.620777617793693</v>
      </c>
      <c r="R16">
        <f t="shared" si="13"/>
        <v>2.9482675971694063</v>
      </c>
      <c r="S16">
        <f t="shared" si="14"/>
        <v>-0.11224805208355131</v>
      </c>
      <c r="T16">
        <f t="shared" si="15"/>
        <v>-0.49472714585966632</v>
      </c>
      <c r="U16">
        <f t="shared" si="16"/>
        <v>1.2880671725796107</v>
      </c>
      <c r="V16">
        <f t="shared" si="17"/>
        <v>-0.61083643080130012</v>
      </c>
      <c r="X16">
        <f t="shared" si="18"/>
        <v>2.9961745017016428</v>
      </c>
      <c r="Z16">
        <f t="shared" si="19"/>
        <v>3.2292074700046243</v>
      </c>
      <c r="AA16">
        <f t="shared" si="20"/>
        <v>11.193275343530614</v>
      </c>
      <c r="AB16">
        <f t="shared" si="21"/>
        <v>5.4304364316098371E-2</v>
      </c>
    </row>
    <row r="17" spans="2:28" x14ac:dyDescent="0.25">
      <c r="B17">
        <f>240-360</f>
        <v>-120</v>
      </c>
      <c r="C17">
        <f t="shared" si="0"/>
        <v>-2.0943951023931953</v>
      </c>
      <c r="D17">
        <v>-248.61343535</v>
      </c>
      <c r="E17">
        <f t="shared" si="1"/>
        <v>-1.169555000018363E-3</v>
      </c>
      <c r="F17">
        <f t="shared" si="2"/>
        <v>1.3678588980679531E-6</v>
      </c>
      <c r="G17">
        <f t="shared" si="3"/>
        <v>-0.46538006747923116</v>
      </c>
      <c r="H17">
        <f t="shared" si="4"/>
        <v>0.26082625232406026</v>
      </c>
      <c r="I17">
        <f t="shared" si="5"/>
        <v>-0.45141379585450908</v>
      </c>
      <c r="J17">
        <f t="shared" si="6"/>
        <v>-0.61862049539509723</v>
      </c>
      <c r="K17">
        <f t="shared" si="7"/>
        <v>-3.8909836100807477E-2</v>
      </c>
      <c r="L17">
        <f t="shared" si="8"/>
        <v>-0.64428815826631824</v>
      </c>
      <c r="M17">
        <f t="shared" si="9"/>
        <v>-0.72219365409273495</v>
      </c>
      <c r="N17">
        <f t="shared" si="10"/>
        <v>-0.19761789207335528</v>
      </c>
      <c r="P17">
        <f t="shared" si="11"/>
        <v>3.3129657415687519</v>
      </c>
      <c r="Q17">
        <f t="shared" si="12"/>
        <v>-4.1774719588932356</v>
      </c>
      <c r="R17">
        <f t="shared" si="13"/>
        <v>3.2394416033753579</v>
      </c>
      <c r="S17">
        <f t="shared" si="14"/>
        <v>-5.9640359986724963E-2</v>
      </c>
      <c r="T17">
        <f t="shared" si="15"/>
        <v>-0.99561355175902921</v>
      </c>
      <c r="U17">
        <f t="shared" si="16"/>
        <v>1.4965891965343328</v>
      </c>
      <c r="V17">
        <f t="shared" si="17"/>
        <v>-0.37601497959450653</v>
      </c>
      <c r="X17">
        <f t="shared" si="18"/>
        <v>3.4510426942167354</v>
      </c>
      <c r="Z17">
        <f t="shared" si="19"/>
        <v>3.5041760850148194</v>
      </c>
      <c r="AA17">
        <f t="shared" si="20"/>
        <v>9.4289936910716428</v>
      </c>
      <c r="AB17">
        <f t="shared" si="21"/>
        <v>2.8231572177019166E-3</v>
      </c>
    </row>
    <row r="18" spans="2:28" x14ac:dyDescent="0.25">
      <c r="B18">
        <f>260-360</f>
        <v>-100</v>
      </c>
      <c r="C18">
        <f t="shared" si="0"/>
        <v>-1.7453292519943295</v>
      </c>
      <c r="D18">
        <v>-248.61391727</v>
      </c>
      <c r="E18">
        <f t="shared" si="1"/>
        <v>-1.6514750000169443E-3</v>
      </c>
      <c r="F18">
        <f t="shared" si="2"/>
        <v>2.7273696756809659E-6</v>
      </c>
      <c r="G18">
        <f t="shared" si="3"/>
        <v>-0.65714185902850375</v>
      </c>
      <c r="H18">
        <f t="shared" si="4"/>
        <v>5.4262893616930083E-2</v>
      </c>
      <c r="I18">
        <f t="shared" si="5"/>
        <v>-0.92300224961339439</v>
      </c>
      <c r="J18">
        <f t="shared" si="6"/>
        <v>-0.16204869983312917</v>
      </c>
      <c r="K18">
        <f t="shared" si="7"/>
        <v>0.90407862319198862</v>
      </c>
      <c r="L18">
        <f t="shared" si="8"/>
        <v>-1.1695247183802588</v>
      </c>
      <c r="M18">
        <f t="shared" si="9"/>
        <v>-0.19314488798402785</v>
      </c>
      <c r="N18">
        <f t="shared" si="10"/>
        <v>0.38613245618006303</v>
      </c>
      <c r="P18">
        <f t="shared" si="11"/>
        <v>5.1673794426738446</v>
      </c>
      <c r="Q18">
        <f t="shared" si="12"/>
        <v>-4.9389217429790673</v>
      </c>
      <c r="R18">
        <f t="shared" si="13"/>
        <v>1.9610383092653851</v>
      </c>
      <c r="S18">
        <f t="shared" si="14"/>
        <v>-1.530592024011326E-3</v>
      </c>
      <c r="T18">
        <f t="shared" si="15"/>
        <v>-1.2798783758843817</v>
      </c>
      <c r="U18">
        <f t="shared" si="16"/>
        <v>0.2834528331229737</v>
      </c>
      <c r="V18">
        <f t="shared" si="17"/>
        <v>0.52031199484106128</v>
      </c>
      <c r="X18">
        <f t="shared" si="18"/>
        <v>2.4209241299358819</v>
      </c>
      <c r="Z18">
        <f t="shared" si="19"/>
        <v>2.2388951250185443</v>
      </c>
      <c r="AA18">
        <f t="shared" si="20"/>
        <v>18.800441698730239</v>
      </c>
      <c r="AB18">
        <f t="shared" si="21"/>
        <v>3.3134558631196132E-2</v>
      </c>
    </row>
    <row r="19" spans="2:28" x14ac:dyDescent="0.25">
      <c r="B19">
        <f>280-360</f>
        <v>-80</v>
      </c>
      <c r="C19">
        <f t="shared" si="0"/>
        <v>-1.3962634015954636</v>
      </c>
      <c r="D19">
        <v>-248.61408007</v>
      </c>
      <c r="E19">
        <f t="shared" si="1"/>
        <v>-1.8142750000151864E-3</v>
      </c>
      <c r="F19">
        <f t="shared" si="2"/>
        <v>3.2915937756801047E-6</v>
      </c>
      <c r="G19">
        <f t="shared" si="3"/>
        <v>-0.72192194631265127</v>
      </c>
      <c r="H19">
        <f t="shared" si="4"/>
        <v>-0.29257334156895409</v>
      </c>
      <c r="I19">
        <f t="shared" si="5"/>
        <v>-0.85326679122863047</v>
      </c>
      <c r="J19">
        <f t="shared" si="6"/>
        <v>0.78161330317707978</v>
      </c>
      <c r="K19">
        <f t="shared" si="7"/>
        <v>0.40529419495809477</v>
      </c>
      <c r="L19">
        <f t="shared" si="8"/>
        <v>-1.1356453880848021</v>
      </c>
      <c r="M19">
        <f t="shared" si="9"/>
        <v>0.92048612104513183</v>
      </c>
      <c r="N19">
        <f t="shared" si="10"/>
        <v>0.59537155483689896</v>
      </c>
      <c r="P19">
        <f t="shared" si="11"/>
        <v>7.0604412272912134</v>
      </c>
      <c r="Q19">
        <f t="shared" si="12"/>
        <v>-4.5488361535057154</v>
      </c>
      <c r="R19">
        <f t="shared" si="13"/>
        <v>0.39146100894946562</v>
      </c>
      <c r="S19">
        <f t="shared" si="14"/>
        <v>-3.3956973498090938E-2</v>
      </c>
      <c r="T19">
        <f t="shared" si="15"/>
        <v>-1.1312821258820693</v>
      </c>
      <c r="U19">
        <f t="shared" si="16"/>
        <v>-1.2296562351620417</v>
      </c>
      <c r="V19">
        <f t="shared" si="17"/>
        <v>0.7302717477534123</v>
      </c>
      <c r="X19">
        <f t="shared" si="18"/>
        <v>1.7514221739862661</v>
      </c>
      <c r="Z19">
        <f t="shared" si="19"/>
        <v>1.8114637250231596</v>
      </c>
      <c r="AA19">
        <f t="shared" si="20"/>
        <v>22.689779617105323</v>
      </c>
      <c r="AB19">
        <f t="shared" si="21"/>
        <v>3.6049878509158821E-3</v>
      </c>
    </row>
    <row r="20" spans="2:28" x14ac:dyDescent="0.25">
      <c r="B20">
        <f>300-360</f>
        <v>-60</v>
      </c>
      <c r="C20">
        <f t="shared" si="0"/>
        <v>-1.0471975511965976</v>
      </c>
      <c r="D20">
        <v>-248.61312667999999</v>
      </c>
      <c r="E20">
        <f t="shared" si="1"/>
        <v>-8.6088500000869317E-4</v>
      </c>
      <c r="F20">
        <f t="shared" si="2"/>
        <v>7.4112298323996764E-7</v>
      </c>
      <c r="G20">
        <f t="shared" si="3"/>
        <v>-0.34255654448881256</v>
      </c>
      <c r="H20">
        <f t="shared" si="4"/>
        <v>-0.28919741601888682</v>
      </c>
      <c r="I20">
        <f t="shared" si="5"/>
        <v>-0.13916801394423309</v>
      </c>
      <c r="J20">
        <f t="shared" si="6"/>
        <v>0.45535362182644173</v>
      </c>
      <c r="K20">
        <f t="shared" si="7"/>
        <v>-0.40449017272593052</v>
      </c>
      <c r="L20">
        <f t="shared" si="8"/>
        <v>-0.31642250831490099</v>
      </c>
      <c r="M20">
        <f t="shared" si="9"/>
        <v>0.53426841931418789</v>
      </c>
      <c r="N20">
        <f t="shared" si="10"/>
        <v>-0.21057413182969664</v>
      </c>
      <c r="P20">
        <f t="shared" si="11"/>
        <v>8.76381990557962</v>
      </c>
      <c r="Q20">
        <f t="shared" si="12"/>
        <v>-3.189740573106179</v>
      </c>
      <c r="R20">
        <f t="shared" si="13"/>
        <v>0.10028700274351469</v>
      </c>
      <c r="S20">
        <f t="shared" si="14"/>
        <v>-0.10332830556341788</v>
      </c>
      <c r="T20">
        <f t="shared" si="15"/>
        <v>-0.66428359629022482</v>
      </c>
      <c r="U20">
        <f t="shared" si="16"/>
        <v>-1.5041250730108144</v>
      </c>
      <c r="V20">
        <f t="shared" si="17"/>
        <v>-0.54432641735932974</v>
      </c>
      <c r="X20">
        <f t="shared" si="18"/>
        <v>4.0422507873518718</v>
      </c>
      <c r="Z20">
        <f t="shared" si="19"/>
        <v>4.3145891700402075</v>
      </c>
      <c r="AA20">
        <f t="shared" si="20"/>
        <v>5.1087461894996524</v>
      </c>
      <c r="AB20">
        <f t="shared" si="21"/>
        <v>7.4168194685298366E-2</v>
      </c>
    </row>
    <row r="21" spans="2:28" x14ac:dyDescent="0.25">
      <c r="B21">
        <f>320-360</f>
        <v>-40</v>
      </c>
      <c r="C21">
        <f t="shared" si="0"/>
        <v>-0.69813170079773179</v>
      </c>
      <c r="D21">
        <v>-248.61098186999999</v>
      </c>
      <c r="E21">
        <f t="shared" si="1"/>
        <v>1.2839249999956337E-3</v>
      </c>
      <c r="F21">
        <f t="shared" si="2"/>
        <v>1.6484634056137879E-6</v>
      </c>
      <c r="G21">
        <f t="shared" si="3"/>
        <v>0.51088927252404415</v>
      </c>
      <c r="H21">
        <f t="shared" si="4"/>
        <v>0.60354840009202371</v>
      </c>
      <c r="I21">
        <f t="shared" si="5"/>
        <v>-0.28584605683625525</v>
      </c>
      <c r="J21">
        <f t="shared" si="6"/>
        <v>-0.12598336452589978</v>
      </c>
      <c r="K21">
        <f t="shared" si="7"/>
        <v>0.49632735794798089</v>
      </c>
      <c r="L21">
        <f t="shared" si="8"/>
        <v>0.15181334194136806</v>
      </c>
      <c r="M21">
        <f t="shared" si="9"/>
        <v>-0.35869494455679241</v>
      </c>
      <c r="N21">
        <f t="shared" si="10"/>
        <v>1.0960896129258804</v>
      </c>
      <c r="P21">
        <f t="shared" si="11"/>
        <v>10.072062869745578</v>
      </c>
      <c r="Q21">
        <f t="shared" si="12"/>
        <v>-1.4975709285142806</v>
      </c>
      <c r="R21">
        <f t="shared" si="13"/>
        <v>1.3786902968534835</v>
      </c>
      <c r="S21">
        <f t="shared" si="14"/>
        <v>-9.4994334880281195E-2</v>
      </c>
      <c r="T21">
        <f t="shared" si="15"/>
        <v>-0.21369855494480147</v>
      </c>
      <c r="U21">
        <f t="shared" si="16"/>
        <v>-0.67710370202893755</v>
      </c>
      <c r="V21">
        <f t="shared" si="17"/>
        <v>-1.8997915029356307</v>
      </c>
      <c r="X21">
        <f t="shared" si="18"/>
        <v>9.9950874907966281</v>
      </c>
      <c r="Z21">
        <f t="shared" si="19"/>
        <v>9.9457878250515677</v>
      </c>
      <c r="AA21">
        <f t="shared" si="20"/>
        <v>11.363270782863095</v>
      </c>
      <c r="AB21">
        <f t="shared" si="21"/>
        <v>2.4304570425746812E-3</v>
      </c>
    </row>
    <row r="22" spans="2:28" x14ac:dyDescent="0.25">
      <c r="B22">
        <f>340-360</f>
        <v>-20</v>
      </c>
      <c r="C22">
        <f t="shared" si="0"/>
        <v>-0.3490658503988659</v>
      </c>
      <c r="D22">
        <v>-248.60837194000001</v>
      </c>
      <c r="E22">
        <f t="shared" si="1"/>
        <v>3.8938549999727456E-3</v>
      </c>
      <c r="F22">
        <f t="shared" si="2"/>
        <v>1.516210676081275E-5</v>
      </c>
      <c r="G22">
        <f t="shared" si="3"/>
        <v>1.5494119580637133</v>
      </c>
      <c r="H22">
        <f t="shared" si="4"/>
        <v>2.1320118327573878</v>
      </c>
      <c r="I22">
        <f t="shared" si="5"/>
        <v>-1.9576466062664195</v>
      </c>
      <c r="J22">
        <f t="shared" si="6"/>
        <v>1.6775234562543222</v>
      </c>
      <c r="K22">
        <f t="shared" si="7"/>
        <v>-1.3067754729226897</v>
      </c>
      <c r="L22">
        <f t="shared" si="8"/>
        <v>3.409978655214238E-2</v>
      </c>
      <c r="M22">
        <f t="shared" si="9"/>
        <v>-9.3843535988353086E-2</v>
      </c>
      <c r="N22">
        <f t="shared" si="10"/>
        <v>2.3850108540236192</v>
      </c>
      <c r="P22">
        <f t="shared" si="11"/>
        <v>10.82737671070085</v>
      </c>
      <c r="Q22">
        <f t="shared" si="12"/>
        <v>-0.26411220280533321</v>
      </c>
      <c r="R22">
        <f t="shared" si="13"/>
        <v>2.9482675971694063</v>
      </c>
      <c r="S22">
        <f t="shared" si="14"/>
        <v>-2.2728645171241745E-2</v>
      </c>
      <c r="T22">
        <f t="shared" si="15"/>
        <v>-1.5827167021173118E-2</v>
      </c>
      <c r="U22">
        <f t="shared" si="16"/>
        <v>-5.8410937417568004E-2</v>
      </c>
      <c r="V22">
        <f t="shared" si="17"/>
        <v>-1.3630447636848613</v>
      </c>
      <c r="X22">
        <f t="shared" si="18"/>
        <v>17.043423868099875</v>
      </c>
      <c r="Z22">
        <f t="shared" si="19"/>
        <v>16.798159039991475</v>
      </c>
      <c r="AA22">
        <f t="shared" si="20"/>
        <v>104.51619621949919</v>
      </c>
      <c r="AB22">
        <f t="shared" si="21"/>
        <v>6.0154835907043111E-2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3.6951103959421062E-2</v>
      </c>
      <c r="Q23">
        <f t="shared" si="12"/>
        <v>-6.65134421053237E-2</v>
      </c>
      <c r="R23">
        <f t="shared" si="13"/>
        <v>0.10028700274351376</v>
      </c>
      <c r="S23">
        <f t="shared" si="14"/>
        <v>-5.9650052027412992E-3</v>
      </c>
      <c r="T23">
        <f t="shared" si="15"/>
        <v>-2.0002515671729035E-3</v>
      </c>
      <c r="U23">
        <f t="shared" si="16"/>
        <v>7.5358764764823514E-3</v>
      </c>
      <c r="V23">
        <f t="shared" si="17"/>
        <v>-4.4790287724556545E-3</v>
      </c>
      <c r="X23">
        <f t="shared" si="18"/>
        <v>9.307824119757678E-2</v>
      </c>
      <c r="Z23">
        <f>Z14</f>
        <v>9.7406050037633918E-2</v>
      </c>
    </row>
    <row r="24" spans="2:28" x14ac:dyDescent="0.25">
      <c r="B24" t="s">
        <v>4</v>
      </c>
      <c r="D24">
        <f>AVERAGE(D5:D22)</f>
        <v>-248.61226579499998</v>
      </c>
      <c r="F24">
        <f>SQRT(AVERAGE(F5:F22))</f>
        <v>2.5131179475591904E-3</v>
      </c>
      <c r="G24" t="s">
        <v>10</v>
      </c>
      <c r="H24" s="2">
        <f t="shared" ref="H24:N24" si="22">AVERAGE(H5:H22)</f>
        <v>0.83171359020736069</v>
      </c>
      <c r="I24" s="2">
        <f t="shared" si="22"/>
        <v>-0.3755436291095598</v>
      </c>
      <c r="J24" s="2">
        <f t="shared" si="22"/>
        <v>0.25307910300001479</v>
      </c>
      <c r="K24" s="2">
        <f t="shared" si="22"/>
        <v>-8.5343425375560764E-3</v>
      </c>
      <c r="L24" s="2">
        <f t="shared" si="22"/>
        <v>-0.15413757845930834</v>
      </c>
      <c r="M24" s="2">
        <f t="shared" si="22"/>
        <v>0.20670301893452894</v>
      </c>
      <c r="N24" s="2">
        <f t="shared" si="22"/>
        <v>-0.18979150332670139</v>
      </c>
    </row>
    <row r="25" spans="2:28" x14ac:dyDescent="0.25">
      <c r="B25" t="s">
        <v>5</v>
      </c>
      <c r="D25">
        <f>MIN(D4:D22)</f>
        <v>-248.61477002000001</v>
      </c>
      <c r="F25" s="4">
        <f>F24*$A$1</f>
        <v>6.5981911713166541</v>
      </c>
      <c r="G25" s="2">
        <f>SUM(H25:N25)</f>
        <v>0.99940772674319345</v>
      </c>
      <c r="H25">
        <f t="shared" ref="H25:N25" si="23">H24^2</f>
        <v>0.69174749613561748</v>
      </c>
      <c r="I25">
        <f t="shared" si="23"/>
        <v>0.14103301736477861</v>
      </c>
      <c r="J25">
        <f t="shared" si="23"/>
        <v>6.4049032375292095E-2</v>
      </c>
      <c r="K25">
        <f t="shared" si="23"/>
        <v>7.2835002548339093E-5</v>
      </c>
      <c r="L25">
        <f t="shared" si="23"/>
        <v>2.3758393093299433E-2</v>
      </c>
      <c r="M25">
        <f t="shared" si="23"/>
        <v>4.272613803664823E-2</v>
      </c>
      <c r="N25">
        <f t="shared" si="23"/>
        <v>3.6020814735009302E-2</v>
      </c>
    </row>
    <row r="26" spans="2:28" x14ac:dyDescent="0.25">
      <c r="B26" t="s">
        <v>6</v>
      </c>
      <c r="D26">
        <f>MAX(D5:D22)</f>
        <v>-248.60664729999999</v>
      </c>
    </row>
    <row r="27" spans="2:28" x14ac:dyDescent="0.25">
      <c r="B27" t="s">
        <v>22</v>
      </c>
      <c r="D27" s="1">
        <f>D26-D25</f>
        <v>8.1227200000171251E-3</v>
      </c>
      <c r="G27" t="s">
        <v>18</v>
      </c>
      <c r="H27">
        <f>H24*$F$24</f>
        <v>2.0901943507790079E-3</v>
      </c>
      <c r="I27">
        <f t="shared" ref="I27:N27" si="24">I24*$F$24</f>
        <v>-9.4378543440674673E-4</v>
      </c>
      <c r="J27">
        <f t="shared" si="24"/>
        <v>6.3601763590151808E-4</v>
      </c>
      <c r="K27">
        <f t="shared" si="24"/>
        <v>-2.144780940175002E-5</v>
      </c>
      <c r="L27">
        <f t="shared" si="24"/>
        <v>-3.8736591481940065E-4</v>
      </c>
      <c r="M27">
        <f t="shared" si="24"/>
        <v>5.1946906669903187E-4</v>
      </c>
      <c r="N27">
        <f t="shared" si="24"/>
        <v>-4.7696843330457308E-4</v>
      </c>
    </row>
    <row r="28" spans="2:28" x14ac:dyDescent="0.25">
      <c r="D28" s="4">
        <f>D27*$A$1</f>
        <v>21.326201360044962</v>
      </c>
      <c r="H28">
        <f>$A$1*H27</f>
        <v>5.4878052679702849</v>
      </c>
      <c r="I28">
        <f t="shared" ref="I28:N28" si="25">$A$1*I27</f>
        <v>-2.4779086580349134</v>
      </c>
      <c r="J28">
        <f t="shared" si="25"/>
        <v>1.6698643030594358</v>
      </c>
      <c r="K28">
        <f t="shared" si="25"/>
        <v>-5.6311223584294676E-2</v>
      </c>
      <c r="L28">
        <f t="shared" si="25"/>
        <v>-1.0170292093583364</v>
      </c>
      <c r="M28">
        <f t="shared" si="25"/>
        <v>1.3638660346183082</v>
      </c>
      <c r="N28">
        <f t="shared" si="25"/>
        <v>-1.2522806216411566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2009-39AE-4773-BA6D-C2F7076DC481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360.04022159689447</v>
      </c>
      <c r="AB3">
        <f>SUM(AB5:AB22)</f>
        <v>1.2807566113013542</v>
      </c>
      <c r="AD3" s="5">
        <f>1-AB3/AA3</f>
        <v>0.99644274018713574</v>
      </c>
    </row>
    <row r="4" spans="1:30" x14ac:dyDescent="0.25">
      <c r="A4" t="s">
        <v>2</v>
      </c>
      <c r="B4">
        <v>-60.462049999999998</v>
      </c>
      <c r="C4">
        <f>B4*PI()/180</f>
        <v>-1.0552618450054374</v>
      </c>
      <c r="D4">
        <v>-248.61477002000001</v>
      </c>
      <c r="E4">
        <f>D4-$D$24</f>
        <v>-2.3319966666690561E-3</v>
      </c>
    </row>
    <row r="5" spans="1:30" x14ac:dyDescent="0.25">
      <c r="B5">
        <v>0</v>
      </c>
      <c r="C5">
        <f t="shared" ref="C5:C23" si="0">B5*PI()/180</f>
        <v>0</v>
      </c>
      <c r="D5">
        <v>-248.60993926</v>
      </c>
      <c r="E5">
        <f t="shared" ref="E5:E22" si="1">D5-$D$24</f>
        <v>2.4987633333353187E-3</v>
      </c>
      <c r="F5">
        <f t="shared" ref="F5:F22" si="2">E5^2</f>
        <v>6.2438181960210333E-6</v>
      </c>
      <c r="G5">
        <f t="shared" ref="G5:G22" si="3">E5/$F$24</f>
        <v>1.4668911537674423</v>
      </c>
      <c r="H5">
        <f>-COS(C5-$C$4)*SQRT(2)*G5</f>
        <v>-1.0227270641940764</v>
      </c>
      <c r="I5">
        <f>-SQRT(2)*COS(2*(C5-$C$4))*G5</f>
        <v>1.0660886133269423</v>
      </c>
      <c r="J5">
        <f>-COS(3*(C5-$C$4))*SQRT(2)*G5</f>
        <v>2.0738902967952222</v>
      </c>
      <c r="K5">
        <f>-COS(4*(C5-$C$4))*SQRT(2)*G5</f>
        <v>0.97876694669662812</v>
      </c>
      <c r="L5">
        <f>SQRT(2)*(3*SIN(C5-$C$4)-SIN(3*(C5-$C$4)))*G5/SQRT(10)</f>
        <v>1.7281227400896284</v>
      </c>
      <c r="M5">
        <f>SQRT(2)*(2*SIN(2*(C5-$C$4))-SIN(4*(C5-$C$4)))*G5/SQRT(5)</f>
        <v>2.4097192105898921</v>
      </c>
      <c r="N5">
        <f>SQRT(2)*G5*(SIN(C5-$C$4)-SIN(2*(C5-$C$4))+3*SIN(3*(C5-$C$4))-2*SIN(4*(C5-$C$4)))/SQRT(15)</f>
        <v>0.91218837681721077</v>
      </c>
      <c r="P5">
        <f>H$28*(1-COS($C5-$C$4))</f>
        <v>0</v>
      </c>
      <c r="Q5">
        <f>I$28*(1-COS(2*($C5-$C$4)))</f>
        <v>-1.0440343576353481E-15</v>
      </c>
      <c r="R5">
        <f>J$28*(1-COS(3*($C5-$C$4)))</f>
        <v>8.9318125231445809</v>
      </c>
      <c r="S5">
        <f>K$28*(1-COS(4*($C5-$C$4)))</f>
        <v>8.9320506503192823E-16</v>
      </c>
      <c r="T5">
        <f>L$28*(3*SIN($C5-$C$4)-SIN(3*($C5-$C$4)))/SQRT(10)</f>
        <v>4.2901119237896801E-2</v>
      </c>
      <c r="U5">
        <f>M$28*(2*SIN(2*(C5-$C$4))-SIN(4*(C5-$C$4)))/SQRT(5)</f>
        <v>4.4859927829726145E-16</v>
      </c>
      <c r="V5">
        <f>$N$28*(SIN(C5-$C$4)-SIN(2*(C5-$C$4))+3*SIN(3*(C5-$C$4))-2*SIN(4*(C5-$C$4)))/SQRT(15)</f>
        <v>-5.5469493055817026E-2</v>
      </c>
      <c r="X5">
        <f>SUM(P5:V5)*SQRT(2)</f>
        <v>12.613716042094643</v>
      </c>
      <c r="Z5">
        <f>(D5-$D$25)*$A$1</f>
        <v>12.683160380011486</v>
      </c>
      <c r="AA5">
        <f>(E5*$A$1)^2</f>
        <v>43.040201340676539</v>
      </c>
      <c r="AB5">
        <f>(X5-Z5)^2</f>
        <v>4.8225160687087728E-3</v>
      </c>
    </row>
    <row r="6" spans="1:30" x14ac:dyDescent="0.25">
      <c r="B6">
        <v>20</v>
      </c>
      <c r="C6">
        <f t="shared" si="0"/>
        <v>0.3490658503988659</v>
      </c>
      <c r="D6">
        <v>-248.61124541999999</v>
      </c>
      <c r="E6">
        <f t="shared" si="1"/>
        <v>1.1926033333509167E-3</v>
      </c>
      <c r="F6">
        <f t="shared" si="2"/>
        <v>1.4223027107197178E-6</v>
      </c>
      <c r="G6">
        <f t="shared" si="3"/>
        <v>0.70011403493380076</v>
      </c>
      <c r="H6">
        <f t="shared" ref="H6:H22" si="4">-COS(C6-$C$4)*SQRT(2)*G6</f>
        <v>-0.16406218350165788</v>
      </c>
      <c r="I6">
        <f t="shared" ref="I6:I22" si="5">-SQRT(2)*COS(2*(C6-$C$4))*G6</f>
        <v>0.93574028073382176</v>
      </c>
      <c r="J6">
        <f t="shared" ref="J6:J22" si="6">-COS(3*(C6-$C$4))*SQRT(2)*G6</f>
        <v>0.47416808138875699</v>
      </c>
      <c r="K6">
        <f t="shared" ref="K6:K22" si="7">-COS(4*(C6-$C$4))*SQRT(2)*G6</f>
        <v>-0.77860018357657335</v>
      </c>
      <c r="L6">
        <f t="shared" ref="L6:L22" si="8">SQRT(2)*(3*SIN(C6-$C$4)-SIN(3*(C6-$C$4)))*G6/SQRT(10)</f>
        <v>1.2011773851482028</v>
      </c>
      <c r="M6">
        <f t="shared" ref="M6:M22" si="9">SQRT(2)*(2*SIN(2*(C6-$C$4))-SIN(4*(C6-$C$4)))*G6/SQRT(5)</f>
        <v>0.56295910308057107</v>
      </c>
      <c r="N6">
        <f t="shared" ref="N6:N22" si="10">SQRT(2)*G6*(SIN(C6-$C$4)-SIN(2*(C6-$C$4))+3*SIN(3*(C6-$C$4))-2*SIN(4*(C6-$C$4)))/SQRT(15)</f>
        <v>-0.18885859732090315</v>
      </c>
      <c r="P6">
        <f t="shared" ref="P6:P23" si="11">H$28*(1-COS($C6-$C$4))</f>
        <v>0</v>
      </c>
      <c r="Q6">
        <f t="shared" ref="Q6:Q23" si="12">I$28*(1-COS(2*($C6-$C$4)))</f>
        <v>-1.3413925891644458E-15</v>
      </c>
      <c r="R6">
        <f t="shared" ref="R6:R23" si="13">J$28*(1-COS(3*($C6-$C$4)))</f>
        <v>6.6056134900727024</v>
      </c>
      <c r="S6">
        <f t="shared" ref="S6:S23" si="14">K$28*(1-COS(4*($C6-$C$4)))</f>
        <v>1.2964267312397885E-16</v>
      </c>
      <c r="T6">
        <f t="shared" ref="T6:T23" si="15">L$28*(3*SIN($C6-$C$4)-SIN(3*($C6-$C$4)))/SQRT(10)</f>
        <v>6.2478456242969792E-2</v>
      </c>
      <c r="U6">
        <f t="shared" ref="U6:U23" si="16">M$28*(2*SIN(2*(C6-$C$4))-SIN(4*(C6-$C$4)))/SQRT(5)</f>
        <v>2.1958268052746553E-16</v>
      </c>
      <c r="V6">
        <f t="shared" ref="V6:V23" si="17">$N$28*(SIN(C6-$C$4)-SIN(2*(C6-$C$4))+3*SIN(3*(C6-$C$4))-2*SIN(4*(C6-$C$4)))/SQRT(15)</f>
        <v>2.4062210853440947E-2</v>
      </c>
      <c r="X6">
        <f t="shared" ref="X6:X23" si="18">SUM(P6:V6)*SQRT(2)</f>
        <v>9.4641351705600485</v>
      </c>
      <c r="Z6">
        <f t="shared" ref="Z6:Z22" si="19">(D6-$D$25)*$A$1</f>
        <v>9.2538373000524388</v>
      </c>
      <c r="AA6">
        <f t="shared" ref="AA6:AA22" si="20">(E6*$A$1)^2</f>
        <v>9.8042885162443731</v>
      </c>
      <c r="AB6">
        <f t="shared" ref="AB6:AB22" si="21">(X6-Z6)^2</f>
        <v>4.4225194340035391E-2</v>
      </c>
    </row>
    <row r="7" spans="1:30" x14ac:dyDescent="0.25">
      <c r="B7">
        <v>40</v>
      </c>
      <c r="C7">
        <f t="shared" si="0"/>
        <v>0.69813170079773179</v>
      </c>
      <c r="D7">
        <v>-248.61366376000001</v>
      </c>
      <c r="E7">
        <f t="shared" si="1"/>
        <v>-1.2257366666688085E-3</v>
      </c>
      <c r="F7">
        <f t="shared" si="2"/>
        <v>1.5024303760163618E-6</v>
      </c>
      <c r="G7">
        <f t="shared" si="3"/>
        <v>-0.71956485402116455</v>
      </c>
      <c r="H7">
        <f t="shared" si="4"/>
        <v>-0.18478344332690508</v>
      </c>
      <c r="I7">
        <f t="shared" si="5"/>
        <v>-0.95051085913582956</v>
      </c>
      <c r="J7">
        <f t="shared" si="6"/>
        <v>0.52997899735457688</v>
      </c>
      <c r="K7">
        <f t="shared" si="7"/>
        <v>0.75803920891063259</v>
      </c>
      <c r="L7">
        <f t="shared" si="8"/>
        <v>-1.2240606762455699</v>
      </c>
      <c r="M7">
        <f t="shared" si="9"/>
        <v>0.62867480348356075</v>
      </c>
      <c r="N7">
        <f t="shared" si="10"/>
        <v>0.67127960684024579</v>
      </c>
      <c r="P7">
        <f t="shared" si="11"/>
        <v>0</v>
      </c>
      <c r="Q7">
        <f t="shared" si="12"/>
        <v>-1.3337844897293569E-15</v>
      </c>
      <c r="R7">
        <f t="shared" si="13"/>
        <v>2.1403607609737443</v>
      </c>
      <c r="S7">
        <f t="shared" si="14"/>
        <v>1.5480484767284488E-16</v>
      </c>
      <c r="T7">
        <f t="shared" si="15"/>
        <v>6.1947663473199813E-2</v>
      </c>
      <c r="U7">
        <f t="shared" si="16"/>
        <v>-2.3858664605167096E-16</v>
      </c>
      <c r="V7">
        <f t="shared" si="17"/>
        <v>8.321489377961247E-2</v>
      </c>
      <c r="X7">
        <f t="shared" si="18"/>
        <v>3.2322180737559534</v>
      </c>
      <c r="Z7">
        <f t="shared" si="19"/>
        <v>2.9044856300006501</v>
      </c>
      <c r="AA7">
        <f t="shared" si="20"/>
        <v>10.35662856508238</v>
      </c>
      <c r="AB7">
        <f t="shared" si="21"/>
        <v>0.10740855468982305</v>
      </c>
    </row>
    <row r="8" spans="1:30" x14ac:dyDescent="0.25">
      <c r="B8">
        <v>60</v>
      </c>
      <c r="C8">
        <f t="shared" si="0"/>
        <v>1.0471975511965976</v>
      </c>
      <c r="D8">
        <f>D20</f>
        <v>-248.61476834000001</v>
      </c>
      <c r="E8">
        <f t="shared" si="1"/>
        <v>-2.3303166666721609E-3</v>
      </c>
      <c r="F8">
        <f t="shared" si="2"/>
        <v>5.430375766970051E-6</v>
      </c>
      <c r="G8">
        <f t="shared" si="3"/>
        <v>-1.3680050680331912</v>
      </c>
      <c r="H8">
        <f t="shared" si="4"/>
        <v>-0.98080543911596085</v>
      </c>
      <c r="I8">
        <f t="shared" si="5"/>
        <v>-0.94017826062774501</v>
      </c>
      <c r="J8">
        <f t="shared" si="6"/>
        <v>1.9340851768545806</v>
      </c>
      <c r="K8">
        <f t="shared" si="7"/>
        <v>-1.0208585845818594</v>
      </c>
      <c r="L8">
        <f t="shared" si="8"/>
        <v>-1.5672266326703226</v>
      </c>
      <c r="M8">
        <f t="shared" si="9"/>
        <v>2.2472788172640743</v>
      </c>
      <c r="N8">
        <f t="shared" si="10"/>
        <v>-5.4755529650301837E-2</v>
      </c>
      <c r="P8">
        <f t="shared" si="11"/>
        <v>0</v>
      </c>
      <c r="Q8">
        <f t="shared" si="12"/>
        <v>-1.0247699736103664E-15</v>
      </c>
      <c r="R8">
        <f t="shared" si="13"/>
        <v>1.3070649466668891E-3</v>
      </c>
      <c r="S8">
        <f t="shared" si="14"/>
        <v>9.2710597109388988E-16</v>
      </c>
      <c r="T8">
        <f t="shared" si="15"/>
        <v>4.1719205001630517E-2</v>
      </c>
      <c r="U8">
        <f t="shared" si="16"/>
        <v>-4.4860000286799063E-16</v>
      </c>
      <c r="V8">
        <f t="shared" si="17"/>
        <v>-3.5703256513372667E-3</v>
      </c>
      <c r="X8">
        <f t="shared" si="18"/>
        <v>5.5799131540997624E-2</v>
      </c>
      <c r="Z8">
        <f t="shared" si="19"/>
        <v>4.4108399918485475E-3</v>
      </c>
      <c r="AA8">
        <f t="shared" si="20"/>
        <v>37.432939113260247</v>
      </c>
      <c r="AB8">
        <f t="shared" si="21"/>
        <v>2.6407565083403466E-3</v>
      </c>
    </row>
    <row r="9" spans="1:30" x14ac:dyDescent="0.25">
      <c r="B9">
        <v>80</v>
      </c>
      <c r="C9">
        <f t="shared" si="0"/>
        <v>1.3962634015954636</v>
      </c>
      <c r="D9">
        <f t="shared" ref="D9:D10" si="22">D21</f>
        <v>-248.61368936</v>
      </c>
      <c r="E9">
        <f t="shared" si="1"/>
        <v>-1.2513366666553338E-3</v>
      </c>
      <c r="F9">
        <f t="shared" si="2"/>
        <v>1.5658434533160821E-6</v>
      </c>
      <c r="G9">
        <f t="shared" si="3"/>
        <v>-0.73459325347608861</v>
      </c>
      <c r="H9">
        <f t="shared" si="4"/>
        <v>-0.80118111428162719</v>
      </c>
      <c r="I9">
        <f t="shared" si="5"/>
        <v>0.19687498601618972</v>
      </c>
      <c r="J9">
        <f t="shared" si="6"/>
        <v>0.49751991278794727</v>
      </c>
      <c r="K9">
        <f t="shared" si="7"/>
        <v>-0.96425279028328559</v>
      </c>
      <c r="L9">
        <f t="shared" si="8"/>
        <v>-0.33899996901492174</v>
      </c>
      <c r="M9">
        <f t="shared" si="9"/>
        <v>0.7394578472688158</v>
      </c>
      <c r="N9">
        <f t="shared" si="10"/>
        <v>-1.3402032991602499</v>
      </c>
      <c r="P9">
        <f t="shared" si="11"/>
        <v>0</v>
      </c>
      <c r="Q9">
        <f t="shared" si="12"/>
        <v>-5.5894036721335023E-16</v>
      </c>
      <c r="R9">
        <f t="shared" si="13"/>
        <v>2.3275060980185396</v>
      </c>
      <c r="S9">
        <f t="shared" si="14"/>
        <v>1.1701611619293992E-15</v>
      </c>
      <c r="T9">
        <f t="shared" si="15"/>
        <v>1.680523732831618E-2</v>
      </c>
      <c r="U9">
        <f t="shared" si="16"/>
        <v>-2.7488845909611538E-16</v>
      </c>
      <c r="V9">
        <f t="shared" si="17"/>
        <v>-0.16273887126445002</v>
      </c>
      <c r="X9">
        <f t="shared" si="18"/>
        <v>3.085209366005031</v>
      </c>
      <c r="Z9">
        <f t="shared" si="19"/>
        <v>2.8372728300360279</v>
      </c>
      <c r="AA9">
        <f t="shared" si="20"/>
        <v>10.793750776031946</v>
      </c>
      <c r="AB9">
        <f t="shared" si="21"/>
        <v>6.1472525868308772E-2</v>
      </c>
    </row>
    <row r="10" spans="1:30" x14ac:dyDescent="0.25">
      <c r="B10">
        <v>100</v>
      </c>
      <c r="C10">
        <f t="shared" si="0"/>
        <v>1.7453292519943295</v>
      </c>
      <c r="D10">
        <f t="shared" si="22"/>
        <v>-248.611322</v>
      </c>
      <c r="E10">
        <f t="shared" si="1"/>
        <v>1.1160233333384895E-3</v>
      </c>
      <c r="F10">
        <f t="shared" si="2"/>
        <v>1.2455080805559531E-6</v>
      </c>
      <c r="G10">
        <f t="shared" si="3"/>
        <v>0.65515798684588622</v>
      </c>
      <c r="H10">
        <f t="shared" si="4"/>
        <v>0.8731836953149501</v>
      </c>
      <c r="I10">
        <f t="shared" si="5"/>
        <v>-0.71927857155631758</v>
      </c>
      <c r="J10">
        <f t="shared" si="6"/>
        <v>0.48254159585066814</v>
      </c>
      <c r="K10">
        <f t="shared" si="7"/>
        <v>-0.19023530999680111</v>
      </c>
      <c r="L10">
        <f t="shared" si="8"/>
        <v>4.3837036140100281E-2</v>
      </c>
      <c r="M10">
        <f t="shared" si="9"/>
        <v>-0.11685054895765747</v>
      </c>
      <c r="N10">
        <f t="shared" si="10"/>
        <v>1.3117453877782792</v>
      </c>
      <c r="P10">
        <f t="shared" si="11"/>
        <v>0</v>
      </c>
      <c r="Q10">
        <f t="shared" si="12"/>
        <v>-1.5426252049086994E-16</v>
      </c>
      <c r="R10">
        <f t="shared" si="13"/>
        <v>6.7927588271175017</v>
      </c>
      <c r="S10">
        <f t="shared" si="14"/>
        <v>4.8227222043050175E-16</v>
      </c>
      <c r="T10">
        <f t="shared" si="15"/>
        <v>2.436615882450012E-3</v>
      </c>
      <c r="U10">
        <f t="shared" si="16"/>
        <v>-4.8705133428396818E-17</v>
      </c>
      <c r="V10">
        <f t="shared" si="17"/>
        <v>-0.17859572468668086</v>
      </c>
      <c r="X10">
        <f t="shared" si="18"/>
        <v>9.3572850584326304</v>
      </c>
      <c r="Z10">
        <f t="shared" si="19"/>
        <v>9.052776510019811</v>
      </c>
      <c r="AA10">
        <f t="shared" si="20"/>
        <v>8.5855988876693452</v>
      </c>
      <c r="AB10">
        <f t="shared" si="21"/>
        <v>9.2725456056482358E-2</v>
      </c>
    </row>
    <row r="11" spans="1:30" x14ac:dyDescent="0.25">
      <c r="B11">
        <v>120</v>
      </c>
      <c r="C11">
        <f t="shared" si="0"/>
        <v>2.0943951023931953</v>
      </c>
      <c r="D11">
        <f>D5</f>
        <v>-248.60993926</v>
      </c>
      <c r="E11">
        <f t="shared" si="1"/>
        <v>2.4987633333353187E-3</v>
      </c>
      <c r="F11">
        <f t="shared" si="2"/>
        <v>6.2438181960210333E-6</v>
      </c>
      <c r="G11">
        <f t="shared" si="3"/>
        <v>1.4668911537674423</v>
      </c>
      <c r="H11">
        <f t="shared" si="4"/>
        <v>2.0744299093265823</v>
      </c>
      <c r="I11">
        <f t="shared" si="5"/>
        <v>-2.0742275491439832</v>
      </c>
      <c r="J11">
        <f t="shared" si="6"/>
        <v>2.0738902967952222</v>
      </c>
      <c r="K11">
        <f t="shared" si="7"/>
        <v>-2.0734181742126565</v>
      </c>
      <c r="L11">
        <f t="shared" si="8"/>
        <v>-1.376124679136077E-6</v>
      </c>
      <c r="M11">
        <f t="shared" si="9"/>
        <v>3.8921418075603658E-6</v>
      </c>
      <c r="N11">
        <f t="shared" si="10"/>
        <v>-8.6379818253561239E-2</v>
      </c>
      <c r="P11">
        <f t="shared" si="11"/>
        <v>0</v>
      </c>
      <c r="Q11">
        <f t="shared" si="12"/>
        <v>-8.9695417668271679E-20</v>
      </c>
      <c r="R11">
        <f t="shared" si="13"/>
        <v>8.9318125231445809</v>
      </c>
      <c r="S11">
        <f t="shared" si="14"/>
        <v>3.1570733795892092E-19</v>
      </c>
      <c r="T11">
        <f t="shared" si="15"/>
        <v>-3.4162671190107344E-8</v>
      </c>
      <c r="U11">
        <f t="shared" si="16"/>
        <v>7.2457072933188772E-22</v>
      </c>
      <c r="V11">
        <f t="shared" si="17"/>
        <v>5.252692152795088E-3</v>
      </c>
      <c r="X11">
        <f t="shared" si="18"/>
        <v>12.638918786973061</v>
      </c>
      <c r="Z11">
        <f t="shared" si="19"/>
        <v>12.683160380011486</v>
      </c>
      <c r="AA11">
        <f t="shared" si="20"/>
        <v>43.040201340676539</v>
      </c>
      <c r="AB11">
        <f t="shared" si="21"/>
        <v>1.957318554577616E-3</v>
      </c>
    </row>
    <row r="12" spans="1:30" x14ac:dyDescent="0.25">
      <c r="B12">
        <v>140</v>
      </c>
      <c r="C12">
        <f t="shared" si="0"/>
        <v>2.4434609527920612</v>
      </c>
      <c r="D12">
        <f t="shared" ref="D12:D14" si="23">D6</f>
        <v>-248.61124541999999</v>
      </c>
      <c r="E12">
        <f t="shared" si="1"/>
        <v>1.1926033333509167E-3</v>
      </c>
      <c r="F12">
        <f t="shared" si="2"/>
        <v>1.4223027107197178E-6</v>
      </c>
      <c r="G12">
        <f t="shared" si="3"/>
        <v>0.70011403493380076</v>
      </c>
      <c r="H12">
        <f t="shared" si="4"/>
        <v>0.92763867971668446</v>
      </c>
      <c r="I12">
        <f t="shared" si="5"/>
        <v>-0.74810591275522031</v>
      </c>
      <c r="J12">
        <f t="shared" si="6"/>
        <v>0.47416808138875721</v>
      </c>
      <c r="K12">
        <f t="shared" si="7"/>
        <v>-0.14039397884855409</v>
      </c>
      <c r="L12">
        <f t="shared" si="8"/>
        <v>-5.3506828924981313E-2</v>
      </c>
      <c r="M12">
        <f t="shared" si="9"/>
        <v>0.14179119875661247</v>
      </c>
      <c r="N12">
        <f t="shared" si="10"/>
        <v>-1.4362263952187839</v>
      </c>
      <c r="P12">
        <f t="shared" si="11"/>
        <v>0</v>
      </c>
      <c r="Q12">
        <f t="shared" si="12"/>
        <v>-1.6856107028558683E-16</v>
      </c>
      <c r="R12">
        <f t="shared" si="13"/>
        <v>6.6056134900727033</v>
      </c>
      <c r="S12">
        <f t="shared" si="14"/>
        <v>5.2082290841039875E-16</v>
      </c>
      <c r="T12">
        <f t="shared" si="15"/>
        <v>-2.7831227186124958E-3</v>
      </c>
      <c r="U12">
        <f t="shared" si="16"/>
        <v>5.5305778568649513E-17</v>
      </c>
      <c r="V12">
        <f t="shared" si="17"/>
        <v>0.18298760472265121</v>
      </c>
      <c r="X12">
        <f t="shared" si="18"/>
        <v>9.5965958079060236</v>
      </c>
      <c r="Z12">
        <f t="shared" si="19"/>
        <v>9.2538373000524388</v>
      </c>
      <c r="AA12">
        <f t="shared" si="20"/>
        <v>9.8042885162443731</v>
      </c>
      <c r="AB12">
        <f t="shared" si="21"/>
        <v>0.117483394706016</v>
      </c>
    </row>
    <row r="13" spans="1:30" x14ac:dyDescent="0.25">
      <c r="B13">
        <v>160</v>
      </c>
      <c r="C13">
        <f t="shared" si="0"/>
        <v>2.7925268031909272</v>
      </c>
      <c r="D13">
        <f t="shared" si="23"/>
        <v>-248.61366376000001</v>
      </c>
      <c r="E13">
        <f t="shared" si="1"/>
        <v>-1.2257366666688085E-3</v>
      </c>
      <c r="F13">
        <f t="shared" si="2"/>
        <v>1.5024303760163618E-6</v>
      </c>
      <c r="G13">
        <f t="shared" si="3"/>
        <v>-0.71956485402116455</v>
      </c>
      <c r="H13">
        <f t="shared" si="4"/>
        <v>-0.7742406560019216</v>
      </c>
      <c r="I13">
        <f t="shared" si="5"/>
        <v>0.16052189352130938</v>
      </c>
      <c r="J13">
        <f t="shared" si="6"/>
        <v>0.52997899735457676</v>
      </c>
      <c r="K13">
        <f t="shared" si="7"/>
        <v>-0.96697605439812995</v>
      </c>
      <c r="L13">
        <f t="shared" si="8"/>
        <v>0.35177672093484968</v>
      </c>
      <c r="M13">
        <f t="shared" si="9"/>
        <v>-0.75701262411794168</v>
      </c>
      <c r="N13">
        <f t="shared" si="10"/>
        <v>1.2665832323841959</v>
      </c>
      <c r="P13">
        <f t="shared" si="11"/>
        <v>0</v>
      </c>
      <c r="Q13">
        <f t="shared" si="12"/>
        <v>-5.8084701644315546E-16</v>
      </c>
      <c r="R13">
        <f t="shared" si="13"/>
        <v>2.1403607609737452</v>
      </c>
      <c r="S13">
        <f t="shared" si="14"/>
        <v>1.1835496753604299E-15</v>
      </c>
      <c r="T13">
        <f t="shared" si="15"/>
        <v>-1.7802831468303745E-2</v>
      </c>
      <c r="U13">
        <f t="shared" si="16"/>
        <v>2.872917794800676E-16</v>
      </c>
      <c r="V13">
        <f t="shared" si="17"/>
        <v>0.15701145703205066</v>
      </c>
      <c r="X13">
        <f t="shared" si="18"/>
        <v>3.22379794281184</v>
      </c>
      <c r="Z13">
        <f t="shared" si="19"/>
        <v>2.9044856300006501</v>
      </c>
      <c r="AA13">
        <f t="shared" si="20"/>
        <v>10.35662856508238</v>
      </c>
      <c r="AB13">
        <f t="shared" si="21"/>
        <v>0.10196035311283118</v>
      </c>
    </row>
    <row r="14" spans="1:30" x14ac:dyDescent="0.25">
      <c r="B14">
        <v>180</v>
      </c>
      <c r="C14">
        <f t="shared" si="0"/>
        <v>3.1415926535897931</v>
      </c>
      <c r="D14">
        <f t="shared" si="23"/>
        <v>-248.61476834000001</v>
      </c>
      <c r="E14">
        <f t="shared" si="1"/>
        <v>-2.3303166666721609E-3</v>
      </c>
      <c r="F14">
        <f t="shared" si="2"/>
        <v>5.430375766970051E-6</v>
      </c>
      <c r="G14">
        <f t="shared" si="3"/>
        <v>-1.3680050680331912</v>
      </c>
      <c r="H14">
        <f t="shared" si="4"/>
        <v>-0.95378297390292421</v>
      </c>
      <c r="I14">
        <f t="shared" si="5"/>
        <v>-0.99422143371583094</v>
      </c>
      <c r="J14">
        <f t="shared" si="6"/>
        <v>1.9340851768545806</v>
      </c>
      <c r="K14">
        <f t="shared" si="7"/>
        <v>-0.91278629642389386</v>
      </c>
      <c r="L14">
        <f t="shared" si="8"/>
        <v>1.611626507225371</v>
      </c>
      <c r="M14">
        <f t="shared" si="9"/>
        <v>-2.2472751874993815</v>
      </c>
      <c r="N14">
        <f t="shared" si="10"/>
        <v>-5.3996006519504092E-2</v>
      </c>
      <c r="P14">
        <f t="shared" si="11"/>
        <v>0</v>
      </c>
      <c r="Q14">
        <f t="shared" si="12"/>
        <v>-1.0440343576353487E-15</v>
      </c>
      <c r="R14">
        <f t="shared" si="13"/>
        <v>1.3070649466668891E-3</v>
      </c>
      <c r="S14">
        <f t="shared" si="14"/>
        <v>8.9320506503192764E-16</v>
      </c>
      <c r="T14">
        <f t="shared" si="15"/>
        <v>-4.2901119237896822E-2</v>
      </c>
      <c r="U14">
        <f t="shared" si="16"/>
        <v>4.4859927829726145E-16</v>
      </c>
      <c r="V14">
        <f t="shared" si="17"/>
        <v>-3.5208010657111237E-3</v>
      </c>
      <c r="X14">
        <f t="shared" si="18"/>
        <v>-6.3802040310286107E-2</v>
      </c>
      <c r="Z14">
        <f t="shared" si="19"/>
        <v>4.4108399918485475E-3</v>
      </c>
      <c r="AA14">
        <f t="shared" si="20"/>
        <v>37.432939113260247</v>
      </c>
      <c r="AB14">
        <f t="shared" si="21"/>
        <v>4.6529970391133496E-3</v>
      </c>
    </row>
    <row r="15" spans="1:30" x14ac:dyDescent="0.25">
      <c r="B15">
        <f>200-360</f>
        <v>-160</v>
      </c>
      <c r="C15">
        <f t="shared" si="0"/>
        <v>-2.7925268031909272</v>
      </c>
      <c r="D15">
        <f>D21</f>
        <v>-248.61368936</v>
      </c>
      <c r="E15">
        <f t="shared" si="1"/>
        <v>-1.2513366666553338E-3</v>
      </c>
      <c r="F15">
        <f t="shared" si="2"/>
        <v>1.5658434533160821E-6</v>
      </c>
      <c r="G15">
        <f t="shared" si="3"/>
        <v>-0.73459325347608861</v>
      </c>
      <c r="H15">
        <f t="shared" si="4"/>
        <v>-0.17214191851227426</v>
      </c>
      <c r="I15">
        <f t="shared" si="5"/>
        <v>-0.98182362148743774</v>
      </c>
      <c r="J15">
        <f t="shared" si="6"/>
        <v>0.49751991278794605</v>
      </c>
      <c r="K15">
        <f t="shared" si="7"/>
        <v>0.8169446882530732</v>
      </c>
      <c r="L15">
        <f t="shared" si="8"/>
        <v>1.2603329733867601</v>
      </c>
      <c r="M15">
        <f t="shared" si="9"/>
        <v>-0.59068371503942219</v>
      </c>
      <c r="N15">
        <f t="shared" si="10"/>
        <v>-0.68563667644009618</v>
      </c>
      <c r="P15">
        <f t="shared" si="11"/>
        <v>0</v>
      </c>
      <c r="Q15">
        <f t="shared" si="12"/>
        <v>-1.3413925891644458E-15</v>
      </c>
      <c r="R15">
        <f t="shared" si="13"/>
        <v>2.3275060980185454</v>
      </c>
      <c r="S15">
        <f t="shared" si="14"/>
        <v>1.2964267312397863E-16</v>
      </c>
      <c r="T15">
        <f t="shared" si="15"/>
        <v>-6.2478456242969806E-2</v>
      </c>
      <c r="U15">
        <f t="shared" si="16"/>
        <v>2.1958268052746541E-16</v>
      </c>
      <c r="V15">
        <f t="shared" si="17"/>
        <v>-8.3255830582781201E-2</v>
      </c>
      <c r="X15">
        <f t="shared" si="18"/>
        <v>3.0854912853921603</v>
      </c>
      <c r="Z15">
        <f t="shared" si="19"/>
        <v>2.8372728300360279</v>
      </c>
      <c r="AA15">
        <f t="shared" si="20"/>
        <v>10.793750776031946</v>
      </c>
      <c r="AB15">
        <f t="shared" si="21"/>
        <v>6.1612401579384295E-2</v>
      </c>
    </row>
    <row r="16" spans="1:30" x14ac:dyDescent="0.25">
      <c r="B16">
        <f>220-360</f>
        <v>-140</v>
      </c>
      <c r="C16">
        <f t="shared" si="0"/>
        <v>-2.4434609527920612</v>
      </c>
      <c r="D16">
        <f>D22</f>
        <v>-248.611322</v>
      </c>
      <c r="E16">
        <f t="shared" si="1"/>
        <v>1.1160233333384895E-3</v>
      </c>
      <c r="F16">
        <f t="shared" si="2"/>
        <v>1.2455080805559531E-6</v>
      </c>
      <c r="G16">
        <f t="shared" si="3"/>
        <v>0.65515798684588622</v>
      </c>
      <c r="H16">
        <f t="shared" si="4"/>
        <v>-0.1682438324439694</v>
      </c>
      <c r="I16">
        <f t="shared" si="5"/>
        <v>0.86543245889031062</v>
      </c>
      <c r="J16">
        <f t="shared" si="6"/>
        <v>0.48254159585066858</v>
      </c>
      <c r="K16">
        <f t="shared" si="7"/>
        <v>-0.69018857617180185</v>
      </c>
      <c r="L16">
        <f t="shared" si="8"/>
        <v>-1.1144973575970036</v>
      </c>
      <c r="M16">
        <f t="shared" si="9"/>
        <v>-0.57240333005328847</v>
      </c>
      <c r="N16">
        <f t="shared" si="10"/>
        <v>0.14364962824655661</v>
      </c>
      <c r="P16">
        <f t="shared" si="11"/>
        <v>0</v>
      </c>
      <c r="Q16">
        <f t="shared" si="12"/>
        <v>-1.3337844897293569E-15</v>
      </c>
      <c r="R16">
        <f t="shared" si="13"/>
        <v>6.7927588271175035</v>
      </c>
      <c r="S16">
        <f t="shared" si="14"/>
        <v>1.5480484767284508E-16</v>
      </c>
      <c r="T16">
        <f t="shared" si="15"/>
        <v>-6.1947663473199806E-2</v>
      </c>
      <c r="U16">
        <f t="shared" si="16"/>
        <v>-2.3858664605167106E-16</v>
      </c>
      <c r="V16">
        <f t="shared" si="17"/>
        <v>-1.955807102254703E-2</v>
      </c>
      <c r="X16">
        <f t="shared" si="18"/>
        <v>9.4911451441040633</v>
      </c>
      <c r="Z16">
        <f t="shared" si="19"/>
        <v>9.052776510019811</v>
      </c>
      <c r="AA16">
        <f t="shared" si="20"/>
        <v>8.5855988876693452</v>
      </c>
      <c r="AB16">
        <f t="shared" si="21"/>
        <v>0.19216705934889308</v>
      </c>
    </row>
    <row r="17" spans="2:28" x14ac:dyDescent="0.25">
      <c r="B17">
        <f>240-360</f>
        <v>-120</v>
      </c>
      <c r="C17">
        <f t="shared" si="0"/>
        <v>-2.0943951023931953</v>
      </c>
      <c r="D17">
        <f t="shared" ref="D17:D18" si="24">D5</f>
        <v>-248.60993926</v>
      </c>
      <c r="E17">
        <f t="shared" si="1"/>
        <v>2.4987633333353187E-3</v>
      </c>
      <c r="F17">
        <f t="shared" si="2"/>
        <v>6.2438181960210333E-6</v>
      </c>
      <c r="G17">
        <f t="shared" si="3"/>
        <v>1.4668911537674423</v>
      </c>
      <c r="H17">
        <f t="shared" si="4"/>
        <v>-1.0517028451325063</v>
      </c>
      <c r="I17">
        <f t="shared" si="5"/>
        <v>1.0081389358170403</v>
      </c>
      <c r="J17">
        <f t="shared" si="6"/>
        <v>2.0738902967952222</v>
      </c>
      <c r="K17">
        <f t="shared" si="7"/>
        <v>1.0946512275160301</v>
      </c>
      <c r="L17">
        <f t="shared" si="8"/>
        <v>-1.6805134258150674</v>
      </c>
      <c r="M17">
        <f t="shared" si="9"/>
        <v>-2.4097231027316988</v>
      </c>
      <c r="N17">
        <f t="shared" si="10"/>
        <v>-0.94242371473683673</v>
      </c>
      <c r="P17">
        <f t="shared" si="11"/>
        <v>0</v>
      </c>
      <c r="Q17">
        <f t="shared" si="12"/>
        <v>-1.024769973610366E-15</v>
      </c>
      <c r="R17">
        <f t="shared" si="13"/>
        <v>8.9318125231445809</v>
      </c>
      <c r="S17">
        <f t="shared" si="14"/>
        <v>9.2710597109389027E-16</v>
      </c>
      <c r="T17">
        <f t="shared" si="15"/>
        <v>-4.171920500163051E-2</v>
      </c>
      <c r="U17">
        <f t="shared" si="16"/>
        <v>-4.4860000286799063E-16</v>
      </c>
      <c r="V17">
        <f t="shared" si="17"/>
        <v>5.7308081344592213E-2</v>
      </c>
      <c r="X17">
        <f t="shared" si="18"/>
        <v>12.653536407151295</v>
      </c>
      <c r="Z17">
        <f t="shared" si="19"/>
        <v>12.683160380011486</v>
      </c>
      <c r="AA17">
        <f t="shared" si="20"/>
        <v>43.040201340676539</v>
      </c>
      <c r="AB17">
        <f t="shared" si="21"/>
        <v>8.7757976802136089E-4</v>
      </c>
    </row>
    <row r="18" spans="2:28" x14ac:dyDescent="0.25">
      <c r="B18">
        <f>260-360</f>
        <v>-100</v>
      </c>
      <c r="C18">
        <f t="shared" si="0"/>
        <v>-1.7453292519943295</v>
      </c>
      <c r="D18">
        <f t="shared" si="24"/>
        <v>-248.61124541999999</v>
      </c>
      <c r="E18">
        <f t="shared" si="1"/>
        <v>1.1926033333509167E-3</v>
      </c>
      <c r="F18">
        <f t="shared" si="2"/>
        <v>1.4223027107197178E-6</v>
      </c>
      <c r="G18">
        <f t="shared" si="3"/>
        <v>0.70011403493380076</v>
      </c>
      <c r="H18">
        <f t="shared" si="4"/>
        <v>-0.76357649621502655</v>
      </c>
      <c r="I18">
        <f t="shared" si="5"/>
        <v>-0.18763436797860172</v>
      </c>
      <c r="J18">
        <f t="shared" si="6"/>
        <v>0.47416808138875682</v>
      </c>
      <c r="K18">
        <f t="shared" si="7"/>
        <v>0.91899416242512666</v>
      </c>
      <c r="L18">
        <f t="shared" si="8"/>
        <v>-0.32308850513721116</v>
      </c>
      <c r="M18">
        <f t="shared" si="9"/>
        <v>-0.70475030183718379</v>
      </c>
      <c r="N18">
        <f t="shared" si="10"/>
        <v>-0.3947202836786089</v>
      </c>
      <c r="P18">
        <f t="shared" si="11"/>
        <v>0</v>
      </c>
      <c r="Q18">
        <f t="shared" si="12"/>
        <v>-5.5894036721334984E-16</v>
      </c>
      <c r="R18">
        <f t="shared" si="13"/>
        <v>6.6056134900727015</v>
      </c>
      <c r="S18">
        <f t="shared" si="14"/>
        <v>1.1701611619293988E-15</v>
      </c>
      <c r="T18">
        <f t="shared" si="15"/>
        <v>-1.6805237328316156E-2</v>
      </c>
      <c r="U18">
        <f t="shared" si="16"/>
        <v>-2.7488845909611509E-16</v>
      </c>
      <c r="V18">
        <f t="shared" si="17"/>
        <v>5.0290761600152341E-2</v>
      </c>
      <c r="X18">
        <f t="shared" si="18"/>
        <v>9.3891038680238932</v>
      </c>
      <c r="Z18">
        <f t="shared" si="19"/>
        <v>9.2538373000524388</v>
      </c>
      <c r="AA18">
        <f t="shared" si="20"/>
        <v>9.8042885162443731</v>
      </c>
      <c r="AB18">
        <f t="shared" si="21"/>
        <v>1.8297044410776099E-2</v>
      </c>
    </row>
    <row r="19" spans="2:28" x14ac:dyDescent="0.25">
      <c r="B19">
        <f>280-360</f>
        <v>-80</v>
      </c>
      <c r="C19">
        <f t="shared" si="0"/>
        <v>-1.3962634015954636</v>
      </c>
      <c r="D19">
        <f>D7</f>
        <v>-248.61366376000001</v>
      </c>
      <c r="E19">
        <f t="shared" si="1"/>
        <v>-1.2257366666688085E-3</v>
      </c>
      <c r="F19">
        <f t="shared" si="2"/>
        <v>1.5024303760163618E-6</v>
      </c>
      <c r="G19">
        <f t="shared" si="3"/>
        <v>-0.71956485402116455</v>
      </c>
      <c r="H19">
        <f t="shared" si="4"/>
        <v>0.95902409932882637</v>
      </c>
      <c r="I19">
        <f t="shared" si="5"/>
        <v>0.7899889656145207</v>
      </c>
      <c r="J19">
        <f t="shared" si="6"/>
        <v>0.52997899735457654</v>
      </c>
      <c r="K19">
        <f t="shared" si="7"/>
        <v>0.20893684548749761</v>
      </c>
      <c r="L19">
        <f t="shared" si="8"/>
        <v>4.8146540443979681E-2</v>
      </c>
      <c r="M19">
        <f t="shared" si="9"/>
        <v>0.12833782063438157</v>
      </c>
      <c r="N19">
        <f t="shared" si="10"/>
        <v>8.0853305135483888E-2</v>
      </c>
      <c r="P19">
        <f t="shared" si="11"/>
        <v>0</v>
      </c>
      <c r="Q19">
        <f t="shared" si="12"/>
        <v>-1.5426252049087004E-16</v>
      </c>
      <c r="R19">
        <f t="shared" si="13"/>
        <v>2.1403607609737461</v>
      </c>
      <c r="S19">
        <f t="shared" si="14"/>
        <v>4.8227222043050204E-16</v>
      </c>
      <c r="T19">
        <f t="shared" si="15"/>
        <v>-2.436615882450012E-3</v>
      </c>
      <c r="U19">
        <f t="shared" si="16"/>
        <v>-4.8705133428396898E-17</v>
      </c>
      <c r="V19">
        <f t="shared" si="17"/>
        <v>1.0022945923011029E-2</v>
      </c>
      <c r="X19">
        <f t="shared" si="18"/>
        <v>3.0376559073722711</v>
      </c>
      <c r="Z19">
        <f t="shared" si="19"/>
        <v>2.9044856300006501</v>
      </c>
      <c r="AA19">
        <f t="shared" si="20"/>
        <v>10.35662856508238</v>
      </c>
      <c r="AB19">
        <f t="shared" si="21"/>
        <v>1.7734322775234478E-2</v>
      </c>
    </row>
    <row r="20" spans="2:28" x14ac:dyDescent="0.25">
      <c r="B20">
        <f>300-360</f>
        <v>-60</v>
      </c>
      <c r="C20">
        <f t="shared" si="0"/>
        <v>-1.0471975511965976</v>
      </c>
      <c r="D20">
        <v>-248.61476834000001</v>
      </c>
      <c r="E20">
        <f t="shared" si="1"/>
        <v>-2.3303166666721609E-3</v>
      </c>
      <c r="F20">
        <f t="shared" si="2"/>
        <v>5.430375766970051E-6</v>
      </c>
      <c r="G20">
        <f t="shared" si="3"/>
        <v>-1.3680050680331912</v>
      </c>
      <c r="H20">
        <f t="shared" si="4"/>
        <v>1.9345884130188855</v>
      </c>
      <c r="I20">
        <f t="shared" si="5"/>
        <v>1.9343996943435748</v>
      </c>
      <c r="J20">
        <f t="shared" si="6"/>
        <v>1.9340851768545806</v>
      </c>
      <c r="K20">
        <f t="shared" si="7"/>
        <v>1.9336448810057549</v>
      </c>
      <c r="L20">
        <f t="shared" si="8"/>
        <v>-1.2833573441824417E-6</v>
      </c>
      <c r="M20">
        <f t="shared" si="9"/>
        <v>-3.6297646928823028E-6</v>
      </c>
      <c r="N20">
        <f t="shared" si="10"/>
        <v>-2.3575629942726488E-6</v>
      </c>
      <c r="P20">
        <f t="shared" si="11"/>
        <v>0</v>
      </c>
      <c r="Q20">
        <f t="shared" si="12"/>
        <v>-8.9695417668271679E-20</v>
      </c>
      <c r="R20">
        <f t="shared" si="13"/>
        <v>1.3070649466668891E-3</v>
      </c>
      <c r="S20">
        <f t="shared" si="14"/>
        <v>3.1570733795898828E-19</v>
      </c>
      <c r="T20">
        <f t="shared" si="15"/>
        <v>3.4162671190107344E-8</v>
      </c>
      <c r="U20">
        <f t="shared" si="16"/>
        <v>7.2457072933188772E-22</v>
      </c>
      <c r="V20">
        <f t="shared" si="17"/>
        <v>-1.5372452219624784E-7</v>
      </c>
      <c r="X20">
        <f t="shared" si="18"/>
        <v>1.848299888487546E-3</v>
      </c>
      <c r="Z20">
        <f t="shared" si="19"/>
        <v>4.4108399918485475E-3</v>
      </c>
      <c r="AA20">
        <f t="shared" si="20"/>
        <v>37.432939113260247</v>
      </c>
      <c r="AB20">
        <f t="shared" si="21"/>
        <v>6.5666117813334119E-6</v>
      </c>
    </row>
    <row r="21" spans="2:28" x14ac:dyDescent="0.25">
      <c r="B21">
        <f>320-360</f>
        <v>-40</v>
      </c>
      <c r="C21">
        <f t="shared" si="0"/>
        <v>-0.69813170079773179</v>
      </c>
      <c r="D21">
        <v>-248.61368936</v>
      </c>
      <c r="E21">
        <f t="shared" si="1"/>
        <v>-1.2513366666553338E-3</v>
      </c>
      <c r="F21">
        <f t="shared" si="2"/>
        <v>1.5658434533160821E-6</v>
      </c>
      <c r="G21">
        <f t="shared" si="3"/>
        <v>-0.73459325347608861</v>
      </c>
      <c r="H21">
        <f t="shared" si="4"/>
        <v>0.97332303279390164</v>
      </c>
      <c r="I21">
        <f t="shared" si="5"/>
        <v>0.78494863547124716</v>
      </c>
      <c r="J21">
        <f t="shared" si="6"/>
        <v>0.49751991278794627</v>
      </c>
      <c r="K21">
        <f t="shared" si="7"/>
        <v>0.14730810203021216</v>
      </c>
      <c r="L21">
        <f t="shared" si="8"/>
        <v>-5.614193343075484E-2</v>
      </c>
      <c r="M21">
        <f t="shared" si="9"/>
        <v>-0.14877413222939259</v>
      </c>
      <c r="N21">
        <f t="shared" si="10"/>
        <v>-9.3436678217431235E-2</v>
      </c>
      <c r="P21">
        <f t="shared" si="11"/>
        <v>0</v>
      </c>
      <c r="Q21">
        <f t="shared" si="12"/>
        <v>-1.6856107028558705E-16</v>
      </c>
      <c r="R21">
        <f t="shared" si="13"/>
        <v>2.3275060980185449</v>
      </c>
      <c r="S21">
        <f t="shared" si="14"/>
        <v>5.2082290841039934E-16</v>
      </c>
      <c r="T21">
        <f t="shared" si="15"/>
        <v>2.7831227186125031E-3</v>
      </c>
      <c r="U21">
        <f t="shared" si="16"/>
        <v>5.5305778568649612E-17</v>
      </c>
      <c r="V21">
        <f t="shared" si="17"/>
        <v>-1.1345875329013206E-2</v>
      </c>
      <c r="X21">
        <f t="shared" si="18"/>
        <v>3.2794811294510353</v>
      </c>
      <c r="Z21">
        <f t="shared" si="19"/>
        <v>2.8372728300360279</v>
      </c>
      <c r="AA21">
        <f t="shared" si="20"/>
        <v>10.793750776031946</v>
      </c>
      <c r="AB21">
        <f t="shared" si="21"/>
        <v>0.19554818007151281</v>
      </c>
    </row>
    <row r="22" spans="2:28" x14ac:dyDescent="0.25">
      <c r="B22">
        <f>340-360</f>
        <v>-20</v>
      </c>
      <c r="C22">
        <f t="shared" si="0"/>
        <v>-0.3490658503988659</v>
      </c>
      <c r="D22">
        <v>-248.611322</v>
      </c>
      <c r="E22">
        <f t="shared" si="1"/>
        <v>1.1160233333384895E-3</v>
      </c>
      <c r="F22">
        <f t="shared" si="2"/>
        <v>1.2455080805559531E-6</v>
      </c>
      <c r="G22">
        <f t="shared" si="3"/>
        <v>0.65515798684588622</v>
      </c>
      <c r="H22">
        <f t="shared" si="4"/>
        <v>-0.70493986287098087</v>
      </c>
      <c r="I22">
        <f t="shared" si="5"/>
        <v>-0.14615388733399326</v>
      </c>
      <c r="J22">
        <f t="shared" si="6"/>
        <v>0.48254159585066764</v>
      </c>
      <c r="K22">
        <f t="shared" si="7"/>
        <v>0.88042388616860279</v>
      </c>
      <c r="L22">
        <f t="shared" si="8"/>
        <v>0.32028986271214471</v>
      </c>
      <c r="M22">
        <f t="shared" si="9"/>
        <v>0.6892538790109457</v>
      </c>
      <c r="N22">
        <f t="shared" si="10"/>
        <v>0.38262972595795774</v>
      </c>
      <c r="P22">
        <f t="shared" si="11"/>
        <v>0</v>
      </c>
      <c r="Q22">
        <f t="shared" si="12"/>
        <v>-5.8084701644315556E-16</v>
      </c>
      <c r="R22">
        <f t="shared" si="13"/>
        <v>6.7927588271174999</v>
      </c>
      <c r="S22">
        <f t="shared" si="14"/>
        <v>1.1835496753604299E-15</v>
      </c>
      <c r="T22">
        <f t="shared" si="15"/>
        <v>1.7802831468303745E-2</v>
      </c>
      <c r="U22">
        <f t="shared" si="16"/>
        <v>2.872917794800678E-16</v>
      </c>
      <c r="V22">
        <f t="shared" si="17"/>
        <v>-5.209550102544612E-2</v>
      </c>
      <c r="X22">
        <f t="shared" si="18"/>
        <v>9.5579145008614361</v>
      </c>
      <c r="Z22">
        <f t="shared" si="19"/>
        <v>9.052776510019811</v>
      </c>
      <c r="AA22">
        <f t="shared" si="20"/>
        <v>8.5855988876693452</v>
      </c>
      <c r="AB22">
        <f t="shared" si="21"/>
        <v>0.25516438979151379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0</v>
      </c>
      <c r="Q23">
        <f t="shared" si="12"/>
        <v>-1.0440343576353483E-15</v>
      </c>
      <c r="R23">
        <f t="shared" si="13"/>
        <v>1.3070649466668891E-3</v>
      </c>
      <c r="S23">
        <f t="shared" si="14"/>
        <v>8.9320506503192803E-16</v>
      </c>
      <c r="T23">
        <f t="shared" si="15"/>
        <v>-4.2901119237896801E-2</v>
      </c>
      <c r="U23">
        <f t="shared" si="16"/>
        <v>4.4859927829726145E-16</v>
      </c>
      <c r="V23">
        <f t="shared" si="17"/>
        <v>-3.5208010657109862E-3</v>
      </c>
      <c r="X23">
        <f t="shared" si="18"/>
        <v>-6.3802040310285871E-2</v>
      </c>
      <c r="Z23">
        <f>Z14</f>
        <v>4.4108399918485475E-3</v>
      </c>
    </row>
    <row r="24" spans="2:28" x14ac:dyDescent="0.25">
      <c r="B24" t="s">
        <v>4</v>
      </c>
      <c r="D24">
        <f>AVERAGE(D5:D22)</f>
        <v>-248.61243802333334</v>
      </c>
      <c r="F24">
        <f>SQRT(AVERAGE(F5:F22))</f>
        <v>1.7034415450101401E-3</v>
      </c>
      <c r="G24" t="s">
        <v>10</v>
      </c>
      <c r="H24" s="2">
        <f t="shared" ref="H24:N24" si="25">AVERAGE(H5:H22)</f>
        <v>0</v>
      </c>
      <c r="I24" s="2">
        <f t="shared" si="25"/>
        <v>-1.5419764230904951E-16</v>
      </c>
      <c r="J24" s="2">
        <f t="shared" si="25"/>
        <v>0.99869734350529171</v>
      </c>
      <c r="K24" s="2">
        <f t="shared" si="25"/>
        <v>1.3569392523196359E-16</v>
      </c>
      <c r="L24" s="2">
        <f t="shared" si="25"/>
        <v>1.1515098764621166E-2</v>
      </c>
      <c r="M24" s="2">
        <f t="shared" si="25"/>
        <v>8.6350679693067732E-17</v>
      </c>
      <c r="N24" s="2">
        <f t="shared" si="25"/>
        <v>-2.8206116311074544E-2</v>
      </c>
    </row>
    <row r="25" spans="2:28" x14ac:dyDescent="0.25">
      <c r="B25" t="s">
        <v>5</v>
      </c>
      <c r="D25">
        <f>MIN(D4:D22)</f>
        <v>-248.61477002000001</v>
      </c>
      <c r="F25" s="4">
        <f>F24*$A$1</f>
        <v>4.4723857764241224</v>
      </c>
      <c r="G25" s="2">
        <f>SUM(H25:N25)</f>
        <v>0.99832456642143952</v>
      </c>
      <c r="H25">
        <f t="shared" ref="H25:N25" si="26">H24^2</f>
        <v>0</v>
      </c>
      <c r="I25">
        <f t="shared" si="26"/>
        <v>2.3776912893669577E-32</v>
      </c>
      <c r="J25">
        <f t="shared" si="26"/>
        <v>0.99739638392452667</v>
      </c>
      <c r="K25">
        <f t="shared" si="26"/>
        <v>1.8412841344857724E-32</v>
      </c>
      <c r="L25">
        <f t="shared" si="26"/>
        <v>1.3259749955897991E-4</v>
      </c>
      <c r="M25">
        <f t="shared" si="26"/>
        <v>7.4564398834547801E-33</v>
      </c>
      <c r="N25">
        <f t="shared" si="26"/>
        <v>7.9558499735386552E-4</v>
      </c>
    </row>
    <row r="26" spans="2:28" x14ac:dyDescent="0.25">
      <c r="B26" t="s">
        <v>6</v>
      </c>
      <c r="D26">
        <f>MAX(D5:D22)</f>
        <v>-248.60993926</v>
      </c>
    </row>
    <row r="27" spans="2:28" x14ac:dyDescent="0.25">
      <c r="B27" t="s">
        <v>22</v>
      </c>
      <c r="D27" s="1">
        <f>D26-D25</f>
        <v>4.8307600000043749E-3</v>
      </c>
      <c r="G27" t="s">
        <v>18</v>
      </c>
      <c r="H27">
        <f>H24*$F$24</f>
        <v>0</v>
      </c>
      <c r="I27">
        <f t="shared" ref="I27:N27" si="27">I24*$F$24</f>
        <v>-2.6266667005184825E-19</v>
      </c>
      <c r="J27">
        <f t="shared" si="27"/>
        <v>1.7012225458181767E-3</v>
      </c>
      <c r="K27">
        <f t="shared" si="27"/>
        <v>2.3114666964562649E-19</v>
      </c>
      <c r="L27">
        <f t="shared" si="27"/>
        <v>1.9615297630550635E-5</v>
      </c>
      <c r="M27">
        <f t="shared" si="27"/>
        <v>1.4709333522903503E-19</v>
      </c>
      <c r="N27">
        <f t="shared" si="27"/>
        <v>-4.8047470347672535E-5</v>
      </c>
    </row>
    <row r="28" spans="2:28" x14ac:dyDescent="0.25">
      <c r="D28" s="4">
        <f>D27*$A$1</f>
        <v>12.683160380011486</v>
      </c>
      <c r="H28">
        <f>$A$1*H27</f>
        <v>0</v>
      </c>
      <c r="I28">
        <f t="shared" ref="I28:N28" si="28">$A$1*I27</f>
        <v>-6.8963134222112759E-16</v>
      </c>
      <c r="J28">
        <f t="shared" si="28"/>
        <v>4.4665597940456232</v>
      </c>
      <c r="K28">
        <f t="shared" si="28"/>
        <v>6.0687558115459232E-16</v>
      </c>
      <c r="L28">
        <f t="shared" si="28"/>
        <v>5.1499963929010691E-2</v>
      </c>
      <c r="M28">
        <f t="shared" si="28"/>
        <v>3.8619355164383148E-16</v>
      </c>
      <c r="N28">
        <f t="shared" si="28"/>
        <v>-0.12614863339781424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C79E5-AF31-4E02-ABD2-C7A50BA4DEB3}">
  <dimension ref="A1:AD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2" max="12" width="12.7109375" bestFit="1" customWidth="1"/>
  </cols>
  <sheetData>
    <row r="1" spans="1:30" ht="18.75" x14ac:dyDescent="0.3">
      <c r="A1" s="3">
        <v>2625.5</v>
      </c>
      <c r="X1" t="s">
        <v>14</v>
      </c>
      <c r="Z1" t="s">
        <v>17</v>
      </c>
    </row>
    <row r="2" spans="1:30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L2">
        <v>5</v>
      </c>
      <c r="M2">
        <v>6</v>
      </c>
      <c r="N2">
        <v>7</v>
      </c>
      <c r="P2" t="s">
        <v>7</v>
      </c>
      <c r="Q2" t="s">
        <v>11</v>
      </c>
      <c r="R2" t="s">
        <v>12</v>
      </c>
      <c r="S2" t="s">
        <v>13</v>
      </c>
      <c r="T2">
        <v>5</v>
      </c>
      <c r="U2">
        <v>6</v>
      </c>
      <c r="V2">
        <v>7</v>
      </c>
      <c r="X2" t="s">
        <v>15</v>
      </c>
      <c r="Z2" t="s">
        <v>16</v>
      </c>
      <c r="AA2" s="1" t="s">
        <v>19</v>
      </c>
      <c r="AB2" s="1" t="s">
        <v>20</v>
      </c>
      <c r="AD2" s="1" t="s">
        <v>21</v>
      </c>
    </row>
    <row r="3" spans="1:30" x14ac:dyDescent="0.25">
      <c r="AA3">
        <f>SUM(AA5:AA22)</f>
        <v>360.02779392299777</v>
      </c>
      <c r="AB3">
        <f>SUM(AB5:AB22)</f>
        <v>1.2781139603846385</v>
      </c>
      <c r="AD3" s="5">
        <f>1-AB3/AA3</f>
        <v>0.99644995752561816</v>
      </c>
    </row>
    <row r="4" spans="1:30" x14ac:dyDescent="0.25">
      <c r="A4" t="s">
        <v>2</v>
      </c>
      <c r="B4">
        <v>60.462049999999998</v>
      </c>
      <c r="C4">
        <f>B4*PI()/180</f>
        <v>1.0552618450054374</v>
      </c>
      <c r="D4">
        <v>-248.61477002000001</v>
      </c>
      <c r="E4">
        <f>D4-$D$24</f>
        <v>-2.332034999994903E-3</v>
      </c>
    </row>
    <row r="5" spans="1:30" x14ac:dyDescent="0.25">
      <c r="B5">
        <v>0</v>
      </c>
      <c r="C5">
        <f t="shared" ref="C5:C23" si="0">B5*PI()/180</f>
        <v>0</v>
      </c>
      <c r="D5">
        <v>-248.60993929</v>
      </c>
      <c r="E5">
        <f t="shared" ref="E5:E22" si="1">D5-$D$24</f>
        <v>2.4986950000140951E-3</v>
      </c>
      <c r="F5">
        <f t="shared" ref="F5:F22" si="2">E5^2</f>
        <v>6.2434767030954389E-6</v>
      </c>
      <c r="G5">
        <f t="shared" ref="G5:G22" si="3">E5/$F$24</f>
        <v>1.4668763555475224</v>
      </c>
      <c r="H5">
        <f>-COS(C5-$C$4)*SQRT(2)*G5</f>
        <v>-1.0227167467687002</v>
      </c>
      <c r="I5">
        <f>-SQRT(2)*COS(2*(C5-$C$4))*G5</f>
        <v>1.0660778584636974</v>
      </c>
      <c r="J5">
        <f>-COS(3*(C5-$C$4))*SQRT(2)*G5</f>
        <v>2.0738693750761001</v>
      </c>
      <c r="K5">
        <f>-COS(4*(C5-$C$4))*SQRT(2)*G5</f>
        <v>0.97875707274756907</v>
      </c>
      <c r="L5">
        <f>SQRT(2)*(3*SIN(C5-$C$4)-SIN(3*(C5-$C$4)))*G5/SQRT(10)</f>
        <v>-1.7281053065259377</v>
      </c>
      <c r="M5">
        <f>SQRT(2)*(2*SIN(2*(C5-$C$4))-SIN(4*(C5-$C$4)))*G5/SQRT(5)</f>
        <v>-2.4096949009778719</v>
      </c>
      <c r="N5">
        <f>SQRT(2)*G5*(SIN(C5-$C$4)-SIN(2*(C5-$C$4))+3*SIN(3*(C5-$C$4))-2*SIN(4*(C5-$C$4)))/SQRT(15)</f>
        <v>-0.9121791745228387</v>
      </c>
      <c r="P5">
        <f>H$28*(1-COS($C5-$C$4))</f>
        <v>-3.146733912457888E-17</v>
      </c>
      <c r="Q5">
        <f>I$28*(1-COS(2*($C5-$C$4)))</f>
        <v>0</v>
      </c>
      <c r="R5">
        <f>J$28*(1-COS(3*($C5-$C$4)))</f>
        <v>8.931699252878472</v>
      </c>
      <c r="S5">
        <f>K$28*(1-COS(4*($C5-$C$4)))</f>
        <v>0</v>
      </c>
      <c r="T5">
        <f>L$28*(3*SIN($C5-$C$4)-SIN(3*($C5-$C$4)))/SQRT(10)</f>
        <v>4.2776484858355335E-2</v>
      </c>
      <c r="U5">
        <f>M$28*(2*SIN(2*(C5-$C$4))-SIN(4*(C5-$C$4)))/SQRT(5)</f>
        <v>0</v>
      </c>
      <c r="V5">
        <f>$N$28*(SIN(C5-$C$4)-SIN(2*(C5-$C$4))+3*SIN(3*(C5-$C$4))-2*SIN(4*(C5-$C$4)))/SQRT(15)</f>
        <v>-5.5308345608540324E-2</v>
      </c>
      <c r="X5">
        <f>SUM(P5:V5)*SQRT(2)</f>
        <v>12.613607491023693</v>
      </c>
      <c r="Z5">
        <f>(D5-$D$25)*$A$1</f>
        <v>12.683081615023625</v>
      </c>
      <c r="AA5">
        <f>(E5*$A$1)^2</f>
        <v>43.037847344481804</v>
      </c>
      <c r="AB5">
        <f>(X5-Z5)^2</f>
        <v>4.8266539055578849E-3</v>
      </c>
    </row>
    <row r="6" spans="1:30" x14ac:dyDescent="0.25">
      <c r="B6">
        <v>20</v>
      </c>
      <c r="C6">
        <f t="shared" si="0"/>
        <v>0.3490658503988659</v>
      </c>
      <c r="D6">
        <v>-248.61132173999999</v>
      </c>
      <c r="E6">
        <f t="shared" si="1"/>
        <v>1.1162450000199442E-3</v>
      </c>
      <c r="F6">
        <f t="shared" si="2"/>
        <v>1.2460029000695253E-6</v>
      </c>
      <c r="G6">
        <f t="shared" si="3"/>
        <v>0.6552994253072757</v>
      </c>
      <c r="H6">
        <f t="shared" ref="H6:H22" si="4">-COS(C6-$C$4)*SQRT(2)*G6</f>
        <v>-0.70509204846831541</v>
      </c>
      <c r="I6">
        <f t="shared" ref="I6:I22" si="5">-SQRT(2)*COS(2*(C6-$C$4))*G6</f>
        <v>-0.14618543969444012</v>
      </c>
      <c r="J6">
        <f t="shared" ref="J6:J22" si="6">-COS(3*(C6-$C$4))*SQRT(2)*G6</f>
        <v>0.48264576910695672</v>
      </c>
      <c r="K6">
        <f t="shared" ref="K6:K22" si="7">-COS(4*(C6-$C$4))*SQRT(2)*G6</f>
        <v>0.88061395604843395</v>
      </c>
      <c r="L6">
        <f t="shared" ref="L6:L22" si="8">SQRT(2)*(3*SIN(C6-$C$4)-SIN(3*(C6-$C$4)))*G6/SQRT(10)</f>
        <v>-0.32035900833242287</v>
      </c>
      <c r="M6">
        <f t="shared" ref="M6:M22" si="9">SQRT(2)*(2*SIN(2*(C6-$C$4))-SIN(4*(C6-$C$4)))*G6/SQRT(5)</f>
        <v>-0.68940267824733048</v>
      </c>
      <c r="N6">
        <f t="shared" ref="N6:N22" si="10">SQRT(2)*G6*(SIN(C6-$C$4)-SIN(2*(C6-$C$4))+3*SIN(3*(C6-$C$4))-2*SIN(4*(C6-$C$4)))/SQRT(15)</f>
        <v>-0.3827123297891068</v>
      </c>
      <c r="P6">
        <f t="shared" ref="P6:P23" si="11">H$28*(1-COS($C6-$C$4))</f>
        <v>-1.4843895277775905E-17</v>
      </c>
      <c r="Q6">
        <f t="shared" ref="Q6:Q23" si="12">I$28*(1-COS(2*($C6-$C$4)))</f>
        <v>0</v>
      </c>
      <c r="R6">
        <f t="shared" ref="R6:R23" si="13">J$28*(1-COS(3*($C6-$C$4)))</f>
        <v>6.792672683616618</v>
      </c>
      <c r="S6">
        <f t="shared" ref="S6:S23" si="14">K$28*(1-COS(4*($C6-$C$4)))</f>
        <v>0</v>
      </c>
      <c r="T6">
        <f t="shared" ref="T6:T23" si="15">L$28*(3*SIN($C6-$C$4)-SIN(3*($C6-$C$4)))/SQRT(10)</f>
        <v>1.7751111492378888E-2</v>
      </c>
      <c r="U6">
        <f t="shared" ref="U6:U23" si="16">M$28*(2*SIN(2*(C6-$C$4))-SIN(4*(C6-$C$4)))/SQRT(5)</f>
        <v>0</v>
      </c>
      <c r="V6">
        <f t="shared" ref="V6:V23" si="17">$N$28*(SIN(C6-$C$4)-SIN(2*(C6-$C$4))+3*SIN(3*(C6-$C$4))-2*SIN(4*(C6-$C$4)))/SQRT(15)</f>
        <v>-5.1944155546294127E-2</v>
      </c>
      <c r="X6">
        <f t="shared" ref="X6:X23" si="18">SUM(P6:V6)*SQRT(2)</f>
        <v>9.5579335672920021</v>
      </c>
      <c r="Z6">
        <f t="shared" ref="Z6:Z22" si="19">(D6-$D$25)*$A$1</f>
        <v>9.0534591400389814</v>
      </c>
      <c r="AA6">
        <f t="shared" ref="AA6:AA22" si="20">(E6*$A$1)^2</f>
        <v>8.5890098024049806</v>
      </c>
      <c r="AB6">
        <f t="shared" ref="AB6:AB22" si="21">(X6-Z6)^2</f>
        <v>0.25449444775226321</v>
      </c>
    </row>
    <row r="7" spans="1:30" x14ac:dyDescent="0.25">
      <c r="B7">
        <v>40</v>
      </c>
      <c r="C7">
        <f t="shared" si="0"/>
        <v>0.69813170079773179</v>
      </c>
      <c r="D7">
        <v>-248.61368905</v>
      </c>
      <c r="E7">
        <f t="shared" si="1"/>
        <v>-1.2510649999910584E-3</v>
      </c>
      <c r="F7">
        <f t="shared" si="2"/>
        <v>1.5651636342026269E-6</v>
      </c>
      <c r="G7">
        <f t="shared" si="3"/>
        <v>-0.73444644813776494</v>
      </c>
      <c r="H7">
        <f t="shared" si="4"/>
        <v>0.97312851832422564</v>
      </c>
      <c r="I7">
        <f t="shared" si="5"/>
        <v>0.78479176682393548</v>
      </c>
      <c r="J7">
        <f t="shared" si="6"/>
        <v>0.49742048554875784</v>
      </c>
      <c r="K7">
        <f t="shared" si="7"/>
        <v>0.14727866313235402</v>
      </c>
      <c r="L7">
        <f t="shared" si="8"/>
        <v>5.6130713704066026E-2</v>
      </c>
      <c r="M7">
        <f t="shared" si="9"/>
        <v>0.14874440035163253</v>
      </c>
      <c r="N7">
        <f t="shared" si="10"/>
        <v>9.3418005294568618E-2</v>
      </c>
      <c r="P7">
        <f t="shared" si="11"/>
        <v>-3.9161039821156627E-18</v>
      </c>
      <c r="Q7">
        <f t="shared" si="12"/>
        <v>0</v>
      </c>
      <c r="R7">
        <f t="shared" si="13"/>
        <v>2.3274765813628369</v>
      </c>
      <c r="S7">
        <f t="shared" si="14"/>
        <v>0</v>
      </c>
      <c r="T7">
        <f t="shared" si="15"/>
        <v>2.7750373171268558E-3</v>
      </c>
      <c r="U7">
        <f t="shared" si="16"/>
        <v>0</v>
      </c>
      <c r="V7">
        <f t="shared" si="17"/>
        <v>-1.1312913808262506E-2</v>
      </c>
      <c r="X7">
        <f t="shared" si="18"/>
        <v>3.27947456674146</v>
      </c>
      <c r="Z7">
        <f t="shared" si="19"/>
        <v>2.8380867350100942</v>
      </c>
      <c r="AA7">
        <f t="shared" si="20"/>
        <v>10.789064612758166</v>
      </c>
      <c r="AB7">
        <f t="shared" si="21"/>
        <v>0.19482321800051644</v>
      </c>
    </row>
    <row r="8" spans="1:30" x14ac:dyDescent="0.25">
      <c r="B8">
        <v>60</v>
      </c>
      <c r="C8">
        <f t="shared" si="0"/>
        <v>1.0471975511965976</v>
      </c>
      <c r="D8">
        <v>-248.61476834000001</v>
      </c>
      <c r="E8">
        <f t="shared" si="1"/>
        <v>-2.3303549999980078E-3</v>
      </c>
      <c r="F8">
        <f t="shared" si="2"/>
        <v>5.4305544260157148E-6</v>
      </c>
      <c r="G8">
        <f t="shared" si="3"/>
        <v>-1.3680511825211725</v>
      </c>
      <c r="H8">
        <f t="shared" si="4"/>
        <v>1.93465362663264</v>
      </c>
      <c r="I8">
        <f t="shared" si="5"/>
        <v>1.9344649015957556</v>
      </c>
      <c r="J8">
        <f t="shared" si="6"/>
        <v>1.9341503735045982</v>
      </c>
      <c r="K8">
        <f t="shared" si="7"/>
        <v>1.9337100628137094</v>
      </c>
      <c r="L8">
        <f t="shared" si="8"/>
        <v>1.2834006052552308E-6</v>
      </c>
      <c r="M8">
        <f t="shared" si="9"/>
        <v>3.6298870496953112E-6</v>
      </c>
      <c r="N8">
        <f t="shared" si="10"/>
        <v>2.3576424660618298E-6</v>
      </c>
      <c r="P8">
        <f t="shared" si="11"/>
        <v>-2.018144877825191E-21</v>
      </c>
      <c r="Q8">
        <f t="shared" si="12"/>
        <v>0</v>
      </c>
      <c r="R8">
        <f t="shared" si="13"/>
        <v>1.3070483709053686E-3</v>
      </c>
      <c r="S8">
        <f t="shared" si="14"/>
        <v>0</v>
      </c>
      <c r="T8">
        <f t="shared" si="15"/>
        <v>3.4063423352221172E-8</v>
      </c>
      <c r="U8">
        <f t="shared" si="16"/>
        <v>0</v>
      </c>
      <c r="V8">
        <f t="shared" si="17"/>
        <v>-1.5327792870907053E-7</v>
      </c>
      <c r="X8">
        <f t="shared" si="18"/>
        <v>1.8482769380417246E-3</v>
      </c>
      <c r="Z8">
        <f t="shared" si="19"/>
        <v>4.4108399918485475E-3</v>
      </c>
      <c r="AA8">
        <f t="shared" si="20"/>
        <v>37.434170654771435</v>
      </c>
      <c r="AB8">
        <f t="shared" si="21"/>
        <v>6.5667294047357503E-6</v>
      </c>
    </row>
    <row r="9" spans="1:30" x14ac:dyDescent="0.25">
      <c r="B9">
        <v>80</v>
      </c>
      <c r="C9">
        <f t="shared" si="0"/>
        <v>1.3962634015954636</v>
      </c>
      <c r="D9">
        <f t="shared" ref="D9:D10" si="22">D21</f>
        <v>-248.61366386</v>
      </c>
      <c r="E9">
        <f t="shared" si="1"/>
        <v>-1.2258749999887186E-3</v>
      </c>
      <c r="F9">
        <f t="shared" si="2"/>
        <v>1.5027695155973409E-6</v>
      </c>
      <c r="G9">
        <f t="shared" si="3"/>
        <v>-0.71965848265999932</v>
      </c>
      <c r="H9">
        <f t="shared" si="4"/>
        <v>0.95914888602529735</v>
      </c>
      <c r="I9">
        <f t="shared" si="5"/>
        <v>0.79009175772718665</v>
      </c>
      <c r="J9">
        <f t="shared" si="6"/>
        <v>0.5300479573820932</v>
      </c>
      <c r="K9">
        <f t="shared" si="7"/>
        <v>0.2089640320188243</v>
      </c>
      <c r="L9">
        <f t="shared" si="8"/>
        <v>-4.8152805195546107E-2</v>
      </c>
      <c r="M9">
        <f t="shared" si="9"/>
        <v>-0.12835451974828335</v>
      </c>
      <c r="N9">
        <f t="shared" si="10"/>
        <v>-8.086382563945628E-2</v>
      </c>
      <c r="P9">
        <f t="shared" si="11"/>
        <v>-3.5737342837880014E-18</v>
      </c>
      <c r="Q9">
        <f t="shared" si="12"/>
        <v>0</v>
      </c>
      <c r="R9">
        <f t="shared" si="13"/>
        <v>2.140333617632757</v>
      </c>
      <c r="S9">
        <f t="shared" si="14"/>
        <v>0</v>
      </c>
      <c r="T9">
        <f t="shared" si="15"/>
        <v>-2.429537136858177E-3</v>
      </c>
      <c r="U9">
        <f t="shared" si="16"/>
        <v>0</v>
      </c>
      <c r="V9">
        <f t="shared" si="17"/>
        <v>9.9938277165752803E-3</v>
      </c>
      <c r="X9">
        <f t="shared" si="18"/>
        <v>3.0375863523868825</v>
      </c>
      <c r="Z9">
        <f t="shared" si="19"/>
        <v>2.9042230800162372</v>
      </c>
      <c r="AA9">
        <f t="shared" si="20"/>
        <v>10.358966339083748</v>
      </c>
      <c r="AB9">
        <f t="shared" si="21"/>
        <v>1.7785762417406915E-2</v>
      </c>
    </row>
    <row r="10" spans="1:30" x14ac:dyDescent="0.25">
      <c r="B10">
        <v>100</v>
      </c>
      <c r="C10">
        <f t="shared" si="0"/>
        <v>1.7453292519943295</v>
      </c>
      <c r="D10">
        <f t="shared" si="22"/>
        <v>-248.61124563000001</v>
      </c>
      <c r="E10">
        <f t="shared" si="1"/>
        <v>1.1923550000005889E-3</v>
      </c>
      <c r="F10">
        <f t="shared" si="2"/>
        <v>1.4217104460264044E-6</v>
      </c>
      <c r="G10">
        <f t="shared" si="3"/>
        <v>0.69998033249750913</v>
      </c>
      <c r="H10">
        <f t="shared" si="4"/>
        <v>-0.76343067420211885</v>
      </c>
      <c r="I10">
        <f t="shared" si="5"/>
        <v>-0.18759853499871704</v>
      </c>
      <c r="J10">
        <f t="shared" si="6"/>
        <v>0.47407752838663142</v>
      </c>
      <c r="K10">
        <f t="shared" si="7"/>
        <v>0.91881865993221401</v>
      </c>
      <c r="L10">
        <f t="shared" si="8"/>
        <v>0.32302680415977147</v>
      </c>
      <c r="M10">
        <f t="shared" si="9"/>
        <v>0.70461571400201517</v>
      </c>
      <c r="N10">
        <f t="shared" si="10"/>
        <v>0.39464490301067734</v>
      </c>
      <c r="P10">
        <f t="shared" si="11"/>
        <v>-1.4200450719577496E-17</v>
      </c>
      <c r="Q10">
        <f t="shared" si="12"/>
        <v>0</v>
      </c>
      <c r="R10">
        <f t="shared" si="13"/>
        <v>6.6055297198865395</v>
      </c>
      <c r="S10">
        <f t="shared" si="14"/>
        <v>0</v>
      </c>
      <c r="T10">
        <f t="shared" si="15"/>
        <v>-1.675641551749469E-2</v>
      </c>
      <c r="U10">
        <f t="shared" si="16"/>
        <v>0</v>
      </c>
      <c r="V10">
        <f t="shared" si="17"/>
        <v>5.0144659167860227E-2</v>
      </c>
      <c r="X10">
        <f t="shared" si="18"/>
        <v>9.3888478235162598</v>
      </c>
      <c r="Z10">
        <f t="shared" si="19"/>
        <v>9.2532859449881641</v>
      </c>
      <c r="AA10">
        <f t="shared" si="20"/>
        <v>9.8002058874991231</v>
      </c>
      <c r="AB10">
        <f t="shared" si="21"/>
        <v>1.8377022910066161E-2</v>
      </c>
    </row>
    <row r="11" spans="1:30" x14ac:dyDescent="0.25">
      <c r="B11">
        <v>120</v>
      </c>
      <c r="C11">
        <f t="shared" si="0"/>
        <v>2.0943951023931953</v>
      </c>
      <c r="D11">
        <f>D5</f>
        <v>-248.60993929</v>
      </c>
      <c r="E11">
        <f t="shared" si="1"/>
        <v>2.4986950000140951E-3</v>
      </c>
      <c r="F11">
        <f t="shared" si="2"/>
        <v>6.2434767030954389E-6</v>
      </c>
      <c r="G11">
        <f t="shared" si="3"/>
        <v>1.4668763555475224</v>
      </c>
      <c r="H11">
        <f t="shared" si="4"/>
        <v>-1.0516922353950677</v>
      </c>
      <c r="I11">
        <f t="shared" si="5"/>
        <v>1.0081287655589106</v>
      </c>
      <c r="J11">
        <f t="shared" si="6"/>
        <v>2.0738693750761001</v>
      </c>
      <c r="K11">
        <f t="shared" si="7"/>
        <v>1.0946401845088112</v>
      </c>
      <c r="L11">
        <f t="shared" si="8"/>
        <v>1.6804964725413432</v>
      </c>
      <c r="M11">
        <f t="shared" si="9"/>
        <v>2.4096987930804148</v>
      </c>
      <c r="N11">
        <f t="shared" si="10"/>
        <v>0.94241420742380066</v>
      </c>
      <c r="P11">
        <f t="shared" si="11"/>
        <v>-3.0600428616458751E-17</v>
      </c>
      <c r="Q11">
        <f t="shared" si="12"/>
        <v>0</v>
      </c>
      <c r="R11">
        <f t="shared" si="13"/>
        <v>8.931699252878472</v>
      </c>
      <c r="S11">
        <f t="shared" si="14"/>
        <v>0</v>
      </c>
      <c r="T11">
        <f t="shared" si="15"/>
        <v>-4.1598004265549278E-2</v>
      </c>
      <c r="U11">
        <f t="shared" si="16"/>
        <v>0</v>
      </c>
      <c r="V11">
        <f t="shared" si="17"/>
        <v>5.7141592514277618E-2</v>
      </c>
      <c r="X11">
        <f t="shared" si="18"/>
        <v>12.65331217176767</v>
      </c>
      <c r="Z11">
        <f t="shared" si="19"/>
        <v>12.683081615023625</v>
      </c>
      <c r="AA11">
        <f t="shared" si="20"/>
        <v>43.037847344481804</v>
      </c>
      <c r="AB11">
        <f t="shared" si="21"/>
        <v>8.862197517694974E-4</v>
      </c>
    </row>
    <row r="12" spans="1:30" x14ac:dyDescent="0.25">
      <c r="B12">
        <v>140</v>
      </c>
      <c r="C12">
        <f t="shared" si="0"/>
        <v>2.4434609527920612</v>
      </c>
      <c r="D12">
        <f t="shared" ref="D12:D14" si="23">D6</f>
        <v>-248.61132173999999</v>
      </c>
      <c r="E12">
        <f t="shared" si="1"/>
        <v>1.1162450000199442E-3</v>
      </c>
      <c r="F12">
        <f t="shared" si="2"/>
        <v>1.2460029000695253E-6</v>
      </c>
      <c r="G12">
        <f t="shared" si="3"/>
        <v>0.6552994253072757</v>
      </c>
      <c r="H12">
        <f t="shared" si="4"/>
        <v>-0.16828015368140664</v>
      </c>
      <c r="I12">
        <f t="shared" si="5"/>
        <v>0.86561929235319979</v>
      </c>
      <c r="J12">
        <f t="shared" si="6"/>
        <v>0.48264576910695767</v>
      </c>
      <c r="K12">
        <f t="shared" si="7"/>
        <v>-0.6903375771948258</v>
      </c>
      <c r="L12">
        <f t="shared" si="8"/>
        <v>1.1147379603136707</v>
      </c>
      <c r="M12">
        <f t="shared" si="9"/>
        <v>0.57252690306609211</v>
      </c>
      <c r="N12">
        <f t="shared" si="10"/>
        <v>-0.14368063997625585</v>
      </c>
      <c r="P12">
        <f t="shared" si="11"/>
        <v>-5.0795588602171904E-17</v>
      </c>
      <c r="Q12">
        <f t="shared" si="12"/>
        <v>0</v>
      </c>
      <c r="R12">
        <f t="shared" si="13"/>
        <v>6.7926726836166225</v>
      </c>
      <c r="S12">
        <f t="shared" si="14"/>
        <v>0</v>
      </c>
      <c r="T12">
        <f t="shared" si="15"/>
        <v>-6.1767695939993685E-2</v>
      </c>
      <c r="U12">
        <f t="shared" si="16"/>
        <v>0</v>
      </c>
      <c r="V12">
        <f t="shared" si="17"/>
        <v>-1.9501251804535279E-2</v>
      </c>
      <c r="X12">
        <f t="shared" si="18"/>
        <v>9.491358185831773</v>
      </c>
      <c r="Z12">
        <f t="shared" si="19"/>
        <v>9.0534591400389814</v>
      </c>
      <c r="AA12">
        <f t="shared" si="20"/>
        <v>8.5890098024049806</v>
      </c>
      <c r="AB12">
        <f t="shared" si="21"/>
        <v>0.19175557430623738</v>
      </c>
    </row>
    <row r="13" spans="1:30" x14ac:dyDescent="0.25">
      <c r="B13">
        <v>160</v>
      </c>
      <c r="C13">
        <f t="shared" si="0"/>
        <v>2.7925268031909272</v>
      </c>
      <c r="D13">
        <f t="shared" si="23"/>
        <v>-248.61368905</v>
      </c>
      <c r="E13">
        <f t="shared" si="1"/>
        <v>-1.2510649999910584E-3</v>
      </c>
      <c r="F13">
        <f t="shared" si="2"/>
        <v>1.5651636342026269E-6</v>
      </c>
      <c r="G13">
        <f t="shared" si="3"/>
        <v>-0.73444644813776494</v>
      </c>
      <c r="H13">
        <f t="shared" si="4"/>
        <v>-0.17210751668178195</v>
      </c>
      <c r="I13">
        <f t="shared" si="5"/>
        <v>-0.98162740821125449</v>
      </c>
      <c r="J13">
        <f t="shared" si="6"/>
        <v>0.49742048554875756</v>
      </c>
      <c r="K13">
        <f t="shared" si="7"/>
        <v>0.81678142533065567</v>
      </c>
      <c r="L13">
        <f t="shared" si="8"/>
        <v>-1.2600811012007811</v>
      </c>
      <c r="M13">
        <f t="shared" si="9"/>
        <v>0.59056566941047273</v>
      </c>
      <c r="N13">
        <f t="shared" si="10"/>
        <v>0.68549965486553699</v>
      </c>
      <c r="P13">
        <f t="shared" si="11"/>
        <v>-7.2350096333621649E-17</v>
      </c>
      <c r="Q13">
        <f t="shared" si="12"/>
        <v>0</v>
      </c>
      <c r="R13">
        <f t="shared" si="13"/>
        <v>2.3274765813628373</v>
      </c>
      <c r="S13">
        <f t="shared" si="14"/>
        <v>0</v>
      </c>
      <c r="T13">
        <f t="shared" si="15"/>
        <v>-6.229694667476085E-2</v>
      </c>
      <c r="U13">
        <f t="shared" si="16"/>
        <v>0</v>
      </c>
      <c r="V13">
        <f t="shared" si="17"/>
        <v>-8.3013959532043186E-2</v>
      </c>
      <c r="X13">
        <f t="shared" si="18"/>
        <v>3.0860482931507041</v>
      </c>
      <c r="Z13">
        <f t="shared" si="19"/>
        <v>2.8380867350100942</v>
      </c>
      <c r="AA13">
        <f t="shared" si="20"/>
        <v>10.789064612758166</v>
      </c>
      <c r="AB13">
        <f t="shared" si="21"/>
        <v>6.1484934315519026E-2</v>
      </c>
    </row>
    <row r="14" spans="1:30" x14ac:dyDescent="0.25">
      <c r="B14">
        <v>180</v>
      </c>
      <c r="C14">
        <f t="shared" si="0"/>
        <v>3.1415926535897931</v>
      </c>
      <c r="D14">
        <f t="shared" si="23"/>
        <v>-248.61476834000001</v>
      </c>
      <c r="E14">
        <f t="shared" si="1"/>
        <v>-2.3303549999980078E-3</v>
      </c>
      <c r="F14">
        <f t="shared" si="2"/>
        <v>5.4305544260157148E-6</v>
      </c>
      <c r="G14">
        <f t="shared" si="3"/>
        <v>-1.3680511825211725</v>
      </c>
      <c r="H14">
        <f t="shared" si="4"/>
        <v>-0.95381512525566037</v>
      </c>
      <c r="I14">
        <f t="shared" si="5"/>
        <v>-0.99425494822058391</v>
      </c>
      <c r="J14">
        <f t="shared" si="6"/>
        <v>1.9341503735045982</v>
      </c>
      <c r="K14">
        <f t="shared" si="7"/>
        <v>-0.91281706580748856</v>
      </c>
      <c r="L14">
        <f t="shared" si="8"/>
        <v>-1.6116808340205955</v>
      </c>
      <c r="M14">
        <f t="shared" si="9"/>
        <v>2.2473509415642212</v>
      </c>
      <c r="N14">
        <f t="shared" si="10"/>
        <v>5.3997826686876992E-2</v>
      </c>
      <c r="P14">
        <f t="shared" si="11"/>
        <v>-9.2664160067740757E-17</v>
      </c>
      <c r="Q14">
        <f t="shared" si="12"/>
        <v>0</v>
      </c>
      <c r="R14">
        <f t="shared" si="13"/>
        <v>1.3070483709053686E-3</v>
      </c>
      <c r="S14">
        <f t="shared" si="14"/>
        <v>0</v>
      </c>
      <c r="T14">
        <f t="shared" si="15"/>
        <v>-4.2776484858355335E-2</v>
      </c>
      <c r="U14">
        <f t="shared" si="16"/>
        <v>0</v>
      </c>
      <c r="V14">
        <f t="shared" si="17"/>
        <v>-3.5105725946568615E-3</v>
      </c>
      <c r="X14">
        <f t="shared" si="18"/>
        <v>-6.3611338879580606E-2</v>
      </c>
      <c r="Z14">
        <f t="shared" si="19"/>
        <v>4.4108399918485475E-3</v>
      </c>
      <c r="AA14">
        <f t="shared" si="20"/>
        <v>37.434170654771435</v>
      </c>
      <c r="AB14">
        <f t="shared" si="21"/>
        <v>4.6270168184167028E-3</v>
      </c>
    </row>
    <row r="15" spans="1:30" x14ac:dyDescent="0.25">
      <c r="B15">
        <f>200-360</f>
        <v>-160</v>
      </c>
      <c r="C15">
        <f t="shared" si="0"/>
        <v>-2.7925268031909272</v>
      </c>
      <c r="D15">
        <f>D21</f>
        <v>-248.61366386</v>
      </c>
      <c r="E15">
        <f t="shared" si="1"/>
        <v>-1.2258749999887186E-3</v>
      </c>
      <c r="F15">
        <f t="shared" si="2"/>
        <v>1.5027695155973409E-6</v>
      </c>
      <c r="G15">
        <f t="shared" si="3"/>
        <v>-0.71965848265999932</v>
      </c>
      <c r="H15">
        <f t="shared" si="4"/>
        <v>-0.77434139896948995</v>
      </c>
      <c r="I15">
        <f t="shared" si="5"/>
        <v>0.16054278037578759</v>
      </c>
      <c r="J15">
        <f t="shared" si="6"/>
        <v>0.53004795738209343</v>
      </c>
      <c r="K15">
        <f t="shared" si="7"/>
        <v>-0.96710187579039664</v>
      </c>
      <c r="L15">
        <f t="shared" si="8"/>
        <v>-0.35182249356447554</v>
      </c>
      <c r="M15">
        <f t="shared" si="9"/>
        <v>0.75711112540129488</v>
      </c>
      <c r="N15">
        <f t="shared" si="10"/>
        <v>-1.2667480381878096</v>
      </c>
      <c r="P15">
        <f t="shared" si="11"/>
        <v>-1.0928760391454374E-16</v>
      </c>
      <c r="Q15">
        <f t="shared" si="12"/>
        <v>0</v>
      </c>
      <c r="R15">
        <f t="shared" si="13"/>
        <v>2.1403336176327565</v>
      </c>
      <c r="S15">
        <f t="shared" si="14"/>
        <v>0</v>
      </c>
      <c r="T15">
        <f t="shared" si="15"/>
        <v>-1.7751111492378888E-2</v>
      </c>
      <c r="U15">
        <f t="shared" si="16"/>
        <v>0</v>
      </c>
      <c r="V15">
        <f t="shared" si="17"/>
        <v>0.15655531449134905</v>
      </c>
      <c r="X15">
        <f t="shared" si="18"/>
        <v>3.2231876164548465</v>
      </c>
      <c r="Z15">
        <f t="shared" si="19"/>
        <v>2.9042230800162372</v>
      </c>
      <c r="AA15">
        <f t="shared" si="20"/>
        <v>10.358966339083748</v>
      </c>
      <c r="AB15">
        <f t="shared" si="21"/>
        <v>0.10173837550549694</v>
      </c>
    </row>
    <row r="16" spans="1:30" x14ac:dyDescent="0.25">
      <c r="B16">
        <f>220-360</f>
        <v>-140</v>
      </c>
      <c r="C16">
        <f t="shared" si="0"/>
        <v>-2.4434609527920612</v>
      </c>
      <c r="D16">
        <f>D22</f>
        <v>-248.61124563000001</v>
      </c>
      <c r="E16">
        <f t="shared" si="1"/>
        <v>1.1923550000005889E-3</v>
      </c>
      <c r="F16">
        <f t="shared" si="2"/>
        <v>1.4217104460264044E-6</v>
      </c>
      <c r="G16">
        <f t="shared" si="3"/>
        <v>0.69998033249750913</v>
      </c>
      <c r="H16">
        <f t="shared" si="4"/>
        <v>0.92746152635982004</v>
      </c>
      <c r="I16">
        <f t="shared" si="5"/>
        <v>-0.74796304519629619</v>
      </c>
      <c r="J16">
        <f t="shared" si="6"/>
        <v>0.47407752838663181</v>
      </c>
      <c r="K16">
        <f t="shared" si="7"/>
        <v>-0.14036716747772576</v>
      </c>
      <c r="L16">
        <f t="shared" si="8"/>
        <v>5.3496610599067899E-2</v>
      </c>
      <c r="M16">
        <f t="shared" si="9"/>
        <v>-0.14176412055538737</v>
      </c>
      <c r="N16">
        <f t="shared" si="10"/>
        <v>1.4359521156607042</v>
      </c>
      <c r="P16">
        <f t="shared" si="11"/>
        <v>-1.2021539521020397E-16</v>
      </c>
      <c r="Q16">
        <f t="shared" si="12"/>
        <v>0</v>
      </c>
      <c r="R16">
        <f t="shared" si="13"/>
        <v>6.6055297198865413</v>
      </c>
      <c r="S16">
        <f t="shared" si="14"/>
        <v>0</v>
      </c>
      <c r="T16">
        <f t="shared" si="15"/>
        <v>-2.7750373171268484E-3</v>
      </c>
      <c r="U16">
        <f t="shared" si="16"/>
        <v>0</v>
      </c>
      <c r="V16">
        <f t="shared" si="17"/>
        <v>0.18245599745963439</v>
      </c>
      <c r="X16">
        <f t="shared" si="18"/>
        <v>9.5957369672558528</v>
      </c>
      <c r="Z16">
        <f t="shared" si="19"/>
        <v>9.2532859449881641</v>
      </c>
      <c r="AA16">
        <f t="shared" si="20"/>
        <v>9.8002058874991231</v>
      </c>
      <c r="AB16">
        <f t="shared" si="21"/>
        <v>0.11727270265218498</v>
      </c>
    </row>
    <row r="17" spans="2:28" x14ac:dyDescent="0.25">
      <c r="B17">
        <f>240-360</f>
        <v>-120</v>
      </c>
      <c r="C17">
        <f t="shared" si="0"/>
        <v>-2.0943951023931953</v>
      </c>
      <c r="D17">
        <f t="shared" ref="D17:D18" si="24">D5</f>
        <v>-248.60993929</v>
      </c>
      <c r="E17">
        <f t="shared" si="1"/>
        <v>2.4986950000140951E-3</v>
      </c>
      <c r="F17">
        <f t="shared" si="2"/>
        <v>6.2434767030954389E-6</v>
      </c>
      <c r="G17">
        <f t="shared" si="3"/>
        <v>1.4668763555475224</v>
      </c>
      <c r="H17">
        <f t="shared" si="4"/>
        <v>2.0744089821637677</v>
      </c>
      <c r="I17">
        <f t="shared" si="5"/>
        <v>-2.0742066240226085</v>
      </c>
      <c r="J17">
        <f t="shared" si="6"/>
        <v>2.0738693750761001</v>
      </c>
      <c r="K17">
        <f t="shared" si="7"/>
        <v>-2.0733972572563788</v>
      </c>
      <c r="L17">
        <f t="shared" si="8"/>
        <v>1.3761107965820872E-6</v>
      </c>
      <c r="M17">
        <f t="shared" si="9"/>
        <v>-3.8921025430448766E-6</v>
      </c>
      <c r="N17">
        <f t="shared" si="10"/>
        <v>8.6378946840884249E-2</v>
      </c>
      <c r="P17">
        <f t="shared" si="11"/>
        <v>-1.2412948104744182E-16</v>
      </c>
      <c r="Q17">
        <f t="shared" si="12"/>
        <v>0</v>
      </c>
      <c r="R17">
        <f t="shared" si="13"/>
        <v>8.931699252878472</v>
      </c>
      <c r="S17">
        <f t="shared" si="14"/>
        <v>0</v>
      </c>
      <c r="T17">
        <f t="shared" si="15"/>
        <v>-3.4063423352221172E-8</v>
      </c>
      <c r="U17">
        <f t="shared" si="16"/>
        <v>0</v>
      </c>
      <c r="V17">
        <f t="shared" si="17"/>
        <v>5.2374322705585315E-3</v>
      </c>
      <c r="X17">
        <f t="shared" si="18"/>
        <v>12.638737018034455</v>
      </c>
      <c r="Z17">
        <f t="shared" si="19"/>
        <v>12.683081615023625</v>
      </c>
      <c r="AA17">
        <f t="shared" si="20"/>
        <v>43.037847344481804</v>
      </c>
      <c r="AB17">
        <f t="shared" si="21"/>
        <v>1.9664432821318886E-3</v>
      </c>
    </row>
    <row r="18" spans="2:28" x14ac:dyDescent="0.25">
      <c r="B18">
        <f>260-360</f>
        <v>-100</v>
      </c>
      <c r="C18">
        <f t="shared" si="0"/>
        <v>-1.7453292519943295</v>
      </c>
      <c r="D18">
        <f t="shared" si="24"/>
        <v>-248.61132173999999</v>
      </c>
      <c r="E18">
        <f t="shared" si="1"/>
        <v>1.1162450000199442E-3</v>
      </c>
      <c r="F18">
        <f t="shared" si="2"/>
        <v>1.2460029000695253E-6</v>
      </c>
      <c r="G18">
        <f t="shared" si="3"/>
        <v>0.6552994253072757</v>
      </c>
      <c r="H18">
        <f t="shared" si="4"/>
        <v>0.87337220214972189</v>
      </c>
      <c r="I18">
        <f t="shared" si="5"/>
        <v>-0.71943385265876003</v>
      </c>
      <c r="J18">
        <f t="shared" si="6"/>
        <v>0.48264576910695722</v>
      </c>
      <c r="K18">
        <f t="shared" si="7"/>
        <v>-0.19027637885360837</v>
      </c>
      <c r="L18">
        <f t="shared" si="8"/>
        <v>-4.3846499877195785E-2</v>
      </c>
      <c r="M18">
        <f t="shared" si="9"/>
        <v>0.11687577518123851</v>
      </c>
      <c r="N18">
        <f t="shared" si="10"/>
        <v>-1.3120285732894188</v>
      </c>
      <c r="P18">
        <f t="shared" si="11"/>
        <v>-1.2055776490853164E-16</v>
      </c>
      <c r="Q18">
        <f t="shared" si="12"/>
        <v>0</v>
      </c>
      <c r="R18">
        <f t="shared" si="13"/>
        <v>6.7926726836166207</v>
      </c>
      <c r="S18">
        <f t="shared" si="14"/>
        <v>0</v>
      </c>
      <c r="T18">
        <f t="shared" si="15"/>
        <v>2.429537136858177E-3</v>
      </c>
      <c r="U18">
        <f t="shared" si="16"/>
        <v>0</v>
      </c>
      <c r="V18">
        <f t="shared" si="17"/>
        <v>-0.17807687651370713</v>
      </c>
      <c r="X18">
        <f t="shared" si="18"/>
        <v>9.3578869843903831</v>
      </c>
      <c r="Z18">
        <f t="shared" si="19"/>
        <v>9.0534591400389814</v>
      </c>
      <c r="AA18">
        <f t="shared" si="20"/>
        <v>8.5890098024049806</v>
      </c>
      <c r="AB18">
        <f t="shared" si="21"/>
        <v>9.2676312416441253E-2</v>
      </c>
    </row>
    <row r="19" spans="2:28" x14ac:dyDescent="0.25">
      <c r="B19">
        <f>280-360</f>
        <v>-80</v>
      </c>
      <c r="C19">
        <f t="shared" si="0"/>
        <v>-1.3962634015954636</v>
      </c>
      <c r="D19">
        <f>D7</f>
        <v>-248.61368905</v>
      </c>
      <c r="E19">
        <f t="shared" si="1"/>
        <v>-1.2510649999910584E-3</v>
      </c>
      <c r="F19">
        <f t="shared" si="2"/>
        <v>1.5651636342026269E-6</v>
      </c>
      <c r="G19">
        <f t="shared" si="3"/>
        <v>-0.73444644813776494</v>
      </c>
      <c r="H19">
        <f t="shared" si="4"/>
        <v>-0.80102100164244339</v>
      </c>
      <c r="I19">
        <f t="shared" si="5"/>
        <v>0.19683564138731813</v>
      </c>
      <c r="J19">
        <f t="shared" si="6"/>
        <v>0.49742048554875878</v>
      </c>
      <c r="K19">
        <f t="shared" si="7"/>
        <v>-0.96406008846300995</v>
      </c>
      <c r="L19">
        <f t="shared" si="8"/>
        <v>0.33893222131249262</v>
      </c>
      <c r="M19">
        <f t="shared" si="9"/>
        <v>-0.73931006976210623</v>
      </c>
      <c r="N19">
        <f t="shared" si="10"/>
        <v>1.3399354652292619</v>
      </c>
      <c r="P19">
        <f t="shared" si="11"/>
        <v>-1.0993104847274213E-16</v>
      </c>
      <c r="Q19">
        <f t="shared" si="12"/>
        <v>0</v>
      </c>
      <c r="R19">
        <f t="shared" si="13"/>
        <v>2.327476581362832</v>
      </c>
      <c r="S19">
        <f t="shared" si="14"/>
        <v>0</v>
      </c>
      <c r="T19">
        <f t="shared" si="15"/>
        <v>1.6756415517494714E-2</v>
      </c>
      <c r="U19">
        <f t="shared" si="16"/>
        <v>0</v>
      </c>
      <c r="V19">
        <f t="shared" si="17"/>
        <v>-0.16226608970052683</v>
      </c>
      <c r="X19">
        <f t="shared" si="18"/>
        <v>3.0857671927829493</v>
      </c>
      <c r="Z19">
        <f t="shared" si="19"/>
        <v>2.8380867350100942</v>
      </c>
      <c r="AA19">
        <f t="shared" si="20"/>
        <v>10.789064612758166</v>
      </c>
      <c r="AB19">
        <f t="shared" si="21"/>
        <v>6.1345609162571049E-2</v>
      </c>
    </row>
    <row r="20" spans="2:28" x14ac:dyDescent="0.25">
      <c r="B20">
        <f>300-360</f>
        <v>-60</v>
      </c>
      <c r="C20">
        <f t="shared" si="0"/>
        <v>-1.0471975511965976</v>
      </c>
      <c r="D20">
        <v>-248.61476834000001</v>
      </c>
      <c r="E20">
        <f t="shared" si="1"/>
        <v>-2.3303549999980078E-3</v>
      </c>
      <c r="F20">
        <f t="shared" si="2"/>
        <v>5.4305544260157148E-6</v>
      </c>
      <c r="G20">
        <f t="shared" si="3"/>
        <v>-1.3680511825211725</v>
      </c>
      <c r="H20">
        <f t="shared" si="4"/>
        <v>-0.98083850137697948</v>
      </c>
      <c r="I20">
        <f t="shared" si="5"/>
        <v>-0.94020995337517199</v>
      </c>
      <c r="J20">
        <f t="shared" si="6"/>
        <v>1.9341503735045982</v>
      </c>
      <c r="K20">
        <f t="shared" si="7"/>
        <v>-1.0208929970062204</v>
      </c>
      <c r="L20">
        <f t="shared" si="8"/>
        <v>1.5672794627770268</v>
      </c>
      <c r="M20">
        <f t="shared" si="9"/>
        <v>-2.2473545714512704</v>
      </c>
      <c r="N20">
        <f t="shared" si="10"/>
        <v>5.4757375420666998E-2</v>
      </c>
      <c r="P20">
        <f t="shared" si="11"/>
        <v>-9.3531070575860873E-17</v>
      </c>
      <c r="Q20">
        <f t="shared" si="12"/>
        <v>0</v>
      </c>
      <c r="R20">
        <f t="shared" si="13"/>
        <v>1.3070483709053686E-3</v>
      </c>
      <c r="S20">
        <f t="shared" si="14"/>
        <v>0</v>
      </c>
      <c r="T20">
        <f t="shared" si="15"/>
        <v>4.1598004265549285E-2</v>
      </c>
      <c r="U20">
        <f t="shared" si="16"/>
        <v>0</v>
      </c>
      <c r="V20">
        <f t="shared" si="17"/>
        <v>-3.5599533037104273E-3</v>
      </c>
      <c r="X20">
        <f t="shared" si="18"/>
        <v>5.5642373089283367E-2</v>
      </c>
      <c r="Z20">
        <f t="shared" si="19"/>
        <v>4.4108399918485475E-3</v>
      </c>
      <c r="AA20">
        <f t="shared" si="20"/>
        <v>37.434170654771435</v>
      </c>
      <c r="AB20">
        <f t="shared" si="21"/>
        <v>2.6246699835135593E-3</v>
      </c>
    </row>
    <row r="21" spans="2:28" x14ac:dyDescent="0.25">
      <c r="B21">
        <f>320-360</f>
        <v>-40</v>
      </c>
      <c r="C21">
        <f t="shared" si="0"/>
        <v>-0.69813170079773179</v>
      </c>
      <c r="D21">
        <v>-248.61366386</v>
      </c>
      <c r="E21">
        <f t="shared" si="1"/>
        <v>-1.2258749999887186E-3</v>
      </c>
      <c r="F21">
        <f t="shared" si="2"/>
        <v>1.5027695155973409E-6</v>
      </c>
      <c r="G21">
        <f t="shared" si="3"/>
        <v>-0.71965848265999932</v>
      </c>
      <c r="H21">
        <f t="shared" si="4"/>
        <v>-0.18480748705580766</v>
      </c>
      <c r="I21">
        <f t="shared" si="5"/>
        <v>-0.95063453810297371</v>
      </c>
      <c r="J21">
        <f t="shared" si="6"/>
        <v>0.53004795738209354</v>
      </c>
      <c r="K21">
        <f t="shared" si="7"/>
        <v>0.75813784377157267</v>
      </c>
      <c r="L21">
        <f t="shared" si="8"/>
        <v>1.2242199490815451</v>
      </c>
      <c r="M21">
        <f t="shared" si="9"/>
        <v>-0.62875660565301217</v>
      </c>
      <c r="N21">
        <f t="shared" si="10"/>
        <v>-0.67136695267921309</v>
      </c>
      <c r="P21">
        <f t="shared" si="11"/>
        <v>-7.3335910590147727E-17</v>
      </c>
      <c r="Q21">
        <f t="shared" si="12"/>
        <v>0</v>
      </c>
      <c r="R21">
        <f t="shared" si="13"/>
        <v>2.1403336176327556</v>
      </c>
      <c r="S21">
        <f t="shared" si="14"/>
        <v>0</v>
      </c>
      <c r="T21">
        <f t="shared" si="15"/>
        <v>6.1767695939993691E-2</v>
      </c>
      <c r="U21">
        <f t="shared" si="16"/>
        <v>0</v>
      </c>
      <c r="V21">
        <f t="shared" si="17"/>
        <v>8.297314165661232E-2</v>
      </c>
      <c r="X21">
        <f t="shared" si="18"/>
        <v>3.2315832856176754</v>
      </c>
      <c r="Z21">
        <f t="shared" si="19"/>
        <v>2.9042230800162372</v>
      </c>
      <c r="AA21">
        <f t="shared" si="20"/>
        <v>10.358966339083748</v>
      </c>
      <c r="AB21">
        <f t="shared" si="21"/>
        <v>0.10716470421141588</v>
      </c>
    </row>
    <row r="22" spans="2:28" x14ac:dyDescent="0.25">
      <c r="B22">
        <f>340-360</f>
        <v>-20</v>
      </c>
      <c r="C22">
        <f t="shared" si="0"/>
        <v>-0.3490658503988659</v>
      </c>
      <c r="D22">
        <v>-248.61124563000001</v>
      </c>
      <c r="E22">
        <f t="shared" si="1"/>
        <v>1.1923550000005889E-3</v>
      </c>
      <c r="F22">
        <f t="shared" si="2"/>
        <v>1.4217104460264044E-6</v>
      </c>
      <c r="G22">
        <f t="shared" si="3"/>
        <v>0.69998033249750913</v>
      </c>
      <c r="H22">
        <f t="shared" si="4"/>
        <v>-0.16403085215770108</v>
      </c>
      <c r="I22">
        <f t="shared" si="5"/>
        <v>0.9355615801950129</v>
      </c>
      <c r="J22">
        <f t="shared" si="6"/>
        <v>0.47407752838663159</v>
      </c>
      <c r="K22">
        <f t="shared" si="7"/>
        <v>-0.77845149245448897</v>
      </c>
      <c r="L22">
        <f t="shared" si="8"/>
        <v>-1.200947993456565</v>
      </c>
      <c r="M22">
        <f t="shared" si="9"/>
        <v>-0.56285159344662761</v>
      </c>
      <c r="N22">
        <f t="shared" si="10"/>
        <v>0.18882253054703996</v>
      </c>
      <c r="P22">
        <f t="shared" si="11"/>
        <v>-5.1781402858697988E-17</v>
      </c>
      <c r="Q22">
        <f t="shared" si="12"/>
        <v>0</v>
      </c>
      <c r="R22">
        <f t="shared" si="13"/>
        <v>6.6055297198865404</v>
      </c>
      <c r="S22">
        <f t="shared" si="14"/>
        <v>0</v>
      </c>
      <c r="T22">
        <f t="shared" si="15"/>
        <v>6.229694667476085E-2</v>
      </c>
      <c r="U22">
        <f t="shared" si="16"/>
        <v>0</v>
      </c>
      <c r="V22">
        <f t="shared" si="17"/>
        <v>2.3992306413337917E-2</v>
      </c>
      <c r="X22">
        <f t="shared" si="18"/>
        <v>9.4636611485263309</v>
      </c>
      <c r="Z22">
        <f t="shared" si="19"/>
        <v>9.2532859449881641</v>
      </c>
      <c r="AA22">
        <f t="shared" si="20"/>
        <v>9.8002058874991231</v>
      </c>
      <c r="AB22">
        <f t="shared" si="21"/>
        <v>4.4257726263725088E-2</v>
      </c>
    </row>
    <row r="23" spans="2:28" x14ac:dyDescent="0.25">
      <c r="B23">
        <f>-180</f>
        <v>-180</v>
      </c>
      <c r="C23">
        <f t="shared" si="0"/>
        <v>-3.1415926535897931</v>
      </c>
      <c r="P23">
        <f t="shared" si="11"/>
        <v>-9.2664160067740745E-17</v>
      </c>
      <c r="Q23">
        <f t="shared" si="12"/>
        <v>0</v>
      </c>
      <c r="R23">
        <f t="shared" si="13"/>
        <v>1.3070483709053686E-3</v>
      </c>
      <c r="S23">
        <f t="shared" si="14"/>
        <v>0</v>
      </c>
      <c r="T23">
        <f t="shared" si="15"/>
        <v>-4.2776484858355349E-2</v>
      </c>
      <c r="U23">
        <f t="shared" si="16"/>
        <v>0</v>
      </c>
      <c r="V23">
        <f t="shared" si="17"/>
        <v>-3.5105725946569986E-3</v>
      </c>
      <c r="X23">
        <f t="shared" si="18"/>
        <v>-6.3611338879580814E-2</v>
      </c>
      <c r="Z23">
        <f>Z14</f>
        <v>4.4108399918485475E-3</v>
      </c>
    </row>
    <row r="24" spans="2:28" x14ac:dyDescent="0.25">
      <c r="B24" t="s">
        <v>4</v>
      </c>
      <c r="D24">
        <f>AVERAGE(D5:D22)</f>
        <v>-248.61243798500001</v>
      </c>
      <c r="F24">
        <f>SQRT(AVERAGE(F5:F22))</f>
        <v>1.7034121455188627E-3</v>
      </c>
      <c r="G24" t="s">
        <v>10</v>
      </c>
      <c r="H24" s="2">
        <f t="shared" ref="H24:N24" si="25">AVERAGE(H5:H22)</f>
        <v>-1.3877787807814457E-17</v>
      </c>
      <c r="I24" s="2">
        <f t="shared" si="25"/>
        <v>0</v>
      </c>
      <c r="J24" s="2">
        <f t="shared" si="25"/>
        <v>0.9987019148341898</v>
      </c>
      <c r="K24" s="2">
        <f t="shared" si="25"/>
        <v>0</v>
      </c>
      <c r="L24" s="2">
        <f t="shared" si="25"/>
        <v>-1.1481843787396374E-2</v>
      </c>
      <c r="M24" s="2">
        <f t="shared" si="25"/>
        <v>0</v>
      </c>
      <c r="N24" s="2">
        <f t="shared" si="25"/>
        <v>2.8124658585465829E-2</v>
      </c>
    </row>
    <row r="25" spans="2:28" x14ac:dyDescent="0.25">
      <c r="B25" t="s">
        <v>5</v>
      </c>
      <c r="D25">
        <f>MIN(D4:D22)</f>
        <v>-248.61477002000001</v>
      </c>
      <c r="F25" s="4">
        <f>F24*$A$1</f>
        <v>4.4723085880597742</v>
      </c>
      <c r="G25" s="2">
        <f>SUM(H25:N25)</f>
        <v>0.99832834385078451</v>
      </c>
      <c r="H25">
        <f t="shared" ref="H25:N25" si="26">H24^2</f>
        <v>1.9259299443872359E-34</v>
      </c>
      <c r="I25">
        <f t="shared" si="26"/>
        <v>0</v>
      </c>
      <c r="J25">
        <f t="shared" si="26"/>
        <v>0.99740551469347727</v>
      </c>
      <c r="K25">
        <f t="shared" si="26"/>
        <v>0</v>
      </c>
      <c r="L25">
        <f t="shared" si="26"/>
        <v>1.3183273675817272E-4</v>
      </c>
      <c r="M25">
        <f t="shared" si="26"/>
        <v>0</v>
      </c>
      <c r="N25">
        <f t="shared" si="26"/>
        <v>7.9099642054901681E-4</v>
      </c>
    </row>
    <row r="26" spans="2:28" x14ac:dyDescent="0.25">
      <c r="B26" t="s">
        <v>6</v>
      </c>
      <c r="D26">
        <f>MAX(D5:D22)</f>
        <v>-248.60993929</v>
      </c>
    </row>
    <row r="27" spans="2:28" x14ac:dyDescent="0.25">
      <c r="B27" t="s">
        <v>22</v>
      </c>
      <c r="D27" s="1">
        <f>D26-D25</f>
        <v>4.8307300000089981E-3</v>
      </c>
      <c r="G27" t="s">
        <v>18</v>
      </c>
      <c r="H27">
        <f>H24*$F$24</f>
        <v>-2.3639592304764737E-20</v>
      </c>
      <c r="I27">
        <f t="shared" ref="I27:N27" si="27">I24*$F$24</f>
        <v>0</v>
      </c>
      <c r="J27">
        <f t="shared" si="27"/>
        <v>1.7012009714815037E-3</v>
      </c>
      <c r="K27">
        <f t="shared" si="27"/>
        <v>0</v>
      </c>
      <c r="L27">
        <f t="shared" si="27"/>
        <v>-1.9558312160401282E-5</v>
      </c>
      <c r="M27">
        <f t="shared" si="27"/>
        <v>0</v>
      </c>
      <c r="N27">
        <f t="shared" si="27"/>
        <v>4.7907885023053846E-5</v>
      </c>
    </row>
    <row r="28" spans="2:28" x14ac:dyDescent="0.25">
      <c r="D28" s="4">
        <f>D27*$A$1</f>
        <v>12.683081615023625</v>
      </c>
      <c r="H28">
        <f>$A$1*H27</f>
        <v>-6.2065749596159822E-17</v>
      </c>
      <c r="I28">
        <f t="shared" ref="I28:N28" si="28">$A$1*I27</f>
        <v>0</v>
      </c>
      <c r="J28">
        <f t="shared" si="28"/>
        <v>4.4665031506246882</v>
      </c>
      <c r="K28">
        <f t="shared" si="28"/>
        <v>0</v>
      </c>
      <c r="L28">
        <f t="shared" si="28"/>
        <v>-5.1350348577133567E-2</v>
      </c>
      <c r="M28">
        <f t="shared" si="28"/>
        <v>0</v>
      </c>
      <c r="N28">
        <f t="shared" si="28"/>
        <v>0.12578215212802787</v>
      </c>
      <c r="O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S_dihedraL_12_10_1_7</vt:lpstr>
      <vt:lpstr>R_dihedraL_12_10_1_7</vt:lpstr>
      <vt:lpstr>S_dihedral_8_7_1_3</vt:lpstr>
      <vt:lpstr>R_dihedral_8_7_1_3</vt:lpstr>
      <vt:lpstr>S_dihedral_4_3_1_2</vt:lpstr>
      <vt:lpstr>R_dihedral_4_3_1_2</vt:lpstr>
      <vt:lpstr>chart_12_10_1_7</vt:lpstr>
      <vt:lpstr>chart_8_7_1_3</vt:lpstr>
      <vt:lpstr>chart_4_3_1_2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2025-01-20T22:16:15Z</dcterms:modified>
</cp:coreProperties>
</file>