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MANZ.000\NMSU Advanced Dropbox\Thomas Manz\research\papers_in_preparation\dihedral_potentials\ESI_12_21_2024\bond_angle_scan_energy_curves\using_CO_projectors\"/>
    </mc:Choice>
  </mc:AlternateContent>
  <bookViews>
    <workbookView xWindow="600" yWindow="480" windowWidth="27360" windowHeight="14340"/>
  </bookViews>
  <sheets>
    <sheet name="chart" sheetId="6" r:id="rId1"/>
    <sheet name="relax" sheetId="3" r:id="rId2"/>
    <sheet name="no_relax" sheetId="2" r:id="rId3"/>
    <sheet name="model" sheetId="5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3" l="1"/>
  <c r="D6" i="3" l="1"/>
  <c r="F6" i="5" l="1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5" i="5"/>
  <c r="E3" i="5" l="1"/>
  <c r="F3" i="5"/>
  <c r="D5" i="2" l="1"/>
  <c r="D6" i="2"/>
  <c r="D7" i="2"/>
  <c r="D8" i="2"/>
  <c r="D9" i="2"/>
  <c r="D10" i="2"/>
  <c r="D11" i="2"/>
  <c r="D12" i="2"/>
  <c r="D13" i="2"/>
  <c r="D14" i="2"/>
  <c r="D15" i="2"/>
  <c r="D11" i="3"/>
  <c r="A17" i="5" l="1"/>
  <c r="A16" i="5" s="1"/>
  <c r="A15" i="5" s="1"/>
  <c r="A14" i="5" s="1"/>
  <c r="A13" i="5" s="1"/>
  <c r="B13" i="5" s="1"/>
  <c r="B18" i="5"/>
  <c r="A36" i="5"/>
  <c r="A35" i="5" s="1"/>
  <c r="A34" i="5" s="1"/>
  <c r="A33" i="5" s="1"/>
  <c r="A32" i="5" s="1"/>
  <c r="A31" i="5" s="1"/>
  <c r="A30" i="5" s="1"/>
  <c r="A29" i="5" s="1"/>
  <c r="A28" i="5" s="1"/>
  <c r="A27" i="5" s="1"/>
  <c r="A26" i="5" s="1"/>
  <c r="A25" i="5" s="1"/>
  <c r="A24" i="5" s="1"/>
  <c r="A23" i="5" s="1"/>
  <c r="A22" i="5" s="1"/>
  <c r="A21" i="5" s="1"/>
  <c r="A20" i="5" s="1"/>
  <c r="A19" i="5" s="1"/>
  <c r="D4" i="3"/>
  <c r="D4" i="2"/>
  <c r="B14" i="5" l="1"/>
  <c r="A12" i="5"/>
  <c r="A11" i="5" s="1"/>
  <c r="A10" i="5" s="1"/>
  <c r="B17" i="5"/>
  <c r="B16" i="5"/>
  <c r="B15" i="5"/>
  <c r="B19" i="5"/>
  <c r="B20" i="5"/>
  <c r="B21" i="5"/>
  <c r="B22" i="5"/>
  <c r="B23" i="5"/>
  <c r="B24" i="5"/>
  <c r="B25" i="5"/>
  <c r="B26" i="5"/>
  <c r="B27" i="5"/>
  <c r="B28" i="5"/>
  <c r="B29" i="5"/>
  <c r="B10" i="5" l="1"/>
  <c r="A9" i="5"/>
  <c r="B12" i="5"/>
  <c r="B11" i="5"/>
  <c r="G2" i="5"/>
  <c r="B31" i="5"/>
  <c r="B32" i="5"/>
  <c r="B33" i="5"/>
  <c r="B34" i="5"/>
  <c r="B35" i="5"/>
  <c r="B36" i="5"/>
  <c r="B37" i="5"/>
  <c r="B30" i="5"/>
  <c r="D18" i="5" l="1"/>
  <c r="D21" i="5"/>
  <c r="D15" i="5"/>
  <c r="D19" i="5"/>
  <c r="D31" i="5"/>
  <c r="D25" i="5"/>
  <c r="D29" i="5"/>
  <c r="D16" i="5"/>
  <c r="D33" i="5"/>
  <c r="D10" i="5"/>
  <c r="D35" i="5"/>
  <c r="D22" i="5"/>
  <c r="D20" i="5"/>
  <c r="A8" i="5"/>
  <c r="B9" i="5"/>
  <c r="C15" i="5"/>
  <c r="C9" i="5"/>
  <c r="C14" i="5"/>
  <c r="C13" i="5"/>
  <c r="C17" i="5"/>
  <c r="C16" i="5"/>
  <c r="C12" i="5"/>
  <c r="C10" i="5"/>
  <c r="C11" i="5"/>
  <c r="C18" i="5"/>
  <c r="C24" i="5"/>
  <c r="C36" i="5"/>
  <c r="C25" i="5"/>
  <c r="C37" i="5"/>
  <c r="C26" i="5"/>
  <c r="C19" i="5"/>
  <c r="C27" i="5"/>
  <c r="C28" i="5"/>
  <c r="C29" i="5"/>
  <c r="C30" i="5"/>
  <c r="C35" i="5"/>
  <c r="C31" i="5"/>
  <c r="C20" i="5"/>
  <c r="C32" i="5"/>
  <c r="C21" i="5"/>
  <c r="C33" i="5"/>
  <c r="C22" i="5"/>
  <c r="C34" i="5"/>
  <c r="C23" i="5"/>
  <c r="D28" i="5" l="1"/>
  <c r="G28" i="5" s="1"/>
  <c r="D17" i="5"/>
  <c r="G17" i="5" s="1"/>
  <c r="D9" i="5"/>
  <c r="G9" i="5" s="1"/>
  <c r="D34" i="5"/>
  <c r="G34" i="5" s="1"/>
  <c r="D30" i="5"/>
  <c r="G30" i="5" s="1"/>
  <c r="D26" i="5"/>
  <c r="G26" i="5" s="1"/>
  <c r="D37" i="5"/>
  <c r="G37" i="5" s="1"/>
  <c r="D12" i="5"/>
  <c r="G12" i="5" s="1"/>
  <c r="D32" i="5"/>
  <c r="G32" i="5" s="1"/>
  <c r="D14" i="5"/>
  <c r="G14" i="5" s="1"/>
  <c r="D24" i="5"/>
  <c r="G24" i="5" s="1"/>
  <c r="D13" i="5"/>
  <c r="G13" i="5" s="1"/>
  <c r="D27" i="5"/>
  <c r="G27" i="5" s="1"/>
  <c r="D23" i="5"/>
  <c r="G23" i="5" s="1"/>
  <c r="D11" i="5"/>
  <c r="G11" i="5" s="1"/>
  <c r="D36" i="5"/>
  <c r="G36" i="5" s="1"/>
  <c r="G15" i="5"/>
  <c r="B8" i="5"/>
  <c r="D8" i="5" s="1"/>
  <c r="A7" i="5"/>
  <c r="G10" i="5"/>
  <c r="G21" i="5"/>
  <c r="G16" i="5"/>
  <c r="G22" i="5"/>
  <c r="G33" i="5"/>
  <c r="G31" i="5"/>
  <c r="G25" i="5"/>
  <c r="G18" i="5"/>
  <c r="G35" i="5"/>
  <c r="G20" i="5"/>
  <c r="G29" i="5"/>
  <c r="G19" i="5"/>
  <c r="B7" i="5" l="1"/>
  <c r="D7" i="5" s="1"/>
  <c r="A6" i="5"/>
  <c r="C8" i="5"/>
  <c r="G8" i="5" l="1"/>
  <c r="B6" i="5"/>
  <c r="D6" i="5" s="1"/>
  <c r="A5" i="5"/>
  <c r="B5" i="5" s="1"/>
  <c r="D5" i="5" s="1"/>
  <c r="C7" i="5"/>
  <c r="G7" i="5" l="1"/>
  <c r="C5" i="5"/>
  <c r="C6" i="5"/>
  <c r="G6" i="5" l="1"/>
  <c r="G5" i="5"/>
</calcChain>
</file>

<file path=xl/sharedStrings.xml><?xml version="1.0" encoding="utf-8"?>
<sst xmlns="http://schemas.openxmlformats.org/spreadsheetml/2006/main" count="31" uniqueCount="26">
  <si>
    <t>angle (deg)</t>
  </si>
  <si>
    <t>opt</t>
  </si>
  <si>
    <t>Energy</t>
  </si>
  <si>
    <t>delta_E</t>
  </si>
  <si>
    <t>kJ per mol to Hartree</t>
  </si>
  <si>
    <t>theta_opt=</t>
  </si>
  <si>
    <t>deg</t>
  </si>
  <si>
    <t>radians</t>
  </si>
  <si>
    <t>theta (deg)</t>
  </si>
  <si>
    <t>theta (radians)</t>
  </si>
  <si>
    <t>model sum</t>
  </si>
  <si>
    <t>torsion_offset_sum</t>
  </si>
  <si>
    <t>kJ/mol</t>
  </si>
  <si>
    <t>mode_1</t>
  </si>
  <si>
    <t>mode_2</t>
  </si>
  <si>
    <t>k_angle=</t>
  </si>
  <si>
    <t>model k_angle part</t>
  </si>
  <si>
    <t>torsion_norm</t>
  </si>
  <si>
    <t>mode #--&gt;</t>
  </si>
  <si>
    <t>(constant coefficient inside tanh function)</t>
  </si>
  <si>
    <t>torsion cosine mode coefficients:</t>
  </si>
  <si>
    <t>torsion offset potential contributions</t>
  </si>
  <si>
    <t>k1/2</t>
  </si>
  <si>
    <t>k2/2</t>
  </si>
  <si>
    <t>f1</t>
  </si>
  <si>
    <t>f2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</si>
</sst>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H</a:t>
            </a:r>
            <a:r>
              <a:rPr lang="en-US" sz="2800" u="sng">
                <a:solidFill>
                  <a:schemeClr val="tx1"/>
                </a:solidFill>
              </a:rPr>
              <a:t>SNC</a:t>
            </a:r>
            <a:r>
              <a:rPr lang="en-US" sz="2800">
                <a:solidFill>
                  <a:schemeClr val="tx1"/>
                </a:solidFill>
              </a:rPr>
              <a:t> (optimized</a:t>
            </a:r>
            <a:r>
              <a:rPr lang="en-US" sz="2800" baseline="0">
                <a:solidFill>
                  <a:schemeClr val="tx1"/>
                </a:solidFill>
              </a:rPr>
              <a:t> bond angle = 173.8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relax!$B$4:$B$14</c:f>
              <c:numCache>
                <c:formatCode>General</c:formatCode>
                <c:ptCount val="11"/>
                <c:pt idx="0">
                  <c:v>160</c:v>
                </c:pt>
                <c:pt idx="1">
                  <c:v>162</c:v>
                </c:pt>
                <c:pt idx="2">
                  <c:v>164</c:v>
                </c:pt>
                <c:pt idx="7">
                  <c:v>173.75975</c:v>
                </c:pt>
              </c:numCache>
            </c:numRef>
          </c:xVal>
          <c:yVal>
            <c:numRef>
              <c:f>relax!$D$4:$D$14</c:f>
              <c:numCache>
                <c:formatCode>General</c:formatCode>
                <c:ptCount val="11"/>
                <c:pt idx="0">
                  <c:v>2.4604873250709716</c:v>
                </c:pt>
                <c:pt idx="1">
                  <c:v>1.7798264500731875</c:v>
                </c:pt>
                <c:pt idx="2">
                  <c:v>1.2141362200925698</c:v>
                </c:pt>
                <c:pt idx="7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A64C-451E-81B0-4982B25B34EE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no_relax!$B$4:$B$15</c:f>
              <c:numCache>
                <c:formatCode>General</c:formatCode>
                <c:ptCount val="12"/>
                <c:pt idx="0">
                  <c:v>160</c:v>
                </c:pt>
                <c:pt idx="1">
                  <c:v>162</c:v>
                </c:pt>
                <c:pt idx="2">
                  <c:v>164</c:v>
                </c:pt>
                <c:pt idx="3">
                  <c:v>166</c:v>
                </c:pt>
                <c:pt idx="4">
                  <c:v>168</c:v>
                </c:pt>
                <c:pt idx="5">
                  <c:v>170</c:v>
                </c:pt>
                <c:pt idx="6">
                  <c:v>172</c:v>
                </c:pt>
                <c:pt idx="7">
                  <c:v>173.75975</c:v>
                </c:pt>
                <c:pt idx="8">
                  <c:v>174</c:v>
                </c:pt>
                <c:pt idx="9">
                  <c:v>176</c:v>
                </c:pt>
                <c:pt idx="10">
                  <c:v>178</c:v>
                </c:pt>
                <c:pt idx="11">
                  <c:v>180</c:v>
                </c:pt>
              </c:numCache>
            </c:numRef>
          </c:xVal>
          <c:yVal>
            <c:numRef>
              <c:f>no_relax!$D$4:$D$15</c:f>
              <c:numCache>
                <c:formatCode>General</c:formatCode>
                <c:ptCount val="12"/>
                <c:pt idx="0">
                  <c:v>2.5157015899942508</c:v>
                </c:pt>
                <c:pt idx="1">
                  <c:v>1.8147456000148736</c:v>
                </c:pt>
                <c:pt idx="2">
                  <c:v>1.2349826900638163</c:v>
                </c:pt>
                <c:pt idx="3">
                  <c:v>0.77155568501902394</c:v>
                </c:pt>
                <c:pt idx="4">
                  <c:v>0.42013251002575203</c:v>
                </c:pt>
                <c:pt idx="5">
                  <c:v>0.17672240505228842</c:v>
                </c:pt>
                <c:pt idx="6">
                  <c:v>3.7938475098229674E-2</c:v>
                </c:pt>
                <c:pt idx="7">
                  <c:v>0</c:v>
                </c:pt>
                <c:pt idx="8">
                  <c:v>8.1390504868750213E-4</c:v>
                </c:pt>
                <c:pt idx="9">
                  <c:v>6.301199999015239E-2</c:v>
                </c:pt>
                <c:pt idx="10">
                  <c:v>0.22274741999876824</c:v>
                </c:pt>
                <c:pt idx="11">
                  <c:v>0.47878617999108997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64C-451E-81B0-4982B25B34EE}"/>
            </c:ext>
          </c:extLst>
        </c:ser>
        <c:ser>
          <c:idx val="2"/>
          <c:order val="2"/>
          <c:tx>
            <c:v>model part 1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dPt>
            <c:idx val="26"/>
            <c:marker>
              <c:symbol val="none"/>
            </c:marker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45E6-40B6-8967-B9E98BA9DC82}"/>
              </c:ext>
            </c:extLst>
          </c:dPt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model!$C$5:$C$37</c:f>
              <c:numCache>
                <c:formatCode>General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A64C-451E-81B0-4982B25B34EE}"/>
            </c:ext>
          </c:extLst>
        </c:ser>
        <c:ser>
          <c:idx val="3"/>
          <c:order val="3"/>
          <c:tx>
            <c:v>model part 2</c:v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model!$D$5:$D$37</c:f>
              <c:numCache>
                <c:formatCode>General</c:formatCode>
                <c:ptCount val="33"/>
                <c:pt idx="0">
                  <c:v>309.58880932273695</c:v>
                </c:pt>
                <c:pt idx="1">
                  <c:v>306.57943650958259</c:v>
                </c:pt>
                <c:pt idx="2">
                  <c:v>301.37987439200498</c:v>
                </c:pt>
                <c:pt idx="3">
                  <c:v>292.56542471352435</c:v>
                </c:pt>
                <c:pt idx="4">
                  <c:v>278.04992107854997</c:v>
                </c:pt>
                <c:pt idx="5">
                  <c:v>255.3296781122439</c:v>
                </c:pt>
                <c:pt idx="6">
                  <c:v>222.49011251891153</c:v>
                </c:pt>
                <c:pt idx="7">
                  <c:v>180.02849692178197</c:v>
                </c:pt>
                <c:pt idx="8">
                  <c:v>132.3266058846223</c:v>
                </c:pt>
                <c:pt idx="9">
                  <c:v>86.71512943781272</c:v>
                </c:pt>
                <c:pt idx="10">
                  <c:v>49.894695820282358</c:v>
                </c:pt>
                <c:pt idx="11">
                  <c:v>24.718702575455126</c:v>
                </c:pt>
                <c:pt idx="12">
                  <c:v>10.03529138513883</c:v>
                </c:pt>
                <c:pt idx="13">
                  <c:v>2.805522687606349</c:v>
                </c:pt>
                <c:pt idx="14">
                  <c:v>1.9855998627837887</c:v>
                </c:pt>
                <c:pt idx="15">
                  <c:v>1.6375626689998066</c:v>
                </c:pt>
                <c:pt idx="16">
                  <c:v>1.3280517800906229</c:v>
                </c:pt>
                <c:pt idx="17">
                  <c:v>1.0551683437619424</c:v>
                </c:pt>
                <c:pt idx="18">
                  <c:v>0.8171489598841718</c:v>
                </c:pt>
                <c:pt idx="19">
                  <c:v>0.61236555116423275</c:v>
                </c:pt>
                <c:pt idx="20">
                  <c:v>0.43932476909854251</c:v>
                </c:pt>
                <c:pt idx="21">
                  <c:v>0.29666701670525059</c:v>
                </c:pt>
                <c:pt idx="22">
                  <c:v>0.18316516688231091</c:v>
                </c:pt>
                <c:pt idx="23">
                  <c:v>9.7723052053943132E-2</c:v>
                </c:pt>
                <c:pt idx="24">
                  <c:v>3.9373797065947444E-2</c:v>
                </c:pt>
                <c:pt idx="25">
                  <c:v>7.2780630819057083E-3</c:v>
                </c:pt>
                <c:pt idx="26">
                  <c:v>7.2226552909873708E-4</c:v>
                </c:pt>
                <c:pt idx="27">
                  <c:v>1.9116823959865779E-2</c:v>
                </c:pt>
                <c:pt idx="28">
                  <c:v>6.1994496050299212E-2</c:v>
                </c:pt>
                <c:pt idx="29">
                  <c:v>0.12900884187964035</c:v>
                </c:pt>
                <c:pt idx="30">
                  <c:v>0.21993285815458266</c:v>
                </c:pt>
                <c:pt idx="31">
                  <c:v>0.33465781520533516</c:v>
                </c:pt>
                <c:pt idx="32">
                  <c:v>0.47319232243613057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DAA5-4FAD-B0F4-ED60E1F4C447}"/>
            </c:ext>
          </c:extLst>
        </c:ser>
        <c:ser>
          <c:idx val="4"/>
          <c:order val="4"/>
          <c:tx>
            <c:v>model sum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model!$G$5:$G$37</c:f>
              <c:numCache>
                <c:formatCode>General</c:formatCode>
                <c:ptCount val="33"/>
                <c:pt idx="0">
                  <c:v>309.58880932273695</c:v>
                </c:pt>
                <c:pt idx="1">
                  <c:v>306.57943650958259</c:v>
                </c:pt>
                <c:pt idx="2">
                  <c:v>301.37987439200498</c:v>
                </c:pt>
                <c:pt idx="3">
                  <c:v>292.56542471352435</c:v>
                </c:pt>
                <c:pt idx="4">
                  <c:v>278.04992107854997</c:v>
                </c:pt>
                <c:pt idx="5">
                  <c:v>255.3296781122439</c:v>
                </c:pt>
                <c:pt idx="6">
                  <c:v>222.49011251891153</c:v>
                </c:pt>
                <c:pt idx="7">
                  <c:v>180.02849692178197</c:v>
                </c:pt>
                <c:pt idx="8">
                  <c:v>132.3266058846223</c:v>
                </c:pt>
                <c:pt idx="9">
                  <c:v>86.71512943781272</c:v>
                </c:pt>
                <c:pt idx="10">
                  <c:v>49.894695820282358</c:v>
                </c:pt>
                <c:pt idx="11">
                  <c:v>24.718702575455126</c:v>
                </c:pt>
                <c:pt idx="12">
                  <c:v>10.03529138513883</c:v>
                </c:pt>
                <c:pt idx="13">
                  <c:v>2.805522687606349</c:v>
                </c:pt>
                <c:pt idx="14">
                  <c:v>1.9855998627837887</c:v>
                </c:pt>
                <c:pt idx="15">
                  <c:v>1.6375626689998066</c:v>
                </c:pt>
                <c:pt idx="16">
                  <c:v>1.3280517800906229</c:v>
                </c:pt>
                <c:pt idx="17">
                  <c:v>1.0551683437619424</c:v>
                </c:pt>
                <c:pt idx="18">
                  <c:v>0.8171489598841718</c:v>
                </c:pt>
                <c:pt idx="19">
                  <c:v>0.61236555116423275</c:v>
                </c:pt>
                <c:pt idx="20">
                  <c:v>0.43932476909854251</c:v>
                </c:pt>
                <c:pt idx="21">
                  <c:v>0.29666701670525059</c:v>
                </c:pt>
                <c:pt idx="22">
                  <c:v>0.18316516688231091</c:v>
                </c:pt>
                <c:pt idx="23">
                  <c:v>9.7723052053943132E-2</c:v>
                </c:pt>
                <c:pt idx="24">
                  <c:v>3.9373797065947444E-2</c:v>
                </c:pt>
                <c:pt idx="25">
                  <c:v>7.2780630819057083E-3</c:v>
                </c:pt>
                <c:pt idx="26">
                  <c:v>7.2226552909873708E-4</c:v>
                </c:pt>
                <c:pt idx="27">
                  <c:v>1.9116823959865779E-2</c:v>
                </c:pt>
                <c:pt idx="28">
                  <c:v>6.1994496050299212E-2</c:v>
                </c:pt>
                <c:pt idx="29">
                  <c:v>0.12900884187964035</c:v>
                </c:pt>
                <c:pt idx="30">
                  <c:v>0.21993285815458266</c:v>
                </c:pt>
                <c:pt idx="31">
                  <c:v>0.33465781520533516</c:v>
                </c:pt>
                <c:pt idx="32">
                  <c:v>0.47319232243613057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EA32-4608-B89C-43AF030516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751352"/>
        <c:axId val="406443456"/>
      </c:scatterChart>
      <c:valAx>
        <c:axId val="599751352"/>
        <c:scaling>
          <c:orientation val="minMax"/>
          <c:max val="180"/>
          <c:min val="1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443456"/>
        <c:crosses val="autoZero"/>
        <c:crossBetween val="midCat"/>
        <c:majorUnit val="5"/>
      </c:valAx>
      <c:valAx>
        <c:axId val="406443456"/>
        <c:scaling>
          <c:orientation val="minMax"/>
          <c:max val="3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751352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E650A2B9-D34C-1313-CC3A-712A0322507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0.67632</cdr:x>
      <cdr:y>0.14877</cdr:y>
    </cdr:from>
    <cdr:to>
      <cdr:x>0.93948</cdr:x>
      <cdr:y>0.29407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190BC112-4A3A-5D77-1C44-40B9F9338D6B}"/>
            </a:ext>
          </a:extLst>
        </cdr:cNvPr>
        <cdr:cNvSpPr txBox="1"/>
      </cdr:nvSpPr>
      <cdr:spPr>
        <a:xfrm xmlns:a="http://schemas.openxmlformats.org/drawingml/2006/main">
          <a:off x="5862816" y="936110"/>
          <a:ext cx="2281258" cy="9142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400">
              <a:solidFill>
                <a:srgbClr val="000000"/>
              </a:solidFill>
            </a:rPr>
            <a:t>k</a:t>
          </a:r>
          <a:r>
            <a:rPr lang="en-US" sz="2400" baseline="-25000">
              <a:solidFill>
                <a:srgbClr val="000000"/>
              </a:solidFill>
            </a:rPr>
            <a:t>angle </a:t>
          </a:r>
          <a:r>
            <a:rPr lang="en-US" sz="2400">
              <a:solidFill>
                <a:srgbClr val="000000"/>
              </a:solidFill>
            </a:rPr>
            <a:t>= 0 kJ/mol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5" sqref="C15"/>
    </sheetView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160</v>
      </c>
      <c r="C4">
        <v>-490.93309113999999</v>
      </c>
      <c r="D4">
        <f>(C4-$C$11)*$A$1</f>
        <v>2.4604873250709716</v>
      </c>
    </row>
    <row r="5" spans="1:4" x14ac:dyDescent="0.2">
      <c r="B5">
        <v>162</v>
      </c>
      <c r="C5">
        <v>-490.93335038999999</v>
      </c>
      <c r="D5">
        <f t="shared" ref="D5:D6" si="0">(C5-$C$11)*$A$1</f>
        <v>1.7798264500731875</v>
      </c>
    </row>
    <row r="6" spans="1:4" x14ac:dyDescent="0.2">
      <c r="B6">
        <v>164</v>
      </c>
      <c r="C6">
        <v>-490.93356584999998</v>
      </c>
      <c r="D6">
        <f t="shared" si="0"/>
        <v>1.2141362200925698</v>
      </c>
    </row>
    <row r="11" spans="1:4" x14ac:dyDescent="0.2">
      <c r="A11" t="s">
        <v>1</v>
      </c>
      <c r="B11">
        <v>173.75975</v>
      </c>
      <c r="C11">
        <v>-490.93402829000001</v>
      </c>
      <c r="D11">
        <f>(C11-$C$11)*$A$1</f>
        <v>0</v>
      </c>
    </row>
  </sheetData>
  <pageMargins left="0.7" right="0.7" top="0.75" bottom="0.75" header="0.3" footer="0.3"/>
  <pageSetup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/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160</v>
      </c>
      <c r="C4">
        <v>-490.93307011000002</v>
      </c>
      <c r="D4">
        <f>(C4-$C$11)*$A$1</f>
        <v>2.5157015899942508</v>
      </c>
    </row>
    <row r="5" spans="1:4" x14ac:dyDescent="0.2">
      <c r="B5">
        <v>162</v>
      </c>
      <c r="C5">
        <v>-490.93333709000001</v>
      </c>
      <c r="D5">
        <f t="shared" ref="D5:D15" si="0">(C5-$C$11)*$A$1</f>
        <v>1.8147456000148736</v>
      </c>
    </row>
    <row r="6" spans="1:4" x14ac:dyDescent="0.2">
      <c r="B6">
        <v>164</v>
      </c>
      <c r="C6">
        <v>-490.93355790999999</v>
      </c>
      <c r="D6">
        <f t="shared" si="0"/>
        <v>1.2349826900638163</v>
      </c>
    </row>
    <row r="7" spans="1:4" x14ac:dyDescent="0.2">
      <c r="B7">
        <v>166</v>
      </c>
      <c r="C7">
        <v>-490.93373442000001</v>
      </c>
      <c r="D7">
        <f t="shared" si="0"/>
        <v>0.77155568501902394</v>
      </c>
    </row>
    <row r="8" spans="1:4" x14ac:dyDescent="0.2">
      <c r="B8">
        <v>168</v>
      </c>
      <c r="C8">
        <v>-490.93386827</v>
      </c>
      <c r="D8">
        <f t="shared" si="0"/>
        <v>0.42013251002575203</v>
      </c>
    </row>
    <row r="9" spans="1:4" x14ac:dyDescent="0.2">
      <c r="B9">
        <v>170</v>
      </c>
      <c r="C9">
        <v>-490.93396097999999</v>
      </c>
      <c r="D9">
        <f t="shared" si="0"/>
        <v>0.17672240505228842</v>
      </c>
    </row>
    <row r="10" spans="1:4" x14ac:dyDescent="0.2">
      <c r="B10">
        <v>172</v>
      </c>
      <c r="C10">
        <v>-490.93401383999998</v>
      </c>
      <c r="D10">
        <f t="shared" si="0"/>
        <v>3.7938475098229674E-2</v>
      </c>
    </row>
    <row r="11" spans="1:4" x14ac:dyDescent="0.2">
      <c r="A11" t="s">
        <v>1</v>
      </c>
      <c r="B11">
        <v>173.75975</v>
      </c>
      <c r="C11">
        <v>-490.93402829000001</v>
      </c>
      <c r="D11">
        <f t="shared" si="0"/>
        <v>0</v>
      </c>
    </row>
    <row r="12" spans="1:4" x14ac:dyDescent="0.2">
      <c r="B12">
        <v>174</v>
      </c>
      <c r="C12">
        <v>-490.93402798</v>
      </c>
      <c r="D12">
        <f t="shared" si="0"/>
        <v>8.1390504868750213E-4</v>
      </c>
    </row>
    <row r="13" spans="1:4" x14ac:dyDescent="0.2">
      <c r="B13">
        <v>176</v>
      </c>
      <c r="C13">
        <v>-490.93400429000002</v>
      </c>
      <c r="D13">
        <f t="shared" si="0"/>
        <v>6.301199999015239E-2</v>
      </c>
    </row>
    <row r="14" spans="1:4" x14ac:dyDescent="0.2">
      <c r="B14">
        <v>178</v>
      </c>
      <c r="C14">
        <v>-490.93394345000002</v>
      </c>
      <c r="D14">
        <f t="shared" si="0"/>
        <v>0.22274741999876824</v>
      </c>
    </row>
    <row r="15" spans="1:4" x14ac:dyDescent="0.2">
      <c r="B15">
        <v>180</v>
      </c>
      <c r="C15">
        <v>-490.93384593000002</v>
      </c>
      <c r="D15">
        <f t="shared" si="0"/>
        <v>0.47878617999108997</v>
      </c>
    </row>
  </sheetData>
  <pageMargins left="0.7" right="0.7" top="0.75" bottom="0.75" header="0.3" footer="0.3"/>
  <pageSetup orientation="portrait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workbookViewId="0">
      <selection activeCell="I16" sqref="I16"/>
    </sheetView>
  </sheetViews>
  <sheetFormatPr defaultRowHeight="12.75" x14ac:dyDescent="0.2"/>
  <cols>
    <col min="1" max="1" width="11.42578125" customWidth="1"/>
    <col min="2" max="2" width="14.42578125" customWidth="1"/>
    <col min="3" max="3" width="20" customWidth="1"/>
    <col min="4" max="4" width="18.7109375" customWidth="1"/>
    <col min="5" max="6" width="13.140625" customWidth="1"/>
    <col min="7" max="7" width="12.5703125" customWidth="1"/>
    <col min="9" max="9" width="13.140625" customWidth="1"/>
    <col min="10" max="10" width="10.42578125" customWidth="1"/>
  </cols>
  <sheetData>
    <row r="1" spans="1:17" x14ac:dyDescent="0.2">
      <c r="B1" s="3" t="s">
        <v>15</v>
      </c>
      <c r="C1">
        <v>0</v>
      </c>
      <c r="E1" s="3" t="s">
        <v>21</v>
      </c>
      <c r="J1">
        <v>2.8158916161173799</v>
      </c>
      <c r="K1" t="s">
        <v>19</v>
      </c>
    </row>
    <row r="2" spans="1:17" x14ac:dyDescent="0.2">
      <c r="B2" t="s">
        <v>5</v>
      </c>
      <c r="C2">
        <v>173.75975</v>
      </c>
      <c r="D2" t="s">
        <v>6</v>
      </c>
      <c r="E2" s="3" t="s">
        <v>22</v>
      </c>
      <c r="F2" s="3" t="s">
        <v>23</v>
      </c>
      <c r="G2">
        <f>C2*PI()/180</f>
        <v>3.0326797449422171</v>
      </c>
      <c r="H2" t="s">
        <v>7</v>
      </c>
    </row>
    <row r="3" spans="1:17" x14ac:dyDescent="0.2">
      <c r="E3">
        <f>$I$6*K6/SQRT(2)</f>
        <v>0.47319232243613163</v>
      </c>
      <c r="F3">
        <f>$I$6*L6/SQRT(2)</f>
        <v>6.2382728003230192E-2</v>
      </c>
    </row>
    <row r="4" spans="1:17" x14ac:dyDescent="0.2">
      <c r="A4" s="3" t="s">
        <v>8</v>
      </c>
      <c r="B4" s="3" t="s">
        <v>9</v>
      </c>
      <c r="C4" s="3" t="s">
        <v>16</v>
      </c>
      <c r="D4" s="3" t="s">
        <v>11</v>
      </c>
      <c r="E4" t="s">
        <v>13</v>
      </c>
      <c r="F4" t="s">
        <v>14</v>
      </c>
      <c r="G4" s="3" t="s">
        <v>10</v>
      </c>
      <c r="K4" s="3" t="s">
        <v>20</v>
      </c>
      <c r="P4" s="3" t="s">
        <v>24</v>
      </c>
      <c r="Q4" s="3" t="s">
        <v>25</v>
      </c>
    </row>
    <row r="5" spans="1:17" x14ac:dyDescent="0.2">
      <c r="A5">
        <f t="shared" ref="A5:A9" si="0">A6-10</f>
        <v>30</v>
      </c>
      <c r="B5">
        <f t="shared" ref="B5:B9" si="1">A5*PI()/180</f>
        <v>0.52359877559829882</v>
      </c>
      <c r="C5">
        <f t="shared" ref="C5:C9" si="2">$C$1*2*((COS($B5)-COS(G$2))^2)/((SIN($B5)^2)+3*((SIN(G$2))^2)*TANH(2*SIN($B5/2))/TANH(2*SIN(G$2/2)))</f>
        <v>0</v>
      </c>
      <c r="D5">
        <f>E5+F5</f>
        <v>309.58880932273695</v>
      </c>
      <c r="E5">
        <f>$E$3*(P5 - 1)^2</f>
        <v>286.06670787312316</v>
      </c>
      <c r="F5">
        <f>$F$3*(Q5/P5 - P5)^2</f>
        <v>23.522101449613793</v>
      </c>
      <c r="G5">
        <f t="shared" ref="G5:G9" si="3">C5+D5</f>
        <v>309.58880932273695</v>
      </c>
      <c r="I5" s="3" t="s">
        <v>17</v>
      </c>
      <c r="J5" s="3" t="s">
        <v>18</v>
      </c>
      <c r="K5">
        <v>1</v>
      </c>
      <c r="L5">
        <v>2</v>
      </c>
      <c r="M5">
        <v>3</v>
      </c>
      <c r="N5">
        <v>4</v>
      </c>
      <c r="P5">
        <f>TANH($J$1*((1/4)*COS(B5/2)+(3/4)*COS(B5/2)^3))/TANH($J$1*((1/4)*COS($G$2/2)+(3/4)*COS($G$2/2)^3))</f>
        <v>25.587524984467251</v>
      </c>
      <c r="Q5">
        <f>TANH($J$1*((3/4)*COS(B5/2)^2+(1/4)*COS(B5/2)^4))/TANH($J$1*((3/4)*COS($G$2/2)^2+(1/4)*COS($G$2/2)^4))</f>
        <v>157.86129436346465</v>
      </c>
    </row>
    <row r="6" spans="1:17" x14ac:dyDescent="0.2">
      <c r="A6">
        <f t="shared" si="0"/>
        <v>40</v>
      </c>
      <c r="B6">
        <f t="shared" si="1"/>
        <v>0.69813170079773179</v>
      </c>
      <c r="C6">
        <f t="shared" si="2"/>
        <v>0</v>
      </c>
      <c r="D6">
        <f t="shared" ref="D6:D37" si="4">E6+F6</f>
        <v>306.57943650958259</v>
      </c>
      <c r="E6">
        <f t="shared" ref="E6:E37" si="5">$E$3*(P6 - 1)^2</f>
        <v>283.34089519600087</v>
      </c>
      <c r="F6">
        <f t="shared" ref="F6:F37" si="6">$F$3*(Q6/P6 - P6)^2</f>
        <v>23.238541313581706</v>
      </c>
      <c r="G6">
        <f t="shared" si="3"/>
        <v>306.57943650958259</v>
      </c>
      <c r="I6" s="1">
        <v>0.67500000000000004</v>
      </c>
      <c r="K6" s="1">
        <v>0.99139999999999995</v>
      </c>
      <c r="L6" s="2">
        <v>0.13070000000000001</v>
      </c>
      <c r="M6" s="2">
        <v>0</v>
      </c>
      <c r="N6" s="2">
        <v>0</v>
      </c>
      <c r="O6" s="1"/>
      <c r="P6">
        <f t="shared" ref="P6:P37" si="7">TANH($J$1*((1/4)*COS(B6/2)+(3/4)*COS(B6/2)^3))/TANH($J$1*((1/4)*COS($G$2/2)+(3/4)*COS($G$2/2)^3))</f>
        <v>25.470102361445011</v>
      </c>
      <c r="Q6">
        <f t="shared" ref="Q6:Q37" si="8">TANH($J$1*((3/4)*COS(B6/2)^2+(1/4)*COS(B6/2)^4))/TANH($J$1*((3/4)*COS($G$2/2)^2+(1/4)*COS($G$2/2)^4))</f>
        <v>157.13622617794661</v>
      </c>
    </row>
    <row r="7" spans="1:17" x14ac:dyDescent="0.2">
      <c r="A7">
        <f t="shared" si="0"/>
        <v>50</v>
      </c>
      <c r="B7">
        <f t="shared" si="1"/>
        <v>0.87266462599716477</v>
      </c>
      <c r="C7">
        <f t="shared" si="2"/>
        <v>0</v>
      </c>
      <c r="D7">
        <f t="shared" si="4"/>
        <v>301.37987439200498</v>
      </c>
      <c r="E7">
        <f t="shared" si="5"/>
        <v>278.6303025810189</v>
      </c>
      <c r="F7">
        <f t="shared" si="6"/>
        <v>22.749571810986065</v>
      </c>
      <c r="G7">
        <f t="shared" si="3"/>
        <v>301.37987439200498</v>
      </c>
      <c r="I7" s="1" t="s">
        <v>12</v>
      </c>
      <c r="P7">
        <f t="shared" si="7"/>
        <v>25.265839933464719</v>
      </c>
      <c r="Q7">
        <f t="shared" si="8"/>
        <v>155.8728276379899</v>
      </c>
    </row>
    <row r="8" spans="1:17" x14ac:dyDescent="0.2">
      <c r="A8">
        <f t="shared" si="0"/>
        <v>60</v>
      </c>
      <c r="B8">
        <f t="shared" si="1"/>
        <v>1.0471975511965976</v>
      </c>
      <c r="C8">
        <f t="shared" si="2"/>
        <v>0</v>
      </c>
      <c r="D8">
        <f t="shared" si="4"/>
        <v>292.56542471352435</v>
      </c>
      <c r="E8">
        <f t="shared" si="5"/>
        <v>270.64177926962549</v>
      </c>
      <c r="F8">
        <f t="shared" si="6"/>
        <v>21.923645443898838</v>
      </c>
      <c r="G8">
        <f t="shared" si="3"/>
        <v>292.56542471352435</v>
      </c>
      <c r="P8">
        <f t="shared" si="7"/>
        <v>24.915450996617139</v>
      </c>
      <c r="Q8">
        <f t="shared" si="8"/>
        <v>153.69788625809741</v>
      </c>
    </row>
    <row r="9" spans="1:17" x14ac:dyDescent="0.2">
      <c r="A9">
        <f t="shared" si="0"/>
        <v>70</v>
      </c>
      <c r="B9">
        <f t="shared" si="1"/>
        <v>1.2217304763960306</v>
      </c>
      <c r="C9">
        <f t="shared" si="2"/>
        <v>0</v>
      </c>
      <c r="D9">
        <f t="shared" si="4"/>
        <v>278.04992107854997</v>
      </c>
      <c r="E9">
        <f t="shared" si="5"/>
        <v>257.47762751798132</v>
      </c>
      <c r="F9">
        <f t="shared" si="6"/>
        <v>20.572293560568628</v>
      </c>
      <c r="G9">
        <f t="shared" si="3"/>
        <v>278.04992107854997</v>
      </c>
      <c r="P9">
        <f t="shared" si="7"/>
        <v>24.326571122541679</v>
      </c>
      <c r="Q9">
        <f t="shared" si="8"/>
        <v>150.01831474548766</v>
      </c>
    </row>
    <row r="10" spans="1:17" x14ac:dyDescent="0.2">
      <c r="A10">
        <f t="shared" ref="A10:A12" si="9">A11-10</f>
        <v>80</v>
      </c>
      <c r="B10">
        <f t="shared" ref="B10:B17" si="10">A10*PI()/180</f>
        <v>1.3962634015954636</v>
      </c>
      <c r="C10">
        <f t="shared" ref="C10:C17" si="11">$C$1*2*((COS($B10)-COS(G$2))^2)/((SIN($B10)^2)+3*((SIN(G$2))^2)*TANH(2*SIN($B10/2))/TANH(2*SIN(G$2/2)))</f>
        <v>0</v>
      </c>
      <c r="D10">
        <f t="shared" si="4"/>
        <v>255.3296781122439</v>
      </c>
      <c r="E10">
        <f t="shared" si="5"/>
        <v>236.84881491566387</v>
      </c>
      <c r="F10">
        <f t="shared" si="6"/>
        <v>18.480863196580028</v>
      </c>
      <c r="G10">
        <f t="shared" ref="G10:G17" si="12">C10+D10</f>
        <v>255.3296781122439</v>
      </c>
      <c r="P10">
        <f t="shared" si="7"/>
        <v>23.372615727314209</v>
      </c>
      <c r="Q10">
        <f t="shared" si="8"/>
        <v>143.99192030843648</v>
      </c>
    </row>
    <row r="11" spans="1:17" x14ac:dyDescent="0.2">
      <c r="A11">
        <f t="shared" si="9"/>
        <v>90</v>
      </c>
      <c r="B11">
        <f t="shared" si="10"/>
        <v>1.5707963267948966</v>
      </c>
      <c r="C11">
        <f t="shared" si="11"/>
        <v>0</v>
      </c>
      <c r="D11">
        <f t="shared" si="4"/>
        <v>222.49011251891153</v>
      </c>
      <c r="E11">
        <f t="shared" si="5"/>
        <v>206.97454416659176</v>
      </c>
      <c r="F11">
        <f t="shared" si="6"/>
        <v>15.51556835231977</v>
      </c>
      <c r="G11">
        <f t="shared" si="12"/>
        <v>222.49011251891153</v>
      </c>
      <c r="P11">
        <f t="shared" si="7"/>
        <v>21.91412130254675</v>
      </c>
      <c r="Q11">
        <f t="shared" si="8"/>
        <v>134.62712835507449</v>
      </c>
    </row>
    <row r="12" spans="1:17" x14ac:dyDescent="0.2">
      <c r="A12">
        <f t="shared" si="9"/>
        <v>100</v>
      </c>
      <c r="B12">
        <f t="shared" si="10"/>
        <v>1.7453292519943295</v>
      </c>
      <c r="C12">
        <f t="shared" si="11"/>
        <v>0</v>
      </c>
      <c r="D12">
        <f t="shared" si="4"/>
        <v>180.02849692178197</v>
      </c>
      <c r="E12">
        <f t="shared" si="5"/>
        <v>168.22583716341219</v>
      </c>
      <c r="F12">
        <f t="shared" si="6"/>
        <v>11.802659758369764</v>
      </c>
      <c r="G12">
        <f t="shared" si="12"/>
        <v>180.02849692178197</v>
      </c>
      <c r="P12">
        <f t="shared" si="7"/>
        <v>19.855042007829677</v>
      </c>
      <c r="Q12">
        <f t="shared" si="8"/>
        <v>121.11837132798574</v>
      </c>
    </row>
    <row r="13" spans="1:17" x14ac:dyDescent="0.2">
      <c r="A13">
        <f t="shared" ref="A13:A16" si="13">A14-10</f>
        <v>110</v>
      </c>
      <c r="B13">
        <f t="shared" si="10"/>
        <v>1.9198621771937625</v>
      </c>
      <c r="C13">
        <f t="shared" si="11"/>
        <v>0</v>
      </c>
      <c r="D13">
        <f t="shared" si="4"/>
        <v>132.3266058846223</v>
      </c>
      <c r="E13">
        <f t="shared" si="5"/>
        <v>124.48032732909925</v>
      </c>
      <c r="F13">
        <f t="shared" si="6"/>
        <v>7.8462785555230292</v>
      </c>
      <c r="G13">
        <f t="shared" si="12"/>
        <v>132.3266058846223</v>
      </c>
      <c r="P13">
        <f t="shared" si="7"/>
        <v>17.219277937430615</v>
      </c>
      <c r="Q13">
        <f t="shared" si="8"/>
        <v>103.38915190782267</v>
      </c>
    </row>
    <row r="14" spans="1:17" x14ac:dyDescent="0.2">
      <c r="A14">
        <f t="shared" si="13"/>
        <v>120</v>
      </c>
      <c r="B14">
        <f t="shared" si="10"/>
        <v>2.0943951023931953</v>
      </c>
      <c r="C14">
        <f t="shared" si="11"/>
        <v>0</v>
      </c>
      <c r="D14">
        <f t="shared" si="4"/>
        <v>86.71512943781272</v>
      </c>
      <c r="E14">
        <f t="shared" si="5"/>
        <v>82.338309596881899</v>
      </c>
      <c r="F14">
        <f t="shared" si="6"/>
        <v>4.3768198409308203</v>
      </c>
      <c r="G14">
        <f t="shared" si="12"/>
        <v>86.71512943781272</v>
      </c>
      <c r="P14">
        <f t="shared" si="7"/>
        <v>14.191133893504833</v>
      </c>
      <c r="Q14">
        <f t="shared" si="8"/>
        <v>82.520473866852669</v>
      </c>
    </row>
    <row r="15" spans="1:17" x14ac:dyDescent="0.2">
      <c r="A15">
        <f t="shared" si="13"/>
        <v>130</v>
      </c>
      <c r="B15">
        <f t="shared" si="10"/>
        <v>2.2689280275926285</v>
      </c>
      <c r="C15">
        <f t="shared" si="11"/>
        <v>0</v>
      </c>
      <c r="D15">
        <f t="shared" si="4"/>
        <v>49.894695820282358</v>
      </c>
      <c r="E15">
        <f t="shared" si="5"/>
        <v>47.946736759314142</v>
      </c>
      <c r="F15">
        <f t="shared" si="6"/>
        <v>1.9479590609682178</v>
      </c>
      <c r="G15">
        <f t="shared" si="12"/>
        <v>49.894695820282358</v>
      </c>
      <c r="P15">
        <f t="shared" si="7"/>
        <v>11.066087066338401</v>
      </c>
      <c r="Q15">
        <f t="shared" si="8"/>
        <v>60.62079849887516</v>
      </c>
    </row>
    <row r="16" spans="1:17" x14ac:dyDescent="0.2">
      <c r="A16">
        <f t="shared" si="13"/>
        <v>140</v>
      </c>
      <c r="B16">
        <f t="shared" si="10"/>
        <v>2.4434609527920612</v>
      </c>
      <c r="C16">
        <f t="shared" si="11"/>
        <v>0</v>
      </c>
      <c r="D16">
        <f t="shared" si="4"/>
        <v>24.718702575455126</v>
      </c>
      <c r="E16">
        <f t="shared" si="5"/>
        <v>24.079006145736557</v>
      </c>
      <c r="F16">
        <f t="shared" si="6"/>
        <v>0.63969642971856744</v>
      </c>
      <c r="G16">
        <f t="shared" si="12"/>
        <v>24.718702575455126</v>
      </c>
      <c r="P16">
        <f t="shared" si="7"/>
        <v>8.1334633453572227</v>
      </c>
      <c r="Q16">
        <f t="shared" si="8"/>
        <v>40.107870111548657</v>
      </c>
    </row>
    <row r="17" spans="1:17" x14ac:dyDescent="0.2">
      <c r="A17">
        <f>A18-10</f>
        <v>150</v>
      </c>
      <c r="B17">
        <f t="shared" si="10"/>
        <v>2.6179938779914944</v>
      </c>
      <c r="C17">
        <f t="shared" si="11"/>
        <v>0</v>
      </c>
      <c r="D17">
        <f t="shared" si="4"/>
        <v>10.03529138513883</v>
      </c>
      <c r="E17">
        <f t="shared" si="5"/>
        <v>9.9022245060798006</v>
      </c>
      <c r="F17">
        <f t="shared" si="6"/>
        <v>0.13306687905902945</v>
      </c>
      <c r="G17">
        <f t="shared" si="12"/>
        <v>10.03529138513883</v>
      </c>
      <c r="P17">
        <f t="shared" si="7"/>
        <v>5.5745411592351433</v>
      </c>
      <c r="Q17">
        <f t="shared" si="8"/>
        <v>22.933868471719574</v>
      </c>
    </row>
    <row r="18" spans="1:17" x14ac:dyDescent="0.2">
      <c r="A18">
        <v>160</v>
      </c>
      <c r="B18">
        <f t="shared" ref="B18:B29" si="14">A18*PI()/180</f>
        <v>2.7925268031909272</v>
      </c>
      <c r="C18">
        <f>$C$1*2*((COS($B18)-COS(G$2))^2)/((SIN($B18)^2)+3*((SIN(G$2))^2)*TANH(2*SIN($B18/2))/TANH(2*SIN(G$2/2)))</f>
        <v>0</v>
      </c>
      <c r="D18">
        <f t="shared" si="4"/>
        <v>2.805522687606349</v>
      </c>
      <c r="E18">
        <f t="shared" si="5"/>
        <v>2.7934857077587654</v>
      </c>
      <c r="F18">
        <f t="shared" si="6"/>
        <v>1.2036979847583822E-2</v>
      </c>
      <c r="G18">
        <f>C18+D18</f>
        <v>2.805522687606349</v>
      </c>
      <c r="P18">
        <f t="shared" si="7"/>
        <v>3.4297096696889002</v>
      </c>
      <c r="Q18">
        <f t="shared" si="8"/>
        <v>10.256357053249333</v>
      </c>
    </row>
    <row r="19" spans="1:17" x14ac:dyDescent="0.2">
      <c r="A19">
        <f t="shared" ref="A19:A35" si="15">A20-1</f>
        <v>162</v>
      </c>
      <c r="B19">
        <f t="shared" si="14"/>
        <v>2.8274333882308138</v>
      </c>
      <c r="C19">
        <f>$C$1*2*((COS($B19)-COS(G$2))^2)/((SIN($B19)^2)+3*((SIN(G$2))^2)*TANH(2*SIN($B19/2))/TANH(2*SIN(G$2/2)))</f>
        <v>0</v>
      </c>
      <c r="D19">
        <f t="shared" si="4"/>
        <v>1.9855998627837887</v>
      </c>
      <c r="E19">
        <f t="shared" si="5"/>
        <v>1.9793811049470065</v>
      </c>
      <c r="F19">
        <f t="shared" si="6"/>
        <v>6.2187578367823345E-3</v>
      </c>
      <c r="G19">
        <f>C19+D19</f>
        <v>1.9855998627837887</v>
      </c>
      <c r="P19">
        <f t="shared" si="7"/>
        <v>3.0452474757008878</v>
      </c>
      <c r="Q19">
        <f t="shared" si="8"/>
        <v>8.312047808130524</v>
      </c>
    </row>
    <row r="20" spans="1:17" x14ac:dyDescent="0.2">
      <c r="A20">
        <f t="shared" si="15"/>
        <v>163</v>
      </c>
      <c r="B20">
        <f t="shared" si="14"/>
        <v>2.8448866807507569</v>
      </c>
      <c r="C20">
        <f t="shared" ref="C20:C37" si="16">$C$1*2*((COS($B20)-COS(G$2))^2)/((SIN($B20)^2)+3*((SIN(G$2))^2)*TANH(2*SIN($B20/2))/TANH(2*SIN(G$2/2)))</f>
        <v>0</v>
      </c>
      <c r="D20">
        <f t="shared" si="4"/>
        <v>1.6375626689998066</v>
      </c>
      <c r="E20">
        <f t="shared" si="5"/>
        <v>1.6332484019407847</v>
      </c>
      <c r="F20">
        <f t="shared" si="6"/>
        <v>4.3142670590219064E-3</v>
      </c>
      <c r="G20">
        <f t="shared" ref="G20:G37" si="17">C20+D20</f>
        <v>1.6375626689998066</v>
      </c>
      <c r="P20">
        <f t="shared" si="7"/>
        <v>2.8578355810446645</v>
      </c>
      <c r="Q20">
        <f t="shared" si="8"/>
        <v>7.4156730122792665</v>
      </c>
    </row>
    <row r="21" spans="1:17" x14ac:dyDescent="0.2">
      <c r="A21">
        <f t="shared" si="15"/>
        <v>164</v>
      </c>
      <c r="B21">
        <f t="shared" si="14"/>
        <v>2.8623399732707</v>
      </c>
      <c r="C21">
        <f t="shared" si="16"/>
        <v>0</v>
      </c>
      <c r="D21">
        <f t="shared" si="4"/>
        <v>1.3280517800906229</v>
      </c>
      <c r="E21">
        <f t="shared" si="5"/>
        <v>1.3251429967638744</v>
      </c>
      <c r="F21">
        <f t="shared" si="6"/>
        <v>2.9087833267484289E-3</v>
      </c>
      <c r="G21">
        <f t="shared" si="17"/>
        <v>1.3280517800906229</v>
      </c>
      <c r="P21">
        <f t="shared" si="7"/>
        <v>2.673449180047252</v>
      </c>
      <c r="Q21">
        <f t="shared" si="8"/>
        <v>6.5700386531228609</v>
      </c>
    </row>
    <row r="22" spans="1:17" x14ac:dyDescent="0.2">
      <c r="A22">
        <f t="shared" si="15"/>
        <v>165</v>
      </c>
      <c r="B22">
        <f t="shared" si="14"/>
        <v>2.8797932657906435</v>
      </c>
      <c r="C22">
        <f t="shared" si="16"/>
        <v>0</v>
      </c>
      <c r="D22">
        <f t="shared" si="4"/>
        <v>1.0551683437619424</v>
      </c>
      <c r="E22">
        <f t="shared" si="5"/>
        <v>1.0532718794878455</v>
      </c>
      <c r="F22">
        <f t="shared" si="6"/>
        <v>1.8964642740968115E-3</v>
      </c>
      <c r="G22">
        <f t="shared" si="17"/>
        <v>1.0551683437619424</v>
      </c>
      <c r="P22">
        <f t="shared" si="7"/>
        <v>2.4919401445422404</v>
      </c>
      <c r="Q22">
        <f t="shared" si="8"/>
        <v>5.7752777121522074</v>
      </c>
    </row>
    <row r="23" spans="1:17" x14ac:dyDescent="0.2">
      <c r="A23">
        <f t="shared" si="15"/>
        <v>166</v>
      </c>
      <c r="B23">
        <f t="shared" si="14"/>
        <v>2.8972465583105871</v>
      </c>
      <c r="C23">
        <f t="shared" si="16"/>
        <v>0</v>
      </c>
      <c r="D23">
        <f t="shared" si="4"/>
        <v>0.8171489598841718</v>
      </c>
      <c r="E23">
        <f t="shared" si="5"/>
        <v>0.81596117522725764</v>
      </c>
      <c r="F23">
        <f t="shared" si="6"/>
        <v>1.1877846569141679E-3</v>
      </c>
      <c r="G23">
        <f t="shared" si="17"/>
        <v>0.8171489598841718</v>
      </c>
      <c r="P23">
        <f t="shared" si="7"/>
        <v>2.313154730814571</v>
      </c>
      <c r="Q23">
        <f t="shared" si="8"/>
        <v>5.0315006281372208</v>
      </c>
    </row>
    <row r="24" spans="1:17" x14ac:dyDescent="0.2">
      <c r="A24">
        <f t="shared" si="15"/>
        <v>167</v>
      </c>
      <c r="B24">
        <f t="shared" si="14"/>
        <v>2.9146998508305306</v>
      </c>
      <c r="C24">
        <f t="shared" si="16"/>
        <v>0</v>
      </c>
      <c r="D24">
        <f t="shared" si="4"/>
        <v>0.61236555116423275</v>
      </c>
      <c r="E24">
        <f t="shared" si="5"/>
        <v>0.61165733494684504</v>
      </c>
      <c r="F24">
        <f t="shared" si="6"/>
        <v>7.0821621738772122E-4</v>
      </c>
      <c r="G24">
        <f t="shared" si="17"/>
        <v>0.61236555116423275</v>
      </c>
      <c r="P24">
        <f t="shared" si="7"/>
        <v>2.1369339869873638</v>
      </c>
      <c r="Q24">
        <f t="shared" si="8"/>
        <v>4.3387979648267434</v>
      </c>
    </row>
    <row r="25" spans="1:17" x14ac:dyDescent="0.2">
      <c r="A25">
        <f t="shared" si="15"/>
        <v>168</v>
      </c>
      <c r="B25">
        <f t="shared" si="14"/>
        <v>2.9321531433504737</v>
      </c>
      <c r="C25">
        <f t="shared" si="16"/>
        <v>0</v>
      </c>
      <c r="D25">
        <f t="shared" si="4"/>
        <v>0.43932476909854251</v>
      </c>
      <c r="E25">
        <f t="shared" si="5"/>
        <v>0.4389279305087323</v>
      </c>
      <c r="F25">
        <f t="shared" si="6"/>
        <v>3.9683858981019417E-4</v>
      </c>
      <c r="G25">
        <f t="shared" si="17"/>
        <v>0.43932476909854251</v>
      </c>
      <c r="P25">
        <f t="shared" si="7"/>
        <v>1.9631141508484178</v>
      </c>
      <c r="Q25">
        <f t="shared" si="8"/>
        <v>3.6972429260806088</v>
      </c>
    </row>
    <row r="26" spans="1:17" x14ac:dyDescent="0.2">
      <c r="A26">
        <f t="shared" si="15"/>
        <v>169</v>
      </c>
      <c r="B26">
        <f t="shared" si="14"/>
        <v>2.9496064358704168</v>
      </c>
      <c r="C26">
        <f t="shared" si="16"/>
        <v>0</v>
      </c>
      <c r="D26">
        <f t="shared" si="4"/>
        <v>0.29666701670525059</v>
      </c>
      <c r="E26">
        <f t="shared" si="5"/>
        <v>0.29646211264113626</v>
      </c>
      <c r="F26">
        <f t="shared" si="6"/>
        <v>2.0490406411430447E-4</v>
      </c>
      <c r="G26">
        <f t="shared" si="17"/>
        <v>0.29666701670525059</v>
      </c>
      <c r="P26">
        <f t="shared" si="7"/>
        <v>1.7915270382649275</v>
      </c>
      <c r="Q26">
        <f t="shared" si="8"/>
        <v>3.1068937126360967</v>
      </c>
    </row>
    <row r="27" spans="1:17" x14ac:dyDescent="0.2">
      <c r="A27">
        <f t="shared" si="15"/>
        <v>170</v>
      </c>
      <c r="B27">
        <f t="shared" si="14"/>
        <v>2.9670597283903604</v>
      </c>
      <c r="C27">
        <f t="shared" si="16"/>
        <v>0</v>
      </c>
      <c r="D27">
        <f t="shared" si="4"/>
        <v>0.18316516688231091</v>
      </c>
      <c r="E27">
        <f t="shared" si="5"/>
        <v>0.18307078715084704</v>
      </c>
      <c r="F27">
        <f t="shared" si="6"/>
        <v>9.4379731463864466E-5</v>
      </c>
      <c r="G27">
        <f t="shared" si="17"/>
        <v>0.18316516688231091</v>
      </c>
      <c r="P27">
        <f t="shared" si="7"/>
        <v>1.6220004224528235</v>
      </c>
      <c r="Q27">
        <f t="shared" si="8"/>
        <v>2.5677957157500018</v>
      </c>
    </row>
    <row r="28" spans="1:17" x14ac:dyDescent="0.2">
      <c r="A28">
        <f t="shared" si="15"/>
        <v>171</v>
      </c>
      <c r="B28">
        <f t="shared" si="14"/>
        <v>2.9845130209103035</v>
      </c>
      <c r="C28">
        <f t="shared" si="16"/>
        <v>0</v>
      </c>
      <c r="D28">
        <f t="shared" si="4"/>
        <v>9.7723052053943132E-2</v>
      </c>
      <c r="E28">
        <f t="shared" si="5"/>
        <v>9.7686561088111259E-2</v>
      </c>
      <c r="F28">
        <f t="shared" si="6"/>
        <v>3.6490965831874308E-5</v>
      </c>
      <c r="G28">
        <f t="shared" si="17"/>
        <v>9.7723052053943132E-2</v>
      </c>
      <c r="P28">
        <f t="shared" si="7"/>
        <v>1.454358404470941</v>
      </c>
      <c r="Q28">
        <f t="shared" si="8"/>
        <v>2.0799835438662599</v>
      </c>
    </row>
    <row r="29" spans="1:17" x14ac:dyDescent="0.2">
      <c r="A29">
        <f t="shared" si="15"/>
        <v>172</v>
      </c>
      <c r="B29">
        <f t="shared" si="14"/>
        <v>3.0019663134302466</v>
      </c>
      <c r="C29">
        <f t="shared" si="16"/>
        <v>0</v>
      </c>
      <c r="D29">
        <f t="shared" si="4"/>
        <v>3.9373797065947444E-2</v>
      </c>
      <c r="E29">
        <f t="shared" si="5"/>
        <v>3.9363506758245279E-2</v>
      </c>
      <c r="F29">
        <f t="shared" si="6"/>
        <v>1.0290307702162005E-5</v>
      </c>
      <c r="G29">
        <f t="shared" si="17"/>
        <v>3.9373797065947444E-2</v>
      </c>
      <c r="P29">
        <f t="shared" si="7"/>
        <v>1.2884217754010958</v>
      </c>
      <c r="Q29">
        <f t="shared" si="8"/>
        <v>1.6434828792448135</v>
      </c>
    </row>
    <row r="30" spans="1:17" x14ac:dyDescent="0.2">
      <c r="A30">
        <f t="shared" si="15"/>
        <v>173</v>
      </c>
      <c r="B30">
        <f>A30*PI()/180</f>
        <v>3.0194196059501901</v>
      </c>
      <c r="C30">
        <f t="shared" si="16"/>
        <v>0</v>
      </c>
      <c r="D30">
        <f t="shared" si="4"/>
        <v>7.2780630819057083E-3</v>
      </c>
      <c r="E30">
        <f t="shared" si="5"/>
        <v>7.2767875051466032E-3</v>
      </c>
      <c r="F30">
        <f t="shared" si="6"/>
        <v>1.2755767591054524E-6</v>
      </c>
      <c r="G30">
        <f t="shared" si="17"/>
        <v>7.2780630819057083E-3</v>
      </c>
      <c r="P30">
        <f t="shared" si="7"/>
        <v>1.1240083707542887</v>
      </c>
      <c r="Q30">
        <f t="shared" si="8"/>
        <v>1.2583121621574656</v>
      </c>
    </row>
    <row r="31" spans="1:17" x14ac:dyDescent="0.2">
      <c r="A31">
        <f t="shared" si="15"/>
        <v>174</v>
      </c>
      <c r="B31">
        <f t="shared" ref="B31:B37" si="18">A31*PI()/180</f>
        <v>3.0368728984701332</v>
      </c>
      <c r="C31">
        <f t="shared" si="16"/>
        <v>0</v>
      </c>
      <c r="D31">
        <f t="shared" si="4"/>
        <v>7.2226552909873708E-4</v>
      </c>
      <c r="E31">
        <f t="shared" si="5"/>
        <v>7.2218510595548795E-4</v>
      </c>
      <c r="F31">
        <f t="shared" si="6"/>
        <v>8.0423143249107871E-8</v>
      </c>
      <c r="G31">
        <f t="shared" si="17"/>
        <v>7.2226552909873708E-4</v>
      </c>
      <c r="P31">
        <f t="shared" si="7"/>
        <v>0.9609334177112141</v>
      </c>
      <c r="Q31">
        <f t="shared" si="8"/>
        <v>0.92448410081819787</v>
      </c>
    </row>
    <row r="32" spans="1:17" x14ac:dyDescent="0.2">
      <c r="A32">
        <f t="shared" si="15"/>
        <v>175</v>
      </c>
      <c r="B32">
        <f t="shared" si="18"/>
        <v>3.0543261909900763</v>
      </c>
      <c r="C32">
        <f t="shared" si="16"/>
        <v>0</v>
      </c>
      <c r="D32">
        <f t="shared" si="4"/>
        <v>1.9116823959865779E-2</v>
      </c>
      <c r="E32">
        <f t="shared" si="5"/>
        <v>1.9115564445434757E-2</v>
      </c>
      <c r="F32">
        <f t="shared" si="6"/>
        <v>1.2595144310234013E-6</v>
      </c>
      <c r="G32">
        <f t="shared" si="17"/>
        <v>1.9116823959865779E-2</v>
      </c>
      <c r="P32">
        <f t="shared" si="7"/>
        <v>0.79900987586339112</v>
      </c>
      <c r="Q32">
        <f t="shared" si="8"/>
        <v>0.64200700567877678</v>
      </c>
    </row>
    <row r="33" spans="1:17" x14ac:dyDescent="0.2">
      <c r="A33">
        <f t="shared" si="15"/>
        <v>176</v>
      </c>
      <c r="B33">
        <f t="shared" si="18"/>
        <v>3.0717794835100198</v>
      </c>
      <c r="C33">
        <f t="shared" si="16"/>
        <v>0</v>
      </c>
      <c r="D33">
        <f t="shared" si="4"/>
        <v>6.1994496050299212E-2</v>
      </c>
      <c r="E33">
        <f t="shared" si="5"/>
        <v>6.199230690849096E-2</v>
      </c>
      <c r="F33">
        <f t="shared" si="6"/>
        <v>2.1891418082543267E-6</v>
      </c>
      <c r="G33">
        <f t="shared" si="17"/>
        <v>6.1994496050299212E-2</v>
      </c>
      <c r="P33">
        <f t="shared" si="7"/>
        <v>0.63804877217045386</v>
      </c>
      <c r="Q33">
        <f t="shared" si="8"/>
        <v>0.41088594709481369</v>
      </c>
    </row>
    <row r="34" spans="1:17" x14ac:dyDescent="0.2">
      <c r="A34">
        <f t="shared" si="15"/>
        <v>177</v>
      </c>
      <c r="B34">
        <f t="shared" si="18"/>
        <v>3.0892327760299634</v>
      </c>
      <c r="C34">
        <f t="shared" si="16"/>
        <v>0</v>
      </c>
      <c r="D34">
        <f t="shared" si="4"/>
        <v>0.12900884187964035</v>
      </c>
      <c r="E34">
        <f t="shared" si="5"/>
        <v>0.12900673965971191</v>
      </c>
      <c r="F34">
        <f t="shared" si="6"/>
        <v>2.1022199284406251E-6</v>
      </c>
      <c r="G34">
        <f t="shared" si="17"/>
        <v>0.12900884187964035</v>
      </c>
      <c r="P34">
        <f t="shared" si="7"/>
        <v>0.47785953088997463</v>
      </c>
      <c r="Q34">
        <f t="shared" si="8"/>
        <v>0.23112373566181801</v>
      </c>
    </row>
    <row r="35" spans="1:17" x14ac:dyDescent="0.2">
      <c r="A35">
        <f t="shared" si="15"/>
        <v>178</v>
      </c>
      <c r="B35">
        <f t="shared" si="18"/>
        <v>3.1066860685499069</v>
      </c>
      <c r="C35">
        <f t="shared" si="16"/>
        <v>0</v>
      </c>
      <c r="D35">
        <f t="shared" si="4"/>
        <v>0.21993285815458266</v>
      </c>
      <c r="E35">
        <f t="shared" si="5"/>
        <v>0.21993158368521246</v>
      </c>
      <c r="F35">
        <f t="shared" si="6"/>
        <v>1.2744693701990084E-6</v>
      </c>
      <c r="G35">
        <f t="shared" si="17"/>
        <v>0.21993285815458266</v>
      </c>
      <c r="P35">
        <f t="shared" si="7"/>
        <v>0.3182502992697791</v>
      </c>
      <c r="Q35">
        <f t="shared" si="8"/>
        <v>0.10272172474646034</v>
      </c>
    </row>
    <row r="36" spans="1:17" x14ac:dyDescent="0.2">
      <c r="A36">
        <f>A37-1</f>
        <v>179</v>
      </c>
      <c r="B36">
        <f t="shared" si="18"/>
        <v>3.12413936106985</v>
      </c>
      <c r="C36">
        <f t="shared" si="16"/>
        <v>0</v>
      </c>
      <c r="D36">
        <f t="shared" si="4"/>
        <v>0.33465781520533516</v>
      </c>
      <c r="E36">
        <f t="shared" si="5"/>
        <v>0.33465743916548069</v>
      </c>
      <c r="F36">
        <f t="shared" si="6"/>
        <v>3.7603985450409697E-7</v>
      </c>
      <c r="G36">
        <f t="shared" si="17"/>
        <v>0.33465781520533516</v>
      </c>
      <c r="P36">
        <f t="shared" si="7"/>
        <v>0.15902826981964943</v>
      </c>
      <c r="Q36">
        <f t="shared" si="8"/>
        <v>2.5680434905087066E-2</v>
      </c>
    </row>
    <row r="37" spans="1:17" x14ac:dyDescent="0.2">
      <c r="A37">
        <v>180</v>
      </c>
      <c r="B37">
        <f t="shared" si="18"/>
        <v>3.1415926535897931</v>
      </c>
      <c r="C37">
        <f t="shared" si="16"/>
        <v>0</v>
      </c>
      <c r="D37">
        <f t="shared" si="4"/>
        <v>0.47319232243613057</v>
      </c>
      <c r="E37">
        <f t="shared" si="5"/>
        <v>0.47319232243613057</v>
      </c>
      <c r="F37">
        <f t="shared" si="6"/>
        <v>1.9525063332335333E-35</v>
      </c>
      <c r="G37">
        <f t="shared" si="17"/>
        <v>0.47319232243613057</v>
      </c>
      <c r="P37">
        <f t="shared" si="7"/>
        <v>1.1160854712079145E-15</v>
      </c>
      <c r="Q37">
        <f t="shared" si="8"/>
        <v>1.2653919773108085E-30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relax</vt:lpstr>
      <vt:lpstr>no_relax</vt:lpstr>
      <vt:lpstr>model</vt:lpstr>
      <vt:lpstr>chart</vt:lpstr>
    </vt:vector>
  </TitlesOfParts>
  <Company>NMSU College of Engineering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Manz, Thomas</cp:lastModifiedBy>
  <dcterms:created xsi:type="dcterms:W3CDTF">2023-11-21T22:37:08Z</dcterms:created>
  <dcterms:modified xsi:type="dcterms:W3CDTF">2025-01-15T22:16:54Z</dcterms:modified>
</cp:coreProperties>
</file>