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CO_projectors\"/>
    </mc:Choice>
  </mc:AlternateContent>
  <xr:revisionPtr revIDLastSave="0" documentId="13_ncr:1_{C544189E-20B9-4F7B-B8CC-E24BE722530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10" r:id="rId1"/>
    <sheet name="coeffs_bar_chart" sheetId="17" r:id="rId2"/>
    <sheet name="predict_norms" sheetId="16" r:id="rId3"/>
    <sheet name="a125" sheetId="11" r:id="rId4"/>
    <sheet name="a140" sheetId="14" r:id="rId5"/>
    <sheet name="a155" sheetId="13" r:id="rId6"/>
    <sheet name="a165" sheetId="12" r:id="rId7"/>
    <sheet name="part_relax" sheetId="15" r:id="rId8"/>
    <sheet name="opt_angle_no_relax" sheetId="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2" i="15" l="1"/>
  <c r="U22" i="15"/>
  <c r="V21" i="15"/>
  <c r="U21" i="15"/>
  <c r="V20" i="15"/>
  <c r="U20" i="15"/>
  <c r="V19" i="15"/>
  <c r="U19" i="15"/>
  <c r="V18" i="15"/>
  <c r="U18" i="15"/>
  <c r="V17" i="15"/>
  <c r="U17" i="15"/>
  <c r="V16" i="15"/>
  <c r="U16" i="15"/>
  <c r="V15" i="15"/>
  <c r="U15" i="15"/>
  <c r="V14" i="15"/>
  <c r="U14" i="15"/>
  <c r="V13" i="15"/>
  <c r="U13" i="15"/>
  <c r="V12" i="15"/>
  <c r="U12" i="15"/>
  <c r="V11" i="15"/>
  <c r="U11" i="15"/>
  <c r="V10" i="15"/>
  <c r="U10" i="15"/>
  <c r="V9" i="15"/>
  <c r="U9" i="15"/>
  <c r="V8" i="15"/>
  <c r="U8" i="15"/>
  <c r="V7" i="15"/>
  <c r="U7" i="15"/>
  <c r="V6" i="15"/>
  <c r="U6" i="15"/>
  <c r="V5" i="15"/>
  <c r="V3" i="15" s="1"/>
  <c r="U5" i="15"/>
  <c r="U3" i="15" s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V3" i="1" s="1"/>
  <c r="X3" i="1" s="1"/>
  <c r="U5" i="1"/>
  <c r="U3" i="1" s="1"/>
  <c r="X3" i="15" l="1"/>
  <c r="B23" i="11"/>
  <c r="B22" i="11"/>
  <c r="B21" i="11"/>
  <c r="B20" i="11"/>
  <c r="B19" i="11"/>
  <c r="B18" i="11"/>
  <c r="B17" i="11"/>
  <c r="B16" i="11"/>
  <c r="B15" i="11"/>
  <c r="B23" i="14"/>
  <c r="B22" i="14"/>
  <c r="B21" i="14"/>
  <c r="B20" i="14"/>
  <c r="B19" i="14"/>
  <c r="B18" i="14"/>
  <c r="B17" i="14"/>
  <c r="B16" i="14"/>
  <c r="B15" i="14"/>
  <c r="B23" i="13"/>
  <c r="B22" i="13"/>
  <c r="B21" i="13"/>
  <c r="B20" i="13"/>
  <c r="B19" i="13"/>
  <c r="B18" i="13"/>
  <c r="B17" i="13"/>
  <c r="B16" i="13"/>
  <c r="B15" i="13"/>
  <c r="B23" i="12"/>
  <c r="B22" i="12"/>
  <c r="B21" i="12"/>
  <c r="B20" i="12"/>
  <c r="B19" i="12"/>
  <c r="B18" i="12"/>
  <c r="B17" i="12"/>
  <c r="B16" i="12"/>
  <c r="B15" i="12"/>
  <c r="B23" i="15"/>
  <c r="B22" i="15"/>
  <c r="B21" i="15"/>
  <c r="B20" i="15"/>
  <c r="B19" i="15"/>
  <c r="B18" i="15"/>
  <c r="B17" i="15"/>
  <c r="B16" i="15"/>
  <c r="B15" i="15"/>
  <c r="B23" i="1"/>
  <c r="B22" i="1"/>
  <c r="B21" i="1"/>
  <c r="B20" i="1"/>
  <c r="B19" i="1"/>
  <c r="B18" i="1"/>
  <c r="B17" i="1"/>
  <c r="B16" i="1"/>
  <c r="B15" i="1"/>
  <c r="V22" i="11"/>
  <c r="T22" i="11"/>
  <c r="V21" i="11"/>
  <c r="T21" i="11"/>
  <c r="V20" i="11"/>
  <c r="T20" i="11"/>
  <c r="V19" i="11"/>
  <c r="T19" i="11"/>
  <c r="V18" i="11"/>
  <c r="T18" i="11"/>
  <c r="V17" i="11"/>
  <c r="T17" i="11"/>
  <c r="V16" i="11"/>
  <c r="T16" i="11"/>
  <c r="V15" i="11"/>
  <c r="T15" i="11"/>
  <c r="V14" i="11"/>
  <c r="T14" i="11"/>
  <c r="T23" i="11" s="1"/>
  <c r="V13" i="11"/>
  <c r="T13" i="11"/>
  <c r="V12" i="11"/>
  <c r="T12" i="11"/>
  <c r="V11" i="11"/>
  <c r="T11" i="11"/>
  <c r="V10" i="11"/>
  <c r="V4" i="11" s="1"/>
  <c r="W4" i="11" s="1"/>
  <c r="T10" i="11"/>
  <c r="V9" i="11"/>
  <c r="T9" i="11"/>
  <c r="V8" i="11"/>
  <c r="T8" i="11"/>
  <c r="V7" i="11"/>
  <c r="T7" i="11"/>
  <c r="V6" i="11"/>
  <c r="T6" i="11"/>
  <c r="V5" i="11"/>
  <c r="T5" i="11"/>
  <c r="V22" i="14"/>
  <c r="T22" i="14"/>
  <c r="V21" i="14"/>
  <c r="T21" i="14"/>
  <c r="V20" i="14"/>
  <c r="T20" i="14"/>
  <c r="V19" i="14"/>
  <c r="T19" i="14"/>
  <c r="V18" i="14"/>
  <c r="T18" i="14"/>
  <c r="V17" i="14"/>
  <c r="T17" i="14"/>
  <c r="V16" i="14"/>
  <c r="T16" i="14"/>
  <c r="V15" i="14"/>
  <c r="T15" i="14"/>
  <c r="V14" i="14"/>
  <c r="T14" i="14"/>
  <c r="T23" i="14" s="1"/>
  <c r="V13" i="14"/>
  <c r="T13" i="14"/>
  <c r="V12" i="14"/>
  <c r="T12" i="14"/>
  <c r="V11" i="14"/>
  <c r="T11" i="14"/>
  <c r="V10" i="14"/>
  <c r="T10" i="14"/>
  <c r="V9" i="14"/>
  <c r="T9" i="14"/>
  <c r="V8" i="14"/>
  <c r="T8" i="14"/>
  <c r="V7" i="14"/>
  <c r="T7" i="14"/>
  <c r="V6" i="14"/>
  <c r="T6" i="14"/>
  <c r="V5" i="14"/>
  <c r="T5" i="14"/>
  <c r="V4" i="14"/>
  <c r="W4" i="14" s="1"/>
  <c r="V22" i="13"/>
  <c r="T22" i="13"/>
  <c r="V21" i="13"/>
  <c r="T21" i="13"/>
  <c r="V20" i="13"/>
  <c r="T20" i="13"/>
  <c r="V19" i="13"/>
  <c r="T19" i="13"/>
  <c r="V18" i="13"/>
  <c r="T18" i="13"/>
  <c r="V17" i="13"/>
  <c r="T17" i="13"/>
  <c r="V16" i="13"/>
  <c r="T16" i="13"/>
  <c r="V15" i="13"/>
  <c r="T15" i="13"/>
  <c r="V14" i="13"/>
  <c r="T14" i="13"/>
  <c r="T23" i="13" s="1"/>
  <c r="V13" i="13"/>
  <c r="V4" i="13" s="1"/>
  <c r="W4" i="13" s="1"/>
  <c r="T13" i="13"/>
  <c r="V12" i="13"/>
  <c r="T12" i="13"/>
  <c r="V11" i="13"/>
  <c r="T11" i="13"/>
  <c r="V10" i="13"/>
  <c r="T10" i="13"/>
  <c r="V9" i="13"/>
  <c r="T9" i="13"/>
  <c r="V8" i="13"/>
  <c r="T8" i="13"/>
  <c r="V7" i="13"/>
  <c r="T7" i="13"/>
  <c r="V6" i="13"/>
  <c r="T6" i="13"/>
  <c r="V5" i="13"/>
  <c r="T5" i="13"/>
  <c r="V22" i="12"/>
  <c r="T22" i="12"/>
  <c r="V21" i="12"/>
  <c r="T21" i="12"/>
  <c r="V20" i="12"/>
  <c r="T20" i="12"/>
  <c r="V19" i="12"/>
  <c r="T19" i="12"/>
  <c r="V18" i="12"/>
  <c r="T18" i="12"/>
  <c r="V17" i="12"/>
  <c r="T17" i="12"/>
  <c r="V16" i="12"/>
  <c r="T16" i="12"/>
  <c r="V15" i="12"/>
  <c r="T15" i="12"/>
  <c r="V14" i="12"/>
  <c r="T14" i="12"/>
  <c r="T23" i="12" s="1"/>
  <c r="V13" i="12"/>
  <c r="T13" i="12"/>
  <c r="V12" i="12"/>
  <c r="T12" i="12"/>
  <c r="V11" i="12"/>
  <c r="T11" i="12"/>
  <c r="V10" i="12"/>
  <c r="T10" i="12"/>
  <c r="V9" i="12"/>
  <c r="T9" i="12"/>
  <c r="V8" i="12"/>
  <c r="T8" i="12"/>
  <c r="V7" i="12"/>
  <c r="T7" i="12"/>
  <c r="V6" i="12"/>
  <c r="V4" i="12" s="1"/>
  <c r="W4" i="12" s="1"/>
  <c r="T6" i="12"/>
  <c r="V5" i="12"/>
  <c r="T5" i="12"/>
  <c r="Z5" i="15"/>
  <c r="Z5" i="1"/>
  <c r="F3" i="11"/>
  <c r="F3" i="14"/>
  <c r="F3" i="13"/>
  <c r="F3" i="12"/>
  <c r="D4" i="12"/>
  <c r="D4" i="13"/>
  <c r="D4" i="14"/>
  <c r="D4" i="11"/>
  <c r="E7" i="16" l="1"/>
  <c r="O7" i="16" s="1"/>
  <c r="C7" i="16"/>
  <c r="F7" i="16" s="1"/>
  <c r="E6" i="16"/>
  <c r="O6" i="16" s="1"/>
  <c r="C6" i="16"/>
  <c r="F6" i="16" s="1"/>
  <c r="E5" i="16"/>
  <c r="O5" i="16" s="1"/>
  <c r="C5" i="16"/>
  <c r="F5" i="16" s="1"/>
  <c r="E4" i="16"/>
  <c r="O4" i="16" s="1"/>
  <c r="C4" i="16"/>
  <c r="F4" i="16" s="1"/>
  <c r="E3" i="16"/>
  <c r="O3" i="16" s="1"/>
  <c r="C3" i="16"/>
  <c r="F3" i="16" s="1"/>
  <c r="C23" i="15"/>
  <c r="D22" i="15"/>
  <c r="C22" i="15"/>
  <c r="D21" i="15"/>
  <c r="C21" i="15"/>
  <c r="D20" i="15"/>
  <c r="C20" i="15"/>
  <c r="D19" i="15"/>
  <c r="C19" i="15"/>
  <c r="D18" i="15"/>
  <c r="C18" i="15"/>
  <c r="D17" i="15"/>
  <c r="C17" i="15"/>
  <c r="D16" i="15"/>
  <c r="C16" i="15"/>
  <c r="D15" i="15"/>
  <c r="C15" i="15"/>
  <c r="D14" i="15"/>
  <c r="C14" i="15"/>
  <c r="C13" i="15"/>
  <c r="C12" i="15"/>
  <c r="C11" i="15"/>
  <c r="C10" i="15"/>
  <c r="C9" i="15"/>
  <c r="C8" i="15"/>
  <c r="C7" i="15"/>
  <c r="C6" i="15"/>
  <c r="C5" i="15"/>
  <c r="C4" i="15"/>
  <c r="C23" i="14"/>
  <c r="D22" i="14"/>
  <c r="C22" i="14"/>
  <c r="D21" i="14"/>
  <c r="C21" i="14"/>
  <c r="D20" i="14"/>
  <c r="C20" i="14"/>
  <c r="D19" i="14"/>
  <c r="C19" i="14"/>
  <c r="D18" i="14"/>
  <c r="C18" i="14"/>
  <c r="D17" i="14"/>
  <c r="C17" i="14"/>
  <c r="D16" i="14"/>
  <c r="C16" i="14"/>
  <c r="D15" i="14"/>
  <c r="C15" i="14"/>
  <c r="C14" i="14"/>
  <c r="C13" i="14"/>
  <c r="C12" i="14"/>
  <c r="C11" i="14"/>
  <c r="C10" i="14"/>
  <c r="C9" i="14"/>
  <c r="C8" i="14"/>
  <c r="C7" i="14"/>
  <c r="C6" i="14"/>
  <c r="C5" i="14"/>
  <c r="C4" i="14"/>
  <c r="C23" i="13"/>
  <c r="D22" i="13"/>
  <c r="C22" i="13"/>
  <c r="D21" i="13"/>
  <c r="C21" i="13"/>
  <c r="D20" i="13"/>
  <c r="C20" i="13"/>
  <c r="D19" i="13"/>
  <c r="C19" i="13"/>
  <c r="D18" i="13"/>
  <c r="C18" i="13"/>
  <c r="D17" i="13"/>
  <c r="C17" i="13"/>
  <c r="D16" i="13"/>
  <c r="C16" i="13"/>
  <c r="D15" i="13"/>
  <c r="C15" i="13"/>
  <c r="C14" i="13"/>
  <c r="C13" i="13"/>
  <c r="C12" i="13"/>
  <c r="C11" i="13"/>
  <c r="C10" i="13"/>
  <c r="C9" i="13"/>
  <c r="C8" i="13"/>
  <c r="C7" i="13"/>
  <c r="C6" i="13"/>
  <c r="C5" i="13"/>
  <c r="C4" i="13"/>
  <c r="C23" i="12"/>
  <c r="D22" i="12"/>
  <c r="C22" i="12"/>
  <c r="D21" i="12"/>
  <c r="C21" i="12"/>
  <c r="D20" i="12"/>
  <c r="C20" i="12"/>
  <c r="D19" i="12"/>
  <c r="C19" i="12"/>
  <c r="D18" i="12"/>
  <c r="C18" i="12"/>
  <c r="D17" i="12"/>
  <c r="C17" i="12"/>
  <c r="D16" i="12"/>
  <c r="C16" i="12"/>
  <c r="D15" i="12"/>
  <c r="C15" i="12"/>
  <c r="C14" i="12"/>
  <c r="C13" i="12"/>
  <c r="C12" i="12"/>
  <c r="C11" i="12"/>
  <c r="C10" i="12"/>
  <c r="C9" i="12"/>
  <c r="C8" i="12"/>
  <c r="C7" i="12"/>
  <c r="C6" i="12"/>
  <c r="C5" i="12"/>
  <c r="C4" i="12"/>
  <c r="C23" i="11"/>
  <c r="D22" i="11"/>
  <c r="C22" i="11"/>
  <c r="D21" i="11"/>
  <c r="C21" i="11"/>
  <c r="D20" i="11"/>
  <c r="C20" i="11"/>
  <c r="D19" i="11"/>
  <c r="C19" i="11"/>
  <c r="D18" i="11"/>
  <c r="C18" i="11"/>
  <c r="D17" i="11"/>
  <c r="C17" i="11"/>
  <c r="D16" i="11"/>
  <c r="C16" i="11"/>
  <c r="D15" i="11"/>
  <c r="C15" i="11"/>
  <c r="C14" i="11"/>
  <c r="C13" i="11"/>
  <c r="C12" i="11"/>
  <c r="C11" i="11"/>
  <c r="C10" i="11"/>
  <c r="C9" i="11"/>
  <c r="C8" i="11"/>
  <c r="C7" i="11"/>
  <c r="C6" i="11"/>
  <c r="C5" i="11"/>
  <c r="C4" i="11"/>
  <c r="C23" i="1"/>
  <c r="Z10" i="15" l="1"/>
  <c r="Z18" i="15"/>
  <c r="Z6" i="15"/>
  <c r="Z22" i="15"/>
  <c r="Z16" i="15"/>
  <c r="Z12" i="15"/>
  <c r="Z17" i="15"/>
  <c r="Z11" i="15"/>
  <c r="Z9" i="15"/>
  <c r="Z19" i="15"/>
  <c r="Z14" i="15"/>
  <c r="Z20" i="15"/>
  <c r="Z8" i="15"/>
  <c r="Z15" i="15"/>
  <c r="Z13" i="15"/>
  <c r="Z21" i="15"/>
  <c r="Z7" i="15"/>
  <c r="J5" i="11"/>
  <c r="I5" i="11"/>
  <c r="H5" i="11"/>
  <c r="K5" i="11"/>
  <c r="K22" i="11"/>
  <c r="I22" i="11"/>
  <c r="J22" i="11"/>
  <c r="H22" i="11"/>
  <c r="J7" i="11"/>
  <c r="I7" i="11"/>
  <c r="H7" i="11"/>
  <c r="K7" i="11"/>
  <c r="I17" i="11"/>
  <c r="H17" i="11"/>
  <c r="K17" i="11"/>
  <c r="J17" i="11"/>
  <c r="J14" i="11"/>
  <c r="K14" i="11"/>
  <c r="I14" i="11"/>
  <c r="H14" i="11"/>
  <c r="J15" i="11"/>
  <c r="I15" i="11"/>
  <c r="H15" i="11"/>
  <c r="K15" i="11"/>
  <c r="J8" i="11"/>
  <c r="I8" i="11"/>
  <c r="K8" i="11"/>
  <c r="H8" i="11"/>
  <c r="K10" i="11"/>
  <c r="J10" i="11"/>
  <c r="I10" i="11"/>
  <c r="H10" i="11"/>
  <c r="J11" i="11"/>
  <c r="I11" i="11"/>
  <c r="H11" i="11"/>
  <c r="K11" i="11"/>
  <c r="I19" i="11"/>
  <c r="H19" i="11"/>
  <c r="K19" i="11"/>
  <c r="J19" i="11"/>
  <c r="J18" i="11"/>
  <c r="I18" i="11"/>
  <c r="K18" i="11"/>
  <c r="H18" i="11"/>
  <c r="I12" i="11"/>
  <c r="K12" i="11"/>
  <c r="J12" i="11"/>
  <c r="H12" i="11"/>
  <c r="I9" i="11"/>
  <c r="H9" i="11"/>
  <c r="K9" i="11"/>
  <c r="J9" i="11"/>
  <c r="J13" i="11"/>
  <c r="I13" i="11"/>
  <c r="H13" i="11"/>
  <c r="K13" i="11"/>
  <c r="K20" i="11"/>
  <c r="J20" i="11"/>
  <c r="I20" i="11"/>
  <c r="H20" i="11"/>
  <c r="K21" i="11"/>
  <c r="J21" i="11"/>
  <c r="I21" i="11"/>
  <c r="H21" i="11"/>
  <c r="K16" i="11"/>
  <c r="J16" i="11"/>
  <c r="I16" i="11"/>
  <c r="H16" i="11"/>
  <c r="K6" i="11"/>
  <c r="J6" i="11"/>
  <c r="I6" i="11"/>
  <c r="H6" i="11"/>
  <c r="I10" i="14"/>
  <c r="K10" i="14"/>
  <c r="J10" i="14"/>
  <c r="H10" i="14"/>
  <c r="K13" i="14"/>
  <c r="J13" i="14"/>
  <c r="H13" i="14"/>
  <c r="I13" i="14"/>
  <c r="K15" i="14"/>
  <c r="J15" i="14"/>
  <c r="I15" i="14"/>
  <c r="H15" i="14"/>
  <c r="K21" i="14"/>
  <c r="J21" i="14"/>
  <c r="H21" i="14"/>
  <c r="I21" i="14"/>
  <c r="H18" i="14"/>
  <c r="J18" i="14"/>
  <c r="I18" i="14"/>
  <c r="K18" i="14"/>
  <c r="K5" i="14"/>
  <c r="J5" i="14"/>
  <c r="H5" i="14"/>
  <c r="I5" i="14"/>
  <c r="H6" i="14"/>
  <c r="K6" i="14"/>
  <c r="J6" i="14"/>
  <c r="I6" i="14"/>
  <c r="H16" i="14"/>
  <c r="I16" i="14"/>
  <c r="K16" i="14"/>
  <c r="J16" i="14"/>
  <c r="K7" i="14"/>
  <c r="J7" i="14"/>
  <c r="I7" i="14"/>
  <c r="H7" i="14"/>
  <c r="K17" i="14"/>
  <c r="J17" i="14"/>
  <c r="H17" i="14"/>
  <c r="I17" i="14"/>
  <c r="K9" i="14"/>
  <c r="J9" i="14"/>
  <c r="H9" i="14"/>
  <c r="I9" i="14"/>
  <c r="K19" i="14"/>
  <c r="J19" i="14"/>
  <c r="I19" i="14"/>
  <c r="H19" i="14"/>
  <c r="H22" i="14"/>
  <c r="K22" i="14"/>
  <c r="J22" i="14"/>
  <c r="I22" i="14"/>
  <c r="H8" i="14"/>
  <c r="J8" i="14"/>
  <c r="I8" i="14"/>
  <c r="K8" i="14"/>
  <c r="K11" i="14"/>
  <c r="J11" i="14"/>
  <c r="I11" i="14"/>
  <c r="H11" i="14"/>
  <c r="I12" i="14"/>
  <c r="H12" i="14"/>
  <c r="K12" i="14"/>
  <c r="J12" i="14"/>
  <c r="I20" i="14"/>
  <c r="K20" i="14"/>
  <c r="J20" i="14"/>
  <c r="H20" i="14"/>
  <c r="I14" i="14"/>
  <c r="H14" i="14"/>
  <c r="K14" i="14"/>
  <c r="J14" i="14"/>
  <c r="H15" i="13"/>
  <c r="K15" i="13"/>
  <c r="J15" i="13"/>
  <c r="I15" i="13"/>
  <c r="H21" i="13"/>
  <c r="K21" i="13"/>
  <c r="J21" i="13"/>
  <c r="I21" i="13"/>
  <c r="H11" i="13"/>
  <c r="K11" i="13"/>
  <c r="J11" i="13"/>
  <c r="I11" i="13"/>
  <c r="H9" i="13"/>
  <c r="K9" i="13"/>
  <c r="J9" i="13"/>
  <c r="I9" i="13"/>
  <c r="J22" i="13"/>
  <c r="I22" i="13"/>
  <c r="H22" i="13"/>
  <c r="K22" i="13"/>
  <c r="J6" i="13"/>
  <c r="H6" i="13"/>
  <c r="K6" i="13"/>
  <c r="I6" i="13"/>
  <c r="J10" i="13"/>
  <c r="I10" i="13"/>
  <c r="H10" i="13"/>
  <c r="K10" i="13"/>
  <c r="H5" i="13"/>
  <c r="H24" i="13" s="1"/>
  <c r="K5" i="13"/>
  <c r="K24" i="13" s="1"/>
  <c r="J5" i="13"/>
  <c r="I5" i="13"/>
  <c r="H7" i="13"/>
  <c r="J7" i="13"/>
  <c r="K7" i="13"/>
  <c r="I7" i="13"/>
  <c r="H17" i="13"/>
  <c r="K17" i="13"/>
  <c r="J17" i="13"/>
  <c r="I17" i="13"/>
  <c r="J18" i="13"/>
  <c r="I18" i="13"/>
  <c r="H18" i="13"/>
  <c r="K18" i="13"/>
  <c r="K16" i="13"/>
  <c r="J16" i="13"/>
  <c r="I16" i="13"/>
  <c r="H16" i="13"/>
  <c r="K8" i="13"/>
  <c r="J8" i="13"/>
  <c r="I8" i="13"/>
  <c r="H8" i="13"/>
  <c r="H19" i="13"/>
  <c r="K19" i="13"/>
  <c r="J19" i="13"/>
  <c r="I19" i="13"/>
  <c r="K12" i="13"/>
  <c r="I12" i="13"/>
  <c r="J12" i="13"/>
  <c r="H12" i="13"/>
  <c r="H13" i="13"/>
  <c r="J13" i="13"/>
  <c r="K13" i="13"/>
  <c r="I13" i="13"/>
  <c r="K20" i="13"/>
  <c r="J20" i="13"/>
  <c r="I20" i="13"/>
  <c r="H20" i="13"/>
  <c r="J14" i="13"/>
  <c r="H14" i="13"/>
  <c r="K14" i="13"/>
  <c r="I14" i="13"/>
  <c r="K21" i="12"/>
  <c r="J21" i="12"/>
  <c r="I21" i="12"/>
  <c r="H21" i="12"/>
  <c r="H22" i="12"/>
  <c r="K22" i="12"/>
  <c r="J22" i="12"/>
  <c r="I22" i="12"/>
  <c r="K6" i="12"/>
  <c r="J6" i="12"/>
  <c r="I6" i="12"/>
  <c r="H6" i="12"/>
  <c r="H5" i="12"/>
  <c r="K5" i="12"/>
  <c r="J5" i="12"/>
  <c r="I5" i="12"/>
  <c r="I16" i="12"/>
  <c r="K16" i="12"/>
  <c r="J16" i="12"/>
  <c r="H16" i="12"/>
  <c r="K7" i="12"/>
  <c r="J7" i="12"/>
  <c r="I7" i="12"/>
  <c r="H7" i="12"/>
  <c r="K17" i="12"/>
  <c r="J17" i="12"/>
  <c r="I17" i="12"/>
  <c r="H17" i="12"/>
  <c r="H8" i="12"/>
  <c r="K8" i="12"/>
  <c r="J8" i="12"/>
  <c r="I8" i="12"/>
  <c r="H9" i="12"/>
  <c r="K9" i="12"/>
  <c r="J9" i="12"/>
  <c r="I9" i="12"/>
  <c r="K18" i="12"/>
  <c r="J18" i="12"/>
  <c r="I18" i="12"/>
  <c r="H18" i="12"/>
  <c r="I10" i="12"/>
  <c r="K10" i="12"/>
  <c r="J10" i="12"/>
  <c r="H10" i="12"/>
  <c r="K12" i="12"/>
  <c r="J12" i="12"/>
  <c r="I12" i="12"/>
  <c r="H12" i="12"/>
  <c r="K15" i="12"/>
  <c r="J15" i="12"/>
  <c r="I15" i="12"/>
  <c r="H15" i="12"/>
  <c r="K11" i="12"/>
  <c r="J11" i="12"/>
  <c r="I11" i="12"/>
  <c r="H11" i="12"/>
  <c r="K19" i="12"/>
  <c r="J19" i="12"/>
  <c r="I19" i="12"/>
  <c r="H19" i="12"/>
  <c r="H13" i="12"/>
  <c r="K13" i="12"/>
  <c r="J13" i="12"/>
  <c r="I13" i="12"/>
  <c r="J20" i="12"/>
  <c r="I20" i="12"/>
  <c r="K20" i="12"/>
  <c r="H20" i="12"/>
  <c r="H14" i="12"/>
  <c r="K14" i="12"/>
  <c r="J14" i="12"/>
  <c r="I14" i="12"/>
  <c r="D26" i="15"/>
  <c r="J3" i="16"/>
  <c r="N3" i="16" s="1"/>
  <c r="G3" i="16"/>
  <c r="K3" i="16" s="1"/>
  <c r="I3" i="16"/>
  <c r="M3" i="16" s="1"/>
  <c r="H3" i="16"/>
  <c r="L3" i="16" s="1"/>
  <c r="R3" i="16"/>
  <c r="V3" i="16" s="1"/>
  <c r="P3" i="16"/>
  <c r="T3" i="16" s="1"/>
  <c r="S3" i="16"/>
  <c r="W3" i="16" s="1"/>
  <c r="Q3" i="16"/>
  <c r="U3" i="16" s="1"/>
  <c r="H4" i="16"/>
  <c r="L4" i="16" s="1"/>
  <c r="G4" i="16"/>
  <c r="K4" i="16" s="1"/>
  <c r="I4" i="16"/>
  <c r="M4" i="16" s="1"/>
  <c r="J4" i="16"/>
  <c r="N4" i="16" s="1"/>
  <c r="R4" i="16"/>
  <c r="V4" i="16" s="1"/>
  <c r="Q4" i="16"/>
  <c r="U4" i="16" s="1"/>
  <c r="S4" i="16"/>
  <c r="W4" i="16" s="1"/>
  <c r="P4" i="16"/>
  <c r="T4" i="16" s="1"/>
  <c r="J5" i="16"/>
  <c r="N5" i="16" s="1"/>
  <c r="G5" i="16"/>
  <c r="K5" i="16" s="1"/>
  <c r="I5" i="16"/>
  <c r="M5" i="16" s="1"/>
  <c r="H5" i="16"/>
  <c r="L5" i="16" s="1"/>
  <c r="S5" i="16"/>
  <c r="W5" i="16" s="1"/>
  <c r="P5" i="16"/>
  <c r="T5" i="16" s="1"/>
  <c r="Q5" i="16"/>
  <c r="U5" i="16" s="1"/>
  <c r="R5" i="16"/>
  <c r="V5" i="16" s="1"/>
  <c r="H6" i="16"/>
  <c r="L6" i="16" s="1"/>
  <c r="J6" i="16"/>
  <c r="N6" i="16" s="1"/>
  <c r="G6" i="16"/>
  <c r="K6" i="16" s="1"/>
  <c r="I6" i="16"/>
  <c r="M6" i="16" s="1"/>
  <c r="Q6" i="16"/>
  <c r="U6" i="16" s="1"/>
  <c r="P6" i="16"/>
  <c r="T6" i="16" s="1"/>
  <c r="S6" i="16"/>
  <c r="W6" i="16" s="1"/>
  <c r="R6" i="16"/>
  <c r="V6" i="16" s="1"/>
  <c r="J7" i="16"/>
  <c r="N7" i="16" s="1"/>
  <c r="I7" i="16"/>
  <c r="M7" i="16" s="1"/>
  <c r="H7" i="16"/>
  <c r="L7" i="16" s="1"/>
  <c r="G7" i="16"/>
  <c r="K7" i="16" s="1"/>
  <c r="X7" i="16" s="1"/>
  <c r="S7" i="16"/>
  <c r="W7" i="16" s="1"/>
  <c r="Q7" i="16"/>
  <c r="U7" i="16" s="1"/>
  <c r="P7" i="16"/>
  <c r="T7" i="16" s="1"/>
  <c r="R7" i="16"/>
  <c r="V7" i="16" s="1"/>
  <c r="D24" i="14"/>
  <c r="E22" i="14" s="1"/>
  <c r="D26" i="14"/>
  <c r="D25" i="15"/>
  <c r="T14" i="15" s="1"/>
  <c r="T23" i="15" s="1"/>
  <c r="D24" i="15"/>
  <c r="E19" i="15" s="1"/>
  <c r="D25" i="14"/>
  <c r="D26" i="13"/>
  <c r="D25" i="13"/>
  <c r="D24" i="13"/>
  <c r="E19" i="13" s="1"/>
  <c r="D26" i="12"/>
  <c r="D25" i="12"/>
  <c r="D24" i="12"/>
  <c r="E16" i="12" s="1"/>
  <c r="D26" i="11"/>
  <c r="D25" i="11"/>
  <c r="D24" i="11"/>
  <c r="E14" i="11" s="1"/>
  <c r="T17" i="15" l="1"/>
  <c r="T21" i="15"/>
  <c r="T15" i="15"/>
  <c r="T20" i="15"/>
  <c r="T16" i="15"/>
  <c r="T12" i="15"/>
  <c r="T6" i="15"/>
  <c r="T10" i="15"/>
  <c r="T11" i="15"/>
  <c r="T5" i="15"/>
  <c r="T9" i="15"/>
  <c r="T8" i="15"/>
  <c r="T13" i="15"/>
  <c r="T7" i="15"/>
  <c r="T22" i="15"/>
  <c r="Z4" i="15"/>
  <c r="T19" i="15"/>
  <c r="T18" i="15"/>
  <c r="H24" i="11"/>
  <c r="I24" i="11"/>
  <c r="K24" i="11"/>
  <c r="J24" i="11"/>
  <c r="I24" i="14"/>
  <c r="K24" i="14"/>
  <c r="H24" i="14"/>
  <c r="J24" i="14"/>
  <c r="K27" i="13"/>
  <c r="K28" i="13" s="1"/>
  <c r="K25" i="13"/>
  <c r="H27" i="13"/>
  <c r="H28" i="13" s="1"/>
  <c r="H25" i="13"/>
  <c r="I24" i="13"/>
  <c r="J24" i="13"/>
  <c r="J24" i="12"/>
  <c r="K24" i="12"/>
  <c r="I24" i="12"/>
  <c r="H24" i="12"/>
  <c r="Z5" i="16"/>
  <c r="X6" i="16"/>
  <c r="E15" i="15"/>
  <c r="F15" i="15" s="1"/>
  <c r="E21" i="15"/>
  <c r="F21" i="15" s="1"/>
  <c r="Y7" i="16"/>
  <c r="Z4" i="16"/>
  <c r="E20" i="15"/>
  <c r="Y5" i="16"/>
  <c r="Y6" i="16"/>
  <c r="AA7" i="16"/>
  <c r="X5" i="16"/>
  <c r="AA5" i="16"/>
  <c r="Z7" i="16"/>
  <c r="Z6" i="16"/>
  <c r="X4" i="16"/>
  <c r="AA4" i="16"/>
  <c r="AA6" i="16"/>
  <c r="Y4" i="16"/>
  <c r="D27" i="12"/>
  <c r="D28" i="12" s="1"/>
  <c r="E16" i="13"/>
  <c r="F16" i="13" s="1"/>
  <c r="E20" i="13"/>
  <c r="F20" i="13" s="1"/>
  <c r="E17" i="13"/>
  <c r="F17" i="13" s="1"/>
  <c r="E21" i="13"/>
  <c r="F21" i="13" s="1"/>
  <c r="E16" i="14"/>
  <c r="F16" i="14" s="1"/>
  <c r="E6" i="14"/>
  <c r="F6" i="14" s="1"/>
  <c r="E14" i="14"/>
  <c r="F14" i="14" s="1"/>
  <c r="E4" i="14"/>
  <c r="E20" i="14"/>
  <c r="F20" i="14" s="1"/>
  <c r="E5" i="14"/>
  <c r="F5" i="14" s="1"/>
  <c r="E21" i="14"/>
  <c r="F21" i="14" s="1"/>
  <c r="E8" i="14"/>
  <c r="E11" i="14"/>
  <c r="F11" i="14" s="1"/>
  <c r="E9" i="14"/>
  <c r="F9" i="14" s="1"/>
  <c r="E7" i="14"/>
  <c r="F7" i="14" s="1"/>
  <c r="E19" i="14"/>
  <c r="F19" i="14" s="1"/>
  <c r="E13" i="14"/>
  <c r="F13" i="14" s="1"/>
  <c r="E10" i="14"/>
  <c r="F10" i="14" s="1"/>
  <c r="E15" i="14"/>
  <c r="F15" i="14" s="1"/>
  <c r="E12" i="14"/>
  <c r="F12" i="14" s="1"/>
  <c r="E17" i="14"/>
  <c r="F17" i="14" s="1"/>
  <c r="E18" i="14"/>
  <c r="F18" i="14" s="1"/>
  <c r="F19" i="15"/>
  <c r="E17" i="15"/>
  <c r="F20" i="15"/>
  <c r="D27" i="15"/>
  <c r="D28" i="15" s="1"/>
  <c r="E11" i="15"/>
  <c r="E8" i="15"/>
  <c r="E5" i="15"/>
  <c r="E4" i="15"/>
  <c r="E12" i="15"/>
  <c r="E9" i="15"/>
  <c r="E6" i="15"/>
  <c r="E14" i="15"/>
  <c r="E22" i="15"/>
  <c r="E18" i="15"/>
  <c r="E13" i="15"/>
  <c r="E10" i="15"/>
  <c r="E7" i="15"/>
  <c r="E16" i="15"/>
  <c r="D27" i="14"/>
  <c r="D28" i="14" s="1"/>
  <c r="F8" i="14"/>
  <c r="F22" i="14"/>
  <c r="F19" i="13"/>
  <c r="D27" i="13"/>
  <c r="D28" i="13" s="1"/>
  <c r="E11" i="13"/>
  <c r="E8" i="13"/>
  <c r="E5" i="13"/>
  <c r="E4" i="13"/>
  <c r="E12" i="13"/>
  <c r="E9" i="13"/>
  <c r="E6" i="13"/>
  <c r="E13" i="13"/>
  <c r="E10" i="13"/>
  <c r="E7" i="13"/>
  <c r="E22" i="13"/>
  <c r="E18" i="13"/>
  <c r="E14" i="13"/>
  <c r="E15" i="13"/>
  <c r="F16" i="12"/>
  <c r="E20" i="12"/>
  <c r="E22" i="12"/>
  <c r="E19" i="12"/>
  <c r="E15" i="12"/>
  <c r="E21" i="12"/>
  <c r="E14" i="12"/>
  <c r="E17" i="12"/>
  <c r="E8" i="12"/>
  <c r="E4" i="12"/>
  <c r="E5" i="12"/>
  <c r="E12" i="12"/>
  <c r="E9" i="12"/>
  <c r="E6" i="12"/>
  <c r="E11" i="12"/>
  <c r="E13" i="12"/>
  <c r="E10" i="12"/>
  <c r="E7" i="12"/>
  <c r="E18" i="12"/>
  <c r="D27" i="11"/>
  <c r="D28" i="11" s="1"/>
  <c r="E22" i="11"/>
  <c r="F22" i="11" s="1"/>
  <c r="E18" i="11"/>
  <c r="F18" i="11" s="1"/>
  <c r="E20" i="11"/>
  <c r="F20" i="11" s="1"/>
  <c r="E16" i="11"/>
  <c r="F16" i="11" s="1"/>
  <c r="F14" i="11"/>
  <c r="E11" i="11"/>
  <c r="E8" i="11"/>
  <c r="E5" i="11"/>
  <c r="E21" i="11"/>
  <c r="E17" i="11"/>
  <c r="E10" i="11"/>
  <c r="E19" i="11"/>
  <c r="E15" i="11"/>
  <c r="E4" i="11"/>
  <c r="E12" i="11"/>
  <c r="E9" i="11"/>
  <c r="E6" i="11"/>
  <c r="E7" i="11"/>
  <c r="E13" i="11"/>
  <c r="D1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2" i="1"/>
  <c r="D21" i="1"/>
  <c r="D20" i="1"/>
  <c r="D19" i="1"/>
  <c r="D18" i="1"/>
  <c r="D17" i="1"/>
  <c r="D16" i="1"/>
  <c r="D15" i="1"/>
  <c r="Z14" i="1" l="1"/>
  <c r="Z17" i="1"/>
  <c r="Z11" i="1"/>
  <c r="Z12" i="1"/>
  <c r="Z16" i="1"/>
  <c r="Z18" i="1"/>
  <c r="Z10" i="1"/>
  <c r="Z19" i="1"/>
  <c r="Z9" i="1"/>
  <c r="Z20" i="1"/>
  <c r="Z8" i="1"/>
  <c r="Z7" i="1"/>
  <c r="Z21" i="1"/>
  <c r="Z22" i="1"/>
  <c r="Z6" i="1"/>
  <c r="Z15" i="1"/>
  <c r="Z13" i="1"/>
  <c r="K27" i="11"/>
  <c r="K28" i="11" s="1"/>
  <c r="K25" i="11"/>
  <c r="I27" i="11"/>
  <c r="I28" i="11" s="1"/>
  <c r="I25" i="11"/>
  <c r="J25" i="11"/>
  <c r="J27" i="11"/>
  <c r="J28" i="11" s="1"/>
  <c r="H27" i="11"/>
  <c r="H28" i="11" s="1"/>
  <c r="H25" i="11"/>
  <c r="J25" i="14"/>
  <c r="J27" i="14"/>
  <c r="J28" i="14" s="1"/>
  <c r="H27" i="14"/>
  <c r="H28" i="14" s="1"/>
  <c r="H25" i="14"/>
  <c r="K27" i="14"/>
  <c r="K28" i="14" s="1"/>
  <c r="K25" i="14"/>
  <c r="I27" i="14"/>
  <c r="I28" i="14" s="1"/>
  <c r="I25" i="14"/>
  <c r="J27" i="13"/>
  <c r="J28" i="13" s="1"/>
  <c r="J25" i="13"/>
  <c r="I27" i="13"/>
  <c r="I28" i="13" s="1"/>
  <c r="I25" i="13"/>
  <c r="M11" i="13"/>
  <c r="M12" i="13"/>
  <c r="M16" i="13"/>
  <c r="M20" i="13"/>
  <c r="M23" i="13"/>
  <c r="M18" i="13"/>
  <c r="M13" i="13"/>
  <c r="M15" i="13"/>
  <c r="M8" i="13"/>
  <c r="M17" i="13"/>
  <c r="M21" i="13"/>
  <c r="M5" i="13"/>
  <c r="M9" i="13"/>
  <c r="M7" i="13"/>
  <c r="M22" i="13"/>
  <c r="M6" i="13"/>
  <c r="M19" i="13"/>
  <c r="M10" i="13"/>
  <c r="M14" i="13"/>
  <c r="P6" i="13"/>
  <c r="P17" i="13"/>
  <c r="P14" i="13"/>
  <c r="P21" i="13"/>
  <c r="P18" i="13"/>
  <c r="P23" i="13"/>
  <c r="P9" i="13"/>
  <c r="P8" i="13"/>
  <c r="P15" i="13"/>
  <c r="P22" i="13"/>
  <c r="P10" i="13"/>
  <c r="P19" i="13"/>
  <c r="P7" i="13"/>
  <c r="P11" i="13"/>
  <c r="P20" i="13"/>
  <c r="P13" i="13"/>
  <c r="P16" i="13"/>
  <c r="P5" i="13"/>
  <c r="P12" i="13"/>
  <c r="H27" i="12"/>
  <c r="H28" i="12" s="1"/>
  <c r="H25" i="12"/>
  <c r="I27" i="12"/>
  <c r="I28" i="12" s="1"/>
  <c r="I25" i="12"/>
  <c r="K27" i="12"/>
  <c r="K28" i="12" s="1"/>
  <c r="K25" i="12"/>
  <c r="J27" i="12"/>
  <c r="J28" i="12" s="1"/>
  <c r="J25" i="12"/>
  <c r="F14" i="15"/>
  <c r="F6" i="15"/>
  <c r="F18" i="15"/>
  <c r="F22" i="15"/>
  <c r="F9" i="15"/>
  <c r="F12" i="15"/>
  <c r="F17" i="15"/>
  <c r="F5" i="15"/>
  <c r="F16" i="15"/>
  <c r="F8" i="15"/>
  <c r="F7" i="15"/>
  <c r="F11" i="15"/>
  <c r="F10" i="15"/>
  <c r="F13" i="15"/>
  <c r="F24" i="14"/>
  <c r="F22" i="13"/>
  <c r="F13" i="13"/>
  <c r="F6" i="13"/>
  <c r="F9" i="13"/>
  <c r="F12" i="13"/>
  <c r="F5" i="13"/>
  <c r="F7" i="13"/>
  <c r="F10" i="13"/>
  <c r="F14" i="13"/>
  <c r="F11" i="13"/>
  <c r="F15" i="13"/>
  <c r="F8" i="13"/>
  <c r="F18" i="13"/>
  <c r="F10" i="12"/>
  <c r="F8" i="12"/>
  <c r="F14" i="12"/>
  <c r="F13" i="12"/>
  <c r="F21" i="12"/>
  <c r="F11" i="12"/>
  <c r="F15" i="12"/>
  <c r="F6" i="12"/>
  <c r="F19" i="12"/>
  <c r="F17" i="12"/>
  <c r="F9" i="12"/>
  <c r="F22" i="12"/>
  <c r="F18" i="12"/>
  <c r="F7" i="12"/>
  <c r="F12" i="12"/>
  <c r="F20" i="12"/>
  <c r="F5" i="12"/>
  <c r="F19" i="11"/>
  <c r="F10" i="11"/>
  <c r="F17" i="11"/>
  <c r="F12" i="11"/>
  <c r="F5" i="11"/>
  <c r="F21" i="11"/>
  <c r="F13" i="11"/>
  <c r="F8" i="11"/>
  <c r="F15" i="11"/>
  <c r="F7" i="11"/>
  <c r="F11" i="11"/>
  <c r="F6" i="11"/>
  <c r="F9" i="11"/>
  <c r="D26" i="1"/>
  <c r="D25" i="1"/>
  <c r="T16" i="1" s="1"/>
  <c r="D24" i="1"/>
  <c r="E17" i="1" s="1"/>
  <c r="F17" i="1" s="1"/>
  <c r="T18" i="1" l="1"/>
  <c r="Z4" i="1"/>
  <c r="T20" i="1"/>
  <c r="T15" i="1"/>
  <c r="T19" i="1"/>
  <c r="T22" i="1"/>
  <c r="T21" i="1"/>
  <c r="T8" i="1"/>
  <c r="T6" i="1"/>
  <c r="T10" i="1"/>
  <c r="T7" i="1"/>
  <c r="T12" i="1"/>
  <c r="T11" i="1"/>
  <c r="T5" i="1"/>
  <c r="T9" i="1"/>
  <c r="T13" i="1"/>
  <c r="T17" i="1"/>
  <c r="T14" i="1"/>
  <c r="T23" i="1" s="1"/>
  <c r="F3" i="15"/>
  <c r="AA4" i="15" s="1"/>
  <c r="M8" i="11"/>
  <c r="M17" i="11"/>
  <c r="M21" i="11"/>
  <c r="M16" i="11"/>
  <c r="M5" i="11"/>
  <c r="R5" i="11" s="1"/>
  <c r="M10" i="11"/>
  <c r="M19" i="11"/>
  <c r="M11" i="11"/>
  <c r="M14" i="11"/>
  <c r="M18" i="11"/>
  <c r="M12" i="11"/>
  <c r="R12" i="11" s="1"/>
  <c r="M23" i="11"/>
  <c r="M22" i="11"/>
  <c r="M6" i="11"/>
  <c r="M13" i="11"/>
  <c r="M7" i="11"/>
  <c r="R7" i="11" s="1"/>
  <c r="M20" i="11"/>
  <c r="R20" i="11" s="1"/>
  <c r="M15" i="11"/>
  <c r="M9" i="11"/>
  <c r="R9" i="11" s="1"/>
  <c r="O9" i="11"/>
  <c r="O17" i="11"/>
  <c r="O22" i="11"/>
  <c r="O10" i="11"/>
  <c r="O18" i="11"/>
  <c r="O5" i="11"/>
  <c r="O7" i="11"/>
  <c r="O12" i="11"/>
  <c r="O8" i="11"/>
  <c r="O13" i="11"/>
  <c r="O15" i="11"/>
  <c r="O11" i="11"/>
  <c r="O14" i="11"/>
  <c r="O20" i="11"/>
  <c r="O23" i="11"/>
  <c r="O6" i="11"/>
  <c r="O21" i="11"/>
  <c r="O16" i="11"/>
  <c r="O19" i="11"/>
  <c r="N19" i="11"/>
  <c r="N14" i="11"/>
  <c r="N16" i="11"/>
  <c r="N8" i="11"/>
  <c r="N7" i="11"/>
  <c r="N23" i="11"/>
  <c r="N5" i="11"/>
  <c r="N20" i="11"/>
  <c r="N21" i="11"/>
  <c r="N6" i="11"/>
  <c r="N9" i="11"/>
  <c r="N17" i="11"/>
  <c r="N12" i="11"/>
  <c r="N22" i="11"/>
  <c r="N11" i="11"/>
  <c r="N10" i="11"/>
  <c r="N13" i="11"/>
  <c r="N15" i="11"/>
  <c r="N18" i="11"/>
  <c r="P15" i="11"/>
  <c r="P16" i="11"/>
  <c r="P21" i="11"/>
  <c r="P9" i="11"/>
  <c r="P19" i="11"/>
  <c r="P22" i="11"/>
  <c r="P18" i="11"/>
  <c r="P10" i="11"/>
  <c r="P6" i="11"/>
  <c r="P14" i="11"/>
  <c r="P11" i="11"/>
  <c r="P20" i="11"/>
  <c r="P12" i="11"/>
  <c r="P8" i="11"/>
  <c r="P13" i="11"/>
  <c r="P7" i="11"/>
  <c r="P23" i="11"/>
  <c r="P17" i="11"/>
  <c r="P5" i="11"/>
  <c r="N12" i="14"/>
  <c r="N9" i="14"/>
  <c r="N13" i="14"/>
  <c r="N19" i="14"/>
  <c r="N17" i="14"/>
  <c r="N20" i="14"/>
  <c r="N14" i="14"/>
  <c r="N7" i="14"/>
  <c r="N5" i="14"/>
  <c r="N22" i="14"/>
  <c r="N21" i="14"/>
  <c r="N18" i="14"/>
  <c r="N6" i="14"/>
  <c r="N10" i="14"/>
  <c r="N15" i="14"/>
  <c r="N11" i="14"/>
  <c r="N8" i="14"/>
  <c r="N16" i="14"/>
  <c r="N23" i="14"/>
  <c r="P9" i="14"/>
  <c r="P5" i="14"/>
  <c r="P18" i="14"/>
  <c r="P7" i="14"/>
  <c r="P20" i="14"/>
  <c r="P13" i="14"/>
  <c r="P23" i="14"/>
  <c r="P8" i="14"/>
  <c r="P22" i="14"/>
  <c r="P15" i="14"/>
  <c r="P16" i="14"/>
  <c r="P6" i="14"/>
  <c r="P19" i="14"/>
  <c r="P21" i="14"/>
  <c r="P17" i="14"/>
  <c r="P10" i="14"/>
  <c r="P11" i="14"/>
  <c r="P12" i="14"/>
  <c r="P14" i="14"/>
  <c r="M9" i="14"/>
  <c r="R9" i="14" s="1"/>
  <c r="M13" i="14"/>
  <c r="M6" i="14"/>
  <c r="M16" i="14"/>
  <c r="M14" i="14"/>
  <c r="M20" i="14"/>
  <c r="M8" i="14"/>
  <c r="M17" i="14"/>
  <c r="M5" i="14"/>
  <c r="R5" i="14" s="1"/>
  <c r="M10" i="14"/>
  <c r="M11" i="14"/>
  <c r="M21" i="14"/>
  <c r="M22" i="14"/>
  <c r="R22" i="14" s="1"/>
  <c r="M19" i="14"/>
  <c r="M7" i="14"/>
  <c r="M12" i="14"/>
  <c r="M18" i="14"/>
  <c r="M23" i="14"/>
  <c r="M15" i="14"/>
  <c r="O13" i="14"/>
  <c r="O14" i="14"/>
  <c r="O18" i="14"/>
  <c r="O8" i="14"/>
  <c r="O21" i="14"/>
  <c r="O17" i="14"/>
  <c r="O19" i="14"/>
  <c r="O7" i="14"/>
  <c r="O9" i="14"/>
  <c r="O16" i="14"/>
  <c r="O6" i="14"/>
  <c r="O22" i="14"/>
  <c r="O5" i="14"/>
  <c r="O10" i="14"/>
  <c r="O11" i="14"/>
  <c r="O23" i="14"/>
  <c r="O15" i="14"/>
  <c r="O12" i="14"/>
  <c r="O20" i="14"/>
  <c r="R14" i="13"/>
  <c r="R23" i="13" s="1"/>
  <c r="R9" i="13"/>
  <c r="R21" i="13"/>
  <c r="N11" i="13"/>
  <c r="R11" i="13" s="1"/>
  <c r="N7" i="13"/>
  <c r="R7" i="13" s="1"/>
  <c r="N12" i="13"/>
  <c r="N20" i="13"/>
  <c r="R20" i="13" s="1"/>
  <c r="N13" i="13"/>
  <c r="N5" i="13"/>
  <c r="R5" i="13" s="1"/>
  <c r="N23" i="13"/>
  <c r="N8" i="13"/>
  <c r="R8" i="13" s="1"/>
  <c r="N16" i="13"/>
  <c r="N15" i="13"/>
  <c r="R15" i="13" s="1"/>
  <c r="N21" i="13"/>
  <c r="N17" i="13"/>
  <c r="R17" i="13" s="1"/>
  <c r="N9" i="13"/>
  <c r="N18" i="13"/>
  <c r="R18" i="13" s="1"/>
  <c r="N22" i="13"/>
  <c r="R22" i="13" s="1"/>
  <c r="N6" i="13"/>
  <c r="R6" i="13" s="1"/>
  <c r="N14" i="13"/>
  <c r="N10" i="13"/>
  <c r="R10" i="13" s="1"/>
  <c r="N19" i="13"/>
  <c r="R19" i="13" s="1"/>
  <c r="O10" i="13"/>
  <c r="O6" i="13"/>
  <c r="O11" i="13"/>
  <c r="O19" i="13"/>
  <c r="O12" i="13"/>
  <c r="R12" i="13" s="1"/>
  <c r="O14" i="13"/>
  <c r="O5" i="13"/>
  <c r="O9" i="13"/>
  <c r="O23" i="13"/>
  <c r="O18" i="13"/>
  <c r="O7" i="13"/>
  <c r="O20" i="13"/>
  <c r="O15" i="13"/>
  <c r="O8" i="13"/>
  <c r="O16" i="13"/>
  <c r="R16" i="13" s="1"/>
  <c r="O22" i="13"/>
  <c r="O13" i="13"/>
  <c r="R13" i="13" s="1"/>
  <c r="O21" i="13"/>
  <c r="O17" i="13"/>
  <c r="O9" i="12"/>
  <c r="O5" i="12"/>
  <c r="O19" i="12"/>
  <c r="O22" i="12"/>
  <c r="O7" i="12"/>
  <c r="O17" i="12"/>
  <c r="O10" i="12"/>
  <c r="O16" i="12"/>
  <c r="O6" i="12"/>
  <c r="O15" i="12"/>
  <c r="O11" i="12"/>
  <c r="O12" i="12"/>
  <c r="O13" i="12"/>
  <c r="O14" i="12"/>
  <c r="O21" i="12"/>
  <c r="O18" i="12"/>
  <c r="O20" i="12"/>
  <c r="O8" i="12"/>
  <c r="O23" i="12"/>
  <c r="N9" i="12"/>
  <c r="N17" i="12"/>
  <c r="N18" i="12"/>
  <c r="N5" i="12"/>
  <c r="N22" i="12"/>
  <c r="N16" i="12"/>
  <c r="N10" i="12"/>
  <c r="N11" i="12"/>
  <c r="N12" i="12"/>
  <c r="N19" i="12"/>
  <c r="N6" i="12"/>
  <c r="N14" i="12"/>
  <c r="N21" i="12"/>
  <c r="N20" i="12"/>
  <c r="N7" i="12"/>
  <c r="N13" i="12"/>
  <c r="N8" i="12"/>
  <c r="N23" i="12"/>
  <c r="N15" i="12"/>
  <c r="P21" i="12"/>
  <c r="P16" i="12"/>
  <c r="P15" i="12"/>
  <c r="P9" i="12"/>
  <c r="P17" i="12"/>
  <c r="P6" i="12"/>
  <c r="P8" i="12"/>
  <c r="P5" i="12"/>
  <c r="P22" i="12"/>
  <c r="P18" i="12"/>
  <c r="P10" i="12"/>
  <c r="P20" i="12"/>
  <c r="P19" i="12"/>
  <c r="P11" i="12"/>
  <c r="P7" i="12"/>
  <c r="P12" i="12"/>
  <c r="P13" i="12"/>
  <c r="P14" i="12"/>
  <c r="P23" i="12"/>
  <c r="M17" i="12"/>
  <c r="R17" i="12" s="1"/>
  <c r="M5" i="12"/>
  <c r="R5" i="12" s="1"/>
  <c r="M6" i="12"/>
  <c r="R6" i="12" s="1"/>
  <c r="M7" i="12"/>
  <c r="M10" i="12"/>
  <c r="R10" i="12" s="1"/>
  <c r="M18" i="12"/>
  <c r="M11" i="12"/>
  <c r="M12" i="12"/>
  <c r="M19" i="12"/>
  <c r="R19" i="12" s="1"/>
  <c r="M16" i="12"/>
  <c r="M13" i="12"/>
  <c r="M20" i="12"/>
  <c r="R20" i="12" s="1"/>
  <c r="M14" i="12"/>
  <c r="R14" i="12" s="1"/>
  <c r="R23" i="12" s="1"/>
  <c r="M8" i="12"/>
  <c r="R8" i="12" s="1"/>
  <c r="M23" i="12"/>
  <c r="M21" i="12"/>
  <c r="M15" i="12"/>
  <c r="M9" i="12"/>
  <c r="M22" i="12"/>
  <c r="F24" i="15"/>
  <c r="F25" i="14"/>
  <c r="G19" i="14"/>
  <c r="G15" i="14"/>
  <c r="G11" i="14"/>
  <c r="G13" i="14"/>
  <c r="G10" i="14"/>
  <c r="G9" i="14"/>
  <c r="G17" i="14"/>
  <c r="G5" i="14"/>
  <c r="G21" i="14"/>
  <c r="G14" i="14"/>
  <c r="G20" i="14"/>
  <c r="G8" i="14"/>
  <c r="G18" i="14"/>
  <c r="G12" i="14"/>
  <c r="G6" i="14"/>
  <c r="G22" i="14"/>
  <c r="G7" i="14"/>
  <c r="G16" i="14"/>
  <c r="F24" i="13"/>
  <c r="F24" i="12"/>
  <c r="F24" i="11"/>
  <c r="D27" i="1"/>
  <c r="D28" i="1" s="1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3" i="1" l="1"/>
  <c r="AA4" i="1" s="1"/>
  <c r="R14" i="11"/>
  <c r="R23" i="11" s="1"/>
  <c r="R18" i="11"/>
  <c r="R11" i="11"/>
  <c r="R19" i="11"/>
  <c r="R15" i="11"/>
  <c r="R10" i="11"/>
  <c r="R16" i="11"/>
  <c r="R13" i="11"/>
  <c r="R6" i="11"/>
  <c r="R17" i="11"/>
  <c r="R21" i="11"/>
  <c r="R22" i="11"/>
  <c r="R8" i="11"/>
  <c r="R7" i="14"/>
  <c r="R19" i="14"/>
  <c r="R10" i="14"/>
  <c r="R6" i="14"/>
  <c r="R15" i="14"/>
  <c r="R8" i="14"/>
  <c r="R20" i="14"/>
  <c r="R17" i="14"/>
  <c r="R18" i="14"/>
  <c r="R14" i="14"/>
  <c r="R23" i="14" s="1"/>
  <c r="R12" i="14"/>
  <c r="R16" i="14"/>
  <c r="R13" i="14"/>
  <c r="R21" i="14"/>
  <c r="R11" i="14"/>
  <c r="R13" i="12"/>
  <c r="R16" i="12"/>
  <c r="R12" i="12"/>
  <c r="R11" i="12"/>
  <c r="R9" i="12"/>
  <c r="R18" i="12"/>
  <c r="R22" i="12"/>
  <c r="R15" i="12"/>
  <c r="R21" i="12"/>
  <c r="R7" i="12"/>
  <c r="F25" i="15"/>
  <c r="F29" i="14" s="1"/>
  <c r="G19" i="15"/>
  <c r="G15" i="15"/>
  <c r="G21" i="15"/>
  <c r="G20" i="15"/>
  <c r="G14" i="15"/>
  <c r="G17" i="15"/>
  <c r="G10" i="15"/>
  <c r="G6" i="15"/>
  <c r="G13" i="15"/>
  <c r="G16" i="15"/>
  <c r="G5" i="15"/>
  <c r="G18" i="15"/>
  <c r="G22" i="15"/>
  <c r="G8" i="15"/>
  <c r="G9" i="15"/>
  <c r="G7" i="15"/>
  <c r="G12" i="15"/>
  <c r="G11" i="15"/>
  <c r="F25" i="13"/>
  <c r="G20" i="13"/>
  <c r="G17" i="13"/>
  <c r="G21" i="13"/>
  <c r="G16" i="13"/>
  <c r="G19" i="13"/>
  <c r="G22" i="13"/>
  <c r="G7" i="13"/>
  <c r="G18" i="13"/>
  <c r="G13" i="13"/>
  <c r="G10" i="13"/>
  <c r="G6" i="13"/>
  <c r="G14" i="13"/>
  <c r="G11" i="13"/>
  <c r="G15" i="13"/>
  <c r="G5" i="13"/>
  <c r="G8" i="13"/>
  <c r="G9" i="13"/>
  <c r="G12" i="13"/>
  <c r="F25" i="12"/>
  <c r="G16" i="12"/>
  <c r="G15" i="12"/>
  <c r="G8" i="12"/>
  <c r="G6" i="12"/>
  <c r="G17" i="12"/>
  <c r="G5" i="12"/>
  <c r="G11" i="12"/>
  <c r="G22" i="12"/>
  <c r="G7" i="12"/>
  <c r="G21" i="12"/>
  <c r="G14" i="12"/>
  <c r="G12" i="12"/>
  <c r="G19" i="12"/>
  <c r="G20" i="12"/>
  <c r="G13" i="12"/>
  <c r="G9" i="12"/>
  <c r="G10" i="12"/>
  <c r="G18" i="12"/>
  <c r="F25" i="11"/>
  <c r="G18" i="11"/>
  <c r="G14" i="11"/>
  <c r="G16" i="11"/>
  <c r="G22" i="11"/>
  <c r="G20" i="11"/>
  <c r="G10" i="11"/>
  <c r="G8" i="11"/>
  <c r="G17" i="11"/>
  <c r="G21" i="11"/>
  <c r="G19" i="11"/>
  <c r="G15" i="11"/>
  <c r="G11" i="11"/>
  <c r="G9" i="11"/>
  <c r="G12" i="11"/>
  <c r="G7" i="11"/>
  <c r="G5" i="11"/>
  <c r="G13" i="11"/>
  <c r="G6" i="11"/>
  <c r="F24" i="1"/>
  <c r="F25" i="1" s="1"/>
  <c r="F31" i="11" l="1"/>
  <c r="F29" i="12"/>
  <c r="K7" i="15"/>
  <c r="I7" i="15"/>
  <c r="J7" i="15"/>
  <c r="H7" i="15"/>
  <c r="K21" i="15"/>
  <c r="H21" i="15"/>
  <c r="I21" i="15"/>
  <c r="J21" i="15"/>
  <c r="H8" i="15"/>
  <c r="J8" i="15"/>
  <c r="I8" i="15"/>
  <c r="K8" i="15"/>
  <c r="K19" i="15"/>
  <c r="J19" i="15"/>
  <c r="I19" i="15"/>
  <c r="H19" i="15"/>
  <c r="J5" i="15"/>
  <c r="H5" i="15"/>
  <c r="K5" i="15"/>
  <c r="I5" i="15"/>
  <c r="H16" i="15"/>
  <c r="J16" i="15"/>
  <c r="K16" i="15"/>
  <c r="I16" i="15"/>
  <c r="K9" i="15"/>
  <c r="J9" i="15"/>
  <c r="I9" i="15"/>
  <c r="H9" i="15"/>
  <c r="J15" i="15"/>
  <c r="H15" i="15"/>
  <c r="I15" i="15"/>
  <c r="K15" i="15"/>
  <c r="J22" i="15"/>
  <c r="I22" i="15"/>
  <c r="K22" i="15"/>
  <c r="H22" i="15"/>
  <c r="J18" i="15"/>
  <c r="I18" i="15"/>
  <c r="K18" i="15"/>
  <c r="H18" i="15"/>
  <c r="H13" i="15"/>
  <c r="I13" i="15"/>
  <c r="J13" i="15"/>
  <c r="K13" i="15"/>
  <c r="H6" i="15"/>
  <c r="J6" i="15"/>
  <c r="K6" i="15"/>
  <c r="I6" i="15"/>
  <c r="H10" i="15"/>
  <c r="J10" i="15"/>
  <c r="I10" i="15"/>
  <c r="K10" i="15"/>
  <c r="K20" i="15"/>
  <c r="I20" i="15"/>
  <c r="J20" i="15"/>
  <c r="H20" i="15"/>
  <c r="H11" i="15"/>
  <c r="K11" i="15"/>
  <c r="I11" i="15"/>
  <c r="J11" i="15"/>
  <c r="J17" i="15"/>
  <c r="H17" i="15"/>
  <c r="K17" i="15"/>
  <c r="I17" i="15"/>
  <c r="I12" i="15"/>
  <c r="H12" i="15"/>
  <c r="J12" i="15"/>
  <c r="K12" i="15"/>
  <c r="H14" i="15"/>
  <c r="K14" i="15"/>
  <c r="J14" i="15"/>
  <c r="I14" i="15"/>
  <c r="F29" i="13"/>
  <c r="G10" i="1"/>
  <c r="G13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H22" i="1" l="1"/>
  <c r="J22" i="1"/>
  <c r="I22" i="1"/>
  <c r="K22" i="1"/>
  <c r="K17" i="1"/>
  <c r="I17" i="1"/>
  <c r="J17" i="1"/>
  <c r="H17" i="1"/>
  <c r="K13" i="1"/>
  <c r="J13" i="1"/>
  <c r="I13" i="1"/>
  <c r="H13" i="1"/>
  <c r="H7" i="1"/>
  <c r="I7" i="1"/>
  <c r="K7" i="1"/>
  <c r="J7" i="1"/>
  <c r="I9" i="1"/>
  <c r="K9" i="1"/>
  <c r="H9" i="1"/>
  <c r="J9" i="1"/>
  <c r="H16" i="1"/>
  <c r="K16" i="1"/>
  <c r="J16" i="1"/>
  <c r="I16" i="1"/>
  <c r="K10" i="1"/>
  <c r="J10" i="1"/>
  <c r="I10" i="1"/>
  <c r="H10" i="1"/>
  <c r="I11" i="1"/>
  <c r="J11" i="1"/>
  <c r="H11" i="1"/>
  <c r="K11" i="1"/>
  <c r="H21" i="1"/>
  <c r="J21" i="1"/>
  <c r="I21" i="1"/>
  <c r="K21" i="1"/>
  <c r="K14" i="1"/>
  <c r="J14" i="1"/>
  <c r="I14" i="1"/>
  <c r="H14" i="1"/>
  <c r="K6" i="1"/>
  <c r="I6" i="1"/>
  <c r="H6" i="1"/>
  <c r="J6" i="1"/>
  <c r="H19" i="1"/>
  <c r="K19" i="1"/>
  <c r="J19" i="1"/>
  <c r="I19" i="1"/>
  <c r="I8" i="1"/>
  <c r="K8" i="1"/>
  <c r="J8" i="1"/>
  <c r="H8" i="1"/>
  <c r="K20" i="1"/>
  <c r="J20" i="1"/>
  <c r="I20" i="1"/>
  <c r="H20" i="1"/>
  <c r="H18" i="1"/>
  <c r="K18" i="1"/>
  <c r="J18" i="1"/>
  <c r="I18" i="1"/>
  <c r="I12" i="1"/>
  <c r="K12" i="1"/>
  <c r="J12" i="1"/>
  <c r="H12" i="1"/>
  <c r="K5" i="1"/>
  <c r="J5" i="1"/>
  <c r="I5" i="1"/>
  <c r="H5" i="1"/>
  <c r="I15" i="1"/>
  <c r="H15" i="1"/>
  <c r="J15" i="1"/>
  <c r="K15" i="1"/>
  <c r="I24" i="15"/>
  <c r="K24" i="15"/>
  <c r="J24" i="15"/>
  <c r="H24" i="15"/>
  <c r="G25" i="14"/>
  <c r="H24" i="1" l="1"/>
  <c r="I24" i="1"/>
  <c r="J24" i="1"/>
  <c r="K24" i="1"/>
  <c r="H27" i="15"/>
  <c r="H28" i="15" s="1"/>
  <c r="H25" i="15"/>
  <c r="J27" i="15"/>
  <c r="J28" i="15" s="1"/>
  <c r="J25" i="15"/>
  <c r="I27" i="15"/>
  <c r="I28" i="15" s="1"/>
  <c r="I25" i="15"/>
  <c r="K25" i="15"/>
  <c r="K27" i="15"/>
  <c r="K28" i="15" s="1"/>
  <c r="G25" i="13"/>
  <c r="G25" i="12"/>
  <c r="G25" i="11"/>
  <c r="I27" i="1" l="1"/>
  <c r="I28" i="1" s="1"/>
  <c r="I25" i="1"/>
  <c r="K25" i="1"/>
  <c r="K27" i="1"/>
  <c r="K28" i="1" s="1"/>
  <c r="J27" i="1"/>
  <c r="J28" i="1" s="1"/>
  <c r="J25" i="1"/>
  <c r="H25" i="1"/>
  <c r="G25" i="1" s="1"/>
  <c r="H27" i="1"/>
  <c r="H28" i="1" s="1"/>
  <c r="G25" i="15"/>
  <c r="P13" i="15"/>
  <c r="P10" i="15"/>
  <c r="P7" i="15"/>
  <c r="P6" i="15"/>
  <c r="P12" i="15"/>
  <c r="P16" i="15"/>
  <c r="P8" i="15"/>
  <c r="P19" i="15"/>
  <c r="P11" i="15"/>
  <c r="P22" i="15"/>
  <c r="P23" i="15"/>
  <c r="P15" i="15"/>
  <c r="P21" i="15"/>
  <c r="P5" i="15"/>
  <c r="P18" i="15"/>
  <c r="P17" i="15"/>
  <c r="P14" i="15"/>
  <c r="P9" i="15"/>
  <c r="P20" i="15"/>
  <c r="AE3" i="16"/>
  <c r="N13" i="15"/>
  <c r="N7" i="15"/>
  <c r="N14" i="15"/>
  <c r="N20" i="15"/>
  <c r="N22" i="15"/>
  <c r="N8" i="15"/>
  <c r="N23" i="15"/>
  <c r="N11" i="15"/>
  <c r="N5" i="15"/>
  <c r="N6" i="15"/>
  <c r="N17" i="15"/>
  <c r="N10" i="15"/>
  <c r="N21" i="15"/>
  <c r="N15" i="15"/>
  <c r="N12" i="15"/>
  <c r="N9" i="15"/>
  <c r="N18" i="15"/>
  <c r="N19" i="15"/>
  <c r="N16" i="15"/>
  <c r="AC3" i="16"/>
  <c r="O22" i="15"/>
  <c r="O15" i="15"/>
  <c r="O6" i="15"/>
  <c r="O14" i="15"/>
  <c r="O20" i="15"/>
  <c r="O10" i="15"/>
  <c r="O13" i="15"/>
  <c r="O5" i="15"/>
  <c r="O19" i="15"/>
  <c r="O18" i="15"/>
  <c r="O9" i="15"/>
  <c r="O21" i="15"/>
  <c r="O7" i="15"/>
  <c r="O11" i="15"/>
  <c r="O8" i="15"/>
  <c r="O23" i="15"/>
  <c r="O12" i="15"/>
  <c r="O16" i="15"/>
  <c r="O17" i="15"/>
  <c r="AD3" i="16"/>
  <c r="M20" i="15"/>
  <c r="M10" i="15"/>
  <c r="M8" i="15"/>
  <c r="M11" i="15"/>
  <c r="M23" i="15"/>
  <c r="M21" i="15"/>
  <c r="M14" i="15"/>
  <c r="M18" i="15"/>
  <c r="M15" i="15"/>
  <c r="M7" i="15"/>
  <c r="M5" i="15"/>
  <c r="M6" i="15"/>
  <c r="M22" i="15"/>
  <c r="M12" i="15"/>
  <c r="M19" i="15"/>
  <c r="M16" i="15"/>
  <c r="M17" i="15"/>
  <c r="M9" i="15"/>
  <c r="M13" i="15"/>
  <c r="AB3" i="16"/>
  <c r="M12" i="1" l="1"/>
  <c r="M9" i="1"/>
  <c r="M20" i="1"/>
  <c r="M13" i="1"/>
  <c r="M21" i="1"/>
  <c r="M14" i="1"/>
  <c r="M16" i="1"/>
  <c r="M15" i="1"/>
  <c r="M5" i="1"/>
  <c r="M10" i="1"/>
  <c r="M19" i="1"/>
  <c r="M8" i="1"/>
  <c r="M17" i="1"/>
  <c r="M7" i="1"/>
  <c r="M22" i="1"/>
  <c r="M18" i="1"/>
  <c r="M23" i="1"/>
  <c r="M6" i="1"/>
  <c r="M11" i="1"/>
  <c r="O9" i="1"/>
  <c r="O10" i="1"/>
  <c r="O20" i="1"/>
  <c r="O12" i="1"/>
  <c r="O21" i="1"/>
  <c r="O13" i="1"/>
  <c r="O11" i="1"/>
  <c r="O19" i="1"/>
  <c r="O15" i="1"/>
  <c r="O5" i="1"/>
  <c r="O23" i="1"/>
  <c r="O8" i="1"/>
  <c r="O17" i="1"/>
  <c r="O22" i="1"/>
  <c r="O18" i="1"/>
  <c r="O7" i="1"/>
  <c r="O6" i="1"/>
  <c r="O14" i="1"/>
  <c r="O16" i="1"/>
  <c r="P10" i="1"/>
  <c r="P18" i="1"/>
  <c r="P11" i="1"/>
  <c r="P22" i="1"/>
  <c r="P14" i="1"/>
  <c r="P16" i="1"/>
  <c r="P6" i="1"/>
  <c r="P20" i="1"/>
  <c r="P23" i="1"/>
  <c r="P19" i="1"/>
  <c r="P15" i="1"/>
  <c r="P12" i="1"/>
  <c r="P17" i="1"/>
  <c r="P5" i="1"/>
  <c r="P21" i="1"/>
  <c r="P7" i="1"/>
  <c r="P8" i="1"/>
  <c r="P13" i="1"/>
  <c r="P9" i="1"/>
  <c r="N16" i="1"/>
  <c r="N19" i="1"/>
  <c r="N5" i="1"/>
  <c r="N7" i="1"/>
  <c r="N8" i="1"/>
  <c r="N9" i="1"/>
  <c r="N20" i="1"/>
  <c r="N22" i="1"/>
  <c r="N23" i="1"/>
  <c r="N11" i="1"/>
  <c r="N15" i="1"/>
  <c r="N14" i="1"/>
  <c r="N10" i="1"/>
  <c r="N17" i="1"/>
  <c r="N21" i="1"/>
  <c r="N18" i="1"/>
  <c r="N12" i="1"/>
  <c r="N13" i="1"/>
  <c r="N6" i="1"/>
  <c r="R7" i="15"/>
  <c r="R6" i="15"/>
  <c r="R5" i="15"/>
  <c r="R15" i="15"/>
  <c r="R18" i="15"/>
  <c r="R19" i="15"/>
  <c r="AD7" i="16"/>
  <c r="AD4" i="16"/>
  <c r="AD5" i="16"/>
  <c r="AD6" i="16"/>
  <c r="AE7" i="16"/>
  <c r="AE4" i="16"/>
  <c r="AE6" i="16"/>
  <c r="AE5" i="16"/>
  <c r="R13" i="15"/>
  <c r="R14" i="15"/>
  <c r="R23" i="15" s="1"/>
  <c r="R9" i="15"/>
  <c r="R21" i="15"/>
  <c r="AF3" i="16"/>
  <c r="AG3" i="16" s="1"/>
  <c r="AB4" i="16"/>
  <c r="AB7" i="16"/>
  <c r="AB6" i="16"/>
  <c r="AB5" i="16"/>
  <c r="R16" i="15"/>
  <c r="R11" i="15"/>
  <c r="AC6" i="16"/>
  <c r="AC7" i="16"/>
  <c r="AC4" i="16"/>
  <c r="AC5" i="16"/>
  <c r="R8" i="15"/>
  <c r="R17" i="15"/>
  <c r="R12" i="15"/>
  <c r="R10" i="15"/>
  <c r="R22" i="15"/>
  <c r="R20" i="15"/>
  <c r="R8" i="1" l="1"/>
  <c r="R19" i="1"/>
  <c r="R10" i="1"/>
  <c r="R5" i="1"/>
  <c r="R15" i="1"/>
  <c r="R11" i="1"/>
  <c r="R16" i="1"/>
  <c r="R6" i="1"/>
  <c r="R14" i="1"/>
  <c r="R23" i="1" s="1"/>
  <c r="R21" i="1"/>
  <c r="R18" i="1"/>
  <c r="R13" i="1"/>
  <c r="R22" i="1"/>
  <c r="R20" i="1"/>
  <c r="R7" i="1"/>
  <c r="R9" i="1"/>
  <c r="R17" i="1"/>
  <c r="R12" i="1"/>
  <c r="AF5" i="16"/>
  <c r="AG5" i="16" s="1"/>
  <c r="AF6" i="16"/>
  <c r="AF7" i="16"/>
  <c r="AF4" i="16"/>
  <c r="AK4" i="16" s="1"/>
  <c r="AG6" i="16" l="1"/>
  <c r="AJ6" i="16"/>
  <c r="AK5" i="16"/>
  <c r="AG7" i="16"/>
  <c r="AJ7" i="16"/>
  <c r="AK6" i="16"/>
  <c r="AK7" i="16"/>
  <c r="AG4" i="16"/>
  <c r="AJ4" i="16"/>
  <c r="AJ5" i="16"/>
</calcChain>
</file>

<file path=xl/sharedStrings.xml><?xml version="1.0" encoding="utf-8"?>
<sst xmlns="http://schemas.openxmlformats.org/spreadsheetml/2006/main" count="211" uniqueCount="66">
  <si>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</si>
  <si>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</si>
  <si>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</si>
  <si>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</si>
  <si>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</si>
  <si>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</si>
  <si>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</si>
  <si>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</si>
  <si>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</si>
  <si>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</si>
  <si>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</si>
  <si>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</si>
  <si>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</si>
  <si>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</si>
  <si>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</si>
  <si>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</si>
  <si>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</si>
  <si>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</si>
  <si>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</si>
  <si>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</si>
  <si>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</si>
  <si>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</si>
  <si>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mode_1_sq</t>
  </si>
  <si>
    <t>mode_2_sq</t>
  </si>
  <si>
    <t>mode_3_sq</t>
  </si>
  <si>
    <t>mode_4_sq</t>
  </si>
  <si>
    <t>pred_norm</t>
  </si>
  <si>
    <t>pred_norm_ratio</t>
  </si>
  <si>
    <t>equilibrium structure</t>
  </si>
  <si>
    <t>a125</t>
  </si>
  <si>
    <t>a140</t>
  </si>
  <si>
    <t>a155</t>
  </si>
  <si>
    <t>a165</t>
  </si>
  <si>
    <t>c1_pred</t>
  </si>
  <si>
    <t>c2_pred</t>
  </si>
  <si>
    <t>c1_QM</t>
  </si>
  <si>
    <t>c2_QM</t>
  </si>
  <si>
    <t>arg1_A</t>
  </si>
  <si>
    <t>arg2_A</t>
  </si>
  <si>
    <t>arg3_A</t>
  </si>
  <si>
    <t>arg4_A</t>
  </si>
  <si>
    <t>f1_A</t>
  </si>
  <si>
    <t>f2_A</t>
  </si>
  <si>
    <t>f3_A</t>
  </si>
  <si>
    <t>f4_A</t>
  </si>
  <si>
    <t>arg1_B</t>
  </si>
  <si>
    <t>arg2_B</t>
  </si>
  <si>
    <t>arg3_B</t>
  </si>
  <si>
    <t>arg4_B</t>
  </si>
  <si>
    <t>f1_B</t>
  </si>
  <si>
    <t>f2_B</t>
  </si>
  <si>
    <t>f3_B</t>
  </si>
  <si>
    <t>f4_B</t>
  </si>
  <si>
    <t>mode_1_ratio</t>
  </si>
  <si>
    <t>mode_2_ratio</t>
  </si>
  <si>
    <t>mode_3_ratio</t>
  </si>
  <si>
    <t>mode_4_ratio</t>
  </si>
  <si>
    <t>kJ/mol</t>
  </si>
  <si>
    <t>QM</t>
  </si>
  <si>
    <t>calculate</t>
  </si>
  <si>
    <t>sym_value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</si>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</sst>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7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HSNC</a:t>
            </a:r>
          </a:p>
        </c:rich>
      </c:tx>
      <c:layout>
        <c:manualLayout>
          <c:xMode val="edge"/>
          <c:yMode val="edge"/>
          <c:x val="0.5109517642723439"/>
          <c:y val="4.43984843560071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(opt_angle_no_relax!$R$23,opt_angle_no_relax!$R$15:$R$22,opt_angle_no_relax!$R$5:$R$14)</c:f>
              <c:numCache>
                <c:formatCode>General</c:formatCode>
                <c:ptCount val="19"/>
                <c:pt idx="0">
                  <c:v>0</c:v>
                </c:pt>
                <c:pt idx="1">
                  <c:v>8.6259605371778306E-2</c:v>
                </c:pt>
                <c:pt idx="2">
                  <c:v>0.32455182044980263</c:v>
                </c:pt>
                <c:pt idx="3">
                  <c:v>0.66054680524513365</c:v>
                </c:pt>
                <c:pt idx="4">
                  <c:v>1.0245117352295605</c:v>
                </c:pt>
                <c:pt idx="5">
                  <c:v>1.3534033770489791</c:v>
                </c:pt>
                <c:pt idx="6">
                  <c:v>1.6075140643424002</c:v>
                </c:pt>
                <c:pt idx="7">
                  <c:v>1.7752995087617212</c:v>
                </c:pt>
                <c:pt idx="8">
                  <c:v>1.8657676604984714</c:v>
                </c:pt>
                <c:pt idx="9">
                  <c:v>1.8936719681852456</c:v>
                </c:pt>
                <c:pt idx="10">
                  <c:v>1.8657676604984714</c:v>
                </c:pt>
                <c:pt idx="11">
                  <c:v>1.7752995087617212</c:v>
                </c:pt>
                <c:pt idx="12">
                  <c:v>1.6075140643424002</c:v>
                </c:pt>
                <c:pt idx="13">
                  <c:v>1.3534033770489791</c:v>
                </c:pt>
                <c:pt idx="14">
                  <c:v>1.0245117352295605</c:v>
                </c:pt>
                <c:pt idx="15">
                  <c:v>0.66054680524513365</c:v>
                </c:pt>
                <c:pt idx="16">
                  <c:v>0.32455182044980263</c:v>
                </c:pt>
                <c:pt idx="17">
                  <c:v>8.6259605371778306E-2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12-4EA8-95E1-4D72CF686AF7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(opt_angle_no_relax!$T$23,opt_angle_no_relax!$T$15:$T$22,opt_angle_no_relax!$T$5:$T$14)</c:f>
              <c:numCache>
                <c:formatCode>General</c:formatCode>
                <c:ptCount val="19"/>
                <c:pt idx="0">
                  <c:v>0</c:v>
                </c:pt>
                <c:pt idx="1">
                  <c:v>8.6247675065806106E-2</c:v>
                </c:pt>
                <c:pt idx="2">
                  <c:v>0.32453805500742305</c:v>
                </c:pt>
                <c:pt idx="3">
                  <c:v>0.6605495450127421</c:v>
                </c:pt>
                <c:pt idx="4">
                  <c:v>1.0244963550908039</c:v>
                </c:pt>
                <c:pt idx="5">
                  <c:v>1.3533927399737991</c:v>
                </c:pt>
                <c:pt idx="6">
                  <c:v>1.6075148850873688</c:v>
                </c:pt>
                <c:pt idx="7">
                  <c:v>1.7752843350518219</c:v>
                </c:pt>
                <c:pt idx="8">
                  <c:v>1.8657590650383042</c:v>
                </c:pt>
                <c:pt idx="9">
                  <c:v>1.8936681300902194</c:v>
                </c:pt>
                <c:pt idx="10">
                  <c:v>1.8657590650383042</c:v>
                </c:pt>
                <c:pt idx="11">
                  <c:v>1.7752843350518219</c:v>
                </c:pt>
                <c:pt idx="12">
                  <c:v>1.6075148850873688</c:v>
                </c:pt>
                <c:pt idx="13">
                  <c:v>1.3533927399737991</c:v>
                </c:pt>
                <c:pt idx="14">
                  <c:v>1.0244963550908039</c:v>
                </c:pt>
                <c:pt idx="15">
                  <c:v>0.6605495450127421</c:v>
                </c:pt>
                <c:pt idx="16">
                  <c:v>0.32453805500742305</c:v>
                </c:pt>
                <c:pt idx="17">
                  <c:v>8.6247675065806106E-2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12-4EA8-95E1-4D72CF686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557544"/>
        <c:axId val="594566168"/>
      </c:scatterChart>
      <c:valAx>
        <c:axId val="594557544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566168"/>
        <c:crosses val="autoZero"/>
        <c:crossBetween val="midCat"/>
        <c:majorUnit val="90"/>
      </c:valAx>
      <c:valAx>
        <c:axId val="59456616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557544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HSNC (CO projectors)</a:t>
            </a:r>
          </a:p>
        </c:rich>
      </c:tx>
      <c:layout>
        <c:manualLayout>
          <c:xMode val="edge"/>
          <c:yMode val="edge"/>
          <c:x val="0.33510898840405484"/>
          <c:y val="4.64066433622564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541798585662172"/>
          <c:y val="0.13175352256285572"/>
          <c:w val="0.80845858135951121"/>
          <c:h val="0.58729466187227131"/>
        </c:manualLayout>
      </c:layout>
      <c:barChart>
        <c:barDir val="col"/>
        <c:grouping val="clustered"/>
        <c:varyColors val="0"/>
        <c:ser>
          <c:idx val="0"/>
          <c:order val="0"/>
          <c:tx>
            <c:v>c1_QM</c:v>
          </c:tx>
          <c:spPr>
            <a:solidFill>
              <a:srgbClr val="385723"/>
            </a:solidFill>
            <a:ln>
              <a:noFill/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predict_norms!$AL$4:$AL$7</c:f>
              <c:numCache>
                <c:formatCode>General</c:formatCode>
                <c:ptCount val="4"/>
                <c:pt idx="0">
                  <c:v>0.65971952357876262</c:v>
                </c:pt>
                <c:pt idx="1">
                  <c:v>0.76717567169634693</c:v>
                </c:pt>
                <c:pt idx="2">
                  <c:v>0.88470836667608999</c:v>
                </c:pt>
                <c:pt idx="3">
                  <c:v>0.95300626027287494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7D-4F0F-A2F3-A587344560A3}"/>
            </c:ext>
          </c:extLst>
        </c:ser>
        <c:ser>
          <c:idx val="1"/>
          <c:order val="1"/>
          <c:tx>
            <c:v>c1_predicted</c:v>
          </c:tx>
          <c:spPr>
            <a:pattFill prst="wdUpDiag">
              <a:fgClr>
                <a:srgbClr val="385723"/>
              </a:fgClr>
              <a:bgClr>
                <a:schemeClr val="bg1"/>
              </a:bgClr>
            </a:pattFill>
            <a:ln>
              <a:solidFill>
                <a:srgbClr val="385723"/>
              </a:solidFill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predict_norms!$AJ$4:$AJ$7</c:f>
              <c:numCache>
                <c:formatCode>General</c:formatCode>
                <c:ptCount val="4"/>
                <c:pt idx="0">
                  <c:v>0.80009933188346249</c:v>
                </c:pt>
                <c:pt idx="1">
                  <c:v>0.8378310350360143</c:v>
                </c:pt>
                <c:pt idx="2">
                  <c:v>0.9034854708857244</c:v>
                </c:pt>
                <c:pt idx="3">
                  <c:v>0.95617760826624476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7D-4F0F-A2F3-A587344560A3}"/>
            </c:ext>
          </c:extLst>
        </c:ser>
        <c:ser>
          <c:idx val="2"/>
          <c:order val="2"/>
          <c:tx>
            <c:v>c2_QM</c:v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predict_norms!$AM$4:$AM$7</c:f>
              <c:numCache>
                <c:formatCode>General</c:formatCode>
                <c:ptCount val="4"/>
                <c:pt idx="0">
                  <c:v>-0.75140862265441821</c:v>
                </c:pt>
                <c:pt idx="1">
                  <c:v>-0.64142362711104994</c:v>
                </c:pt>
                <c:pt idx="2">
                  <c:v>-0.4661343309784674</c:v>
                </c:pt>
                <c:pt idx="3">
                  <c:v>-0.30294739184320257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7D-4F0F-A2F3-A587344560A3}"/>
            </c:ext>
          </c:extLst>
        </c:ser>
        <c:ser>
          <c:idx val="3"/>
          <c:order val="3"/>
          <c:tx>
            <c:v>c2_predicted</c:v>
          </c:tx>
          <c:spPr>
            <a:pattFill prst="wdUpDiag">
              <a:fgClr>
                <a:srgbClr val="7030A0"/>
              </a:fgClr>
              <a:bgClr>
                <a:schemeClr val="bg1"/>
              </a:bgClr>
            </a:pattFill>
            <a:ln>
              <a:solidFill>
                <a:srgbClr val="7030A0"/>
              </a:solidFill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predict_norms!$AK$4:$AK$7</c:f>
              <c:numCache>
                <c:formatCode>General</c:formatCode>
                <c:ptCount val="4"/>
                <c:pt idx="0">
                  <c:v>-0.59915563690865536</c:v>
                </c:pt>
                <c:pt idx="1">
                  <c:v>-0.54569233035381592</c:v>
                </c:pt>
                <c:pt idx="2">
                  <c:v>-0.42858174020379569</c:v>
                </c:pt>
                <c:pt idx="3">
                  <c:v>-0.29278299827117515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7D-4F0F-A2F3-A58734456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94559112"/>
        <c:axId val="594560288"/>
      </c:barChart>
      <c:catAx>
        <c:axId val="594559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constrained SNC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560288"/>
        <c:crosses val="autoZero"/>
        <c:auto val="0"/>
        <c:lblAlgn val="ctr"/>
        <c:lblOffset val="0"/>
        <c:noMultiLvlLbl val="0"/>
      </c:catAx>
      <c:valAx>
        <c:axId val="594560288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c</a:t>
                </a:r>
                <a:r>
                  <a:rPr lang="en-US" sz="2800" baseline="-25000">
                    <a:solidFill>
                      <a:schemeClr val="tx1"/>
                    </a:solidFill>
                  </a:rPr>
                  <a:t>1</a:t>
                </a:r>
                <a:r>
                  <a:rPr lang="en-US" sz="2800">
                    <a:solidFill>
                      <a:schemeClr val="tx1"/>
                    </a:solidFill>
                  </a:rPr>
                  <a:t> or c</a:t>
                </a:r>
                <a:r>
                  <a:rPr lang="en-US" sz="28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2800">
                    <a:solidFill>
                      <a:schemeClr val="tx1"/>
                    </a:solidFill>
                  </a:rPr>
                  <a:t> mode coefficient</a:t>
                </a:r>
              </a:p>
            </c:rich>
          </c:tx>
          <c:layout>
            <c:manualLayout>
              <c:xMode val="edge"/>
              <c:yMode val="edge"/>
              <c:x val="1.0252925486027881E-2"/>
              <c:y val="0.137921814400075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55911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12055468211548415"/>
          <c:y val="0.8991118392413775"/>
          <c:w val="0.87753163067878304"/>
          <c:h val="7.06229517364445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D62DD2-CDEF-FF00-E62C-2E41F179C2D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300204-0D11-CCF8-0585-701843353BD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7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4.42578125" customWidth="1"/>
    <col min="7" max="7" width="10.140625" customWidth="1"/>
    <col min="8" max="8" width="11.28515625" customWidth="1"/>
    <col min="9" max="9" width="9.28515625" customWidth="1"/>
    <col min="10" max="10" width="10.140625" customWidth="1"/>
    <col min="11" max="11" width="14.140625" customWidth="1"/>
    <col min="12" max="12" width="11.140625" customWidth="1"/>
    <col min="13" max="13" width="12" customWidth="1"/>
    <col min="15" max="15" width="14.5703125" customWidth="1"/>
    <col min="16" max="16" width="10.42578125" customWidth="1"/>
    <col min="17" max="17" width="10.5703125" customWidth="1"/>
    <col min="18" max="18" width="12.28515625" customWidth="1"/>
    <col min="19" max="20" width="11.140625" customWidth="1"/>
    <col min="21" max="21" width="11.28515625" customWidth="1"/>
    <col min="22" max="22" width="11" customWidth="1"/>
    <col min="23" max="23" width="11.85546875" customWidth="1"/>
    <col min="24" max="24" width="13" customWidth="1"/>
    <col min="25" max="25" width="13.28515625" customWidth="1"/>
    <col min="26" max="26" width="16.140625" customWidth="1"/>
    <col min="27" max="27" width="13.28515625" customWidth="1"/>
    <col min="28" max="28" width="12.42578125" customWidth="1"/>
    <col min="29" max="29" width="11.42578125" customWidth="1"/>
    <col min="30" max="30" width="11.28515625" customWidth="1"/>
    <col min="31" max="31" width="11.85546875" customWidth="1"/>
    <col min="32" max="32" width="11.42578125" customWidth="1"/>
    <col min="33" max="33" width="16.42578125" customWidth="1"/>
  </cols>
  <sheetData>
    <row r="1" spans="1:39" x14ac:dyDescent="0.25">
      <c r="A1" t="s">
        <v>16</v>
      </c>
      <c r="B1">
        <v>2.8158916161173799</v>
      </c>
      <c r="AB1" t="s">
        <v>17</v>
      </c>
    </row>
    <row r="2" spans="1:39" x14ac:dyDescent="0.25">
      <c r="B2" t="s">
        <v>18</v>
      </c>
      <c r="C2" t="s">
        <v>8</v>
      </c>
      <c r="D2" t="s">
        <v>19</v>
      </c>
      <c r="E2" t="s">
        <v>8</v>
      </c>
      <c r="F2" t="s">
        <v>20</v>
      </c>
      <c r="G2" t="s">
        <v>37</v>
      </c>
      <c r="H2" t="s">
        <v>38</v>
      </c>
      <c r="I2" t="s">
        <v>39</v>
      </c>
      <c r="J2" t="s">
        <v>40</v>
      </c>
      <c r="K2" t="s">
        <v>41</v>
      </c>
      <c r="L2" t="s">
        <v>42</v>
      </c>
      <c r="M2" t="s">
        <v>43</v>
      </c>
      <c r="N2" t="s">
        <v>44</v>
      </c>
      <c r="O2" t="s">
        <v>21</v>
      </c>
      <c r="P2" t="s">
        <v>45</v>
      </c>
      <c r="Q2" t="s">
        <v>46</v>
      </c>
      <c r="R2" t="s">
        <v>47</v>
      </c>
      <c r="S2" t="s">
        <v>48</v>
      </c>
      <c r="T2" t="s">
        <v>49</v>
      </c>
      <c r="U2" t="s">
        <v>50</v>
      </c>
      <c r="V2" t="s">
        <v>51</v>
      </c>
      <c r="W2" t="s">
        <v>52</v>
      </c>
      <c r="X2" t="s">
        <v>53</v>
      </c>
      <c r="Y2" t="s">
        <v>54</v>
      </c>
      <c r="Z2" t="s">
        <v>55</v>
      </c>
      <c r="AA2" t="s">
        <v>56</v>
      </c>
      <c r="AB2" t="s">
        <v>22</v>
      </c>
      <c r="AC2" t="s">
        <v>23</v>
      </c>
      <c r="AD2" t="s">
        <v>24</v>
      </c>
      <c r="AE2" t="s">
        <v>25</v>
      </c>
      <c r="AF2" t="s">
        <v>26</v>
      </c>
      <c r="AG2" t="s">
        <v>27</v>
      </c>
      <c r="AJ2" t="s">
        <v>33</v>
      </c>
      <c r="AK2" t="s">
        <v>34</v>
      </c>
      <c r="AL2" t="s">
        <v>35</v>
      </c>
      <c r="AM2" t="s">
        <v>36</v>
      </c>
    </row>
    <row r="3" spans="1:39" ht="15.75" thickBot="1" x14ac:dyDescent="0.3">
      <c r="A3" t="s">
        <v>28</v>
      </c>
      <c r="B3">
        <v>173.75975</v>
      </c>
      <c r="C3">
        <f>B3*PI()/180</f>
        <v>3.0326797449422171</v>
      </c>
      <c r="D3">
        <v>95.365700000000004</v>
      </c>
      <c r="E3">
        <f>D3*PI()/180</f>
        <v>1.6644454584691564</v>
      </c>
      <c r="F3">
        <f>COS(C3/2)</f>
        <v>5.4429543162638344E-2</v>
      </c>
      <c r="G3">
        <f>(1/4)*F3+(3/4)*F3^3</f>
        <v>1.3728324500430473E-2</v>
      </c>
      <c r="H3">
        <f>(3/4)*F3^2+(1/4)*F3^4</f>
        <v>2.2241255895779689E-3</v>
      </c>
      <c r="I3">
        <f>(6*F3^3-3*F3^5+F3^7)/4</f>
        <v>2.4151948334362035E-4</v>
      </c>
      <c r="J3">
        <f>(10*F3^4-9*F3^6+3*F3^8)/4</f>
        <v>2.188368216712026E-5</v>
      </c>
      <c r="K3">
        <f t="shared" ref="K3:N7" si="0">TANH($B$1*G3)</f>
        <v>3.8638228787964274E-2</v>
      </c>
      <c r="L3">
        <f t="shared" si="0"/>
        <v>6.2628147171474103E-3</v>
      </c>
      <c r="M3">
        <f t="shared" si="0"/>
        <v>6.8009258342278966E-4</v>
      </c>
      <c r="N3">
        <f t="shared" si="0"/>
        <v>6.162207706617259E-5</v>
      </c>
      <c r="O3">
        <f>COS(E3/2)</f>
        <v>0.67323387267050072</v>
      </c>
      <c r="P3">
        <f>(1/4)*O3+(3/4)*O3^3</f>
        <v>0.39716280110953101</v>
      </c>
      <c r="Q3">
        <f>(3/4)*O3^2+(1/4)*O3^4</f>
        <v>0.39129038176449116</v>
      </c>
      <c r="R3">
        <f>(6*O3^3-3*O3^5+O3^7)/4</f>
        <v>0.36965302828481283</v>
      </c>
      <c r="S3">
        <f>(10*O3^4-9*O3^6+3*O3^8)/4</f>
        <v>0.33572884907927902</v>
      </c>
      <c r="T3">
        <f t="shared" ref="T3:W7" si="1">TANH($B$1*P3)</f>
        <v>0.80700029679887719</v>
      </c>
      <c r="U3">
        <f t="shared" si="1"/>
        <v>0.80115586545890338</v>
      </c>
      <c r="V3">
        <f t="shared" si="1"/>
        <v>0.77824434805197118</v>
      </c>
      <c r="W3">
        <f t="shared" si="1"/>
        <v>0.73768252212440921</v>
      </c>
      <c r="AB3">
        <f>part_relax!H28^2</f>
        <v>0.44498603419289884</v>
      </c>
      <c r="AC3">
        <f>part_relax!I28^2</f>
        <v>7.7697381672021081E-3</v>
      </c>
      <c r="AD3">
        <f>part_relax!J28^2</f>
        <v>1.0216482042594422E-8</v>
      </c>
      <c r="AE3">
        <f>part_relax!K28^2</f>
        <v>5.299143694833498E-9</v>
      </c>
      <c r="AF3" s="4">
        <f>SQRT(SUM(AB3:AE3))</f>
        <v>0.67287130112357052</v>
      </c>
      <c r="AG3" s="4">
        <f>AF3/$AF$3</f>
        <v>1</v>
      </c>
    </row>
    <row r="4" spans="1:39" ht="16.5" thickBot="1" x14ac:dyDescent="0.3">
      <c r="A4" t="s">
        <v>29</v>
      </c>
      <c r="B4">
        <v>125</v>
      </c>
      <c r="C4">
        <f t="shared" ref="C4:C7" si="2">B4*PI()/180</f>
        <v>2.1816615649929116</v>
      </c>
      <c r="D4">
        <v>95.748900000000006</v>
      </c>
      <c r="E4">
        <f t="shared" ref="E4:E7" si="3">D4*PI()/180</f>
        <v>1.6711335601627986</v>
      </c>
      <c r="F4">
        <f>COS(C4/2)</f>
        <v>0.46174861323503408</v>
      </c>
      <c r="G4">
        <f>(1/4)*F4+(3/4)*F4^3</f>
        <v>0.18927483674587572</v>
      </c>
      <c r="H4">
        <f>(3/4)*F4^2+(1/4)*F4^4</f>
        <v>0.17127365234554992</v>
      </c>
      <c r="I4">
        <f t="shared" ref="I4:I7" si="4">(6*F4^3-3*F4^5+F4^7)/4</f>
        <v>0.13305117173540831</v>
      </c>
      <c r="J4">
        <f t="shared" ref="J4:J7" si="5">(10*F4^4-9*F4^6+3*F4^8)/4</f>
        <v>9.3390054296826591E-2</v>
      </c>
      <c r="K4">
        <f t="shared" si="0"/>
        <v>0.48765375931783789</v>
      </c>
      <c r="L4">
        <f t="shared" si="0"/>
        <v>0.44807415429549785</v>
      </c>
      <c r="M4">
        <f t="shared" si="0"/>
        <v>0.35805900163227877</v>
      </c>
      <c r="N4">
        <f t="shared" si="0"/>
        <v>0.25707722582073123</v>
      </c>
      <c r="O4">
        <f>COS(E4/2)</f>
        <v>0.67075742278063666</v>
      </c>
      <c r="P4">
        <f>(1/4)*O4+(3/4)*O4^3</f>
        <v>0.39402748680163813</v>
      </c>
      <c r="Q4">
        <f>(3/4)*O4^2+(1/4)*O4^4</f>
        <v>0.38804263399414723</v>
      </c>
      <c r="R4">
        <f t="shared" ref="R4:R7" si="6">(6*O4^3-3*O4^5+O4^7)/4</f>
        <v>0.36611531230078193</v>
      </c>
      <c r="S4">
        <f t="shared" ref="S4:S7" si="7">(10*O4^4-9*O4^6+3*O4^8)/4</f>
        <v>0.33187573929695396</v>
      </c>
      <c r="T4">
        <f t="shared" si="1"/>
        <v>0.80389926769360387</v>
      </c>
      <c r="U4">
        <f t="shared" si="1"/>
        <v>0.7978563982053466</v>
      </c>
      <c r="V4">
        <f t="shared" si="1"/>
        <v>0.77428548349074544</v>
      </c>
      <c r="W4">
        <f t="shared" si="1"/>
        <v>0.73269714753133319</v>
      </c>
      <c r="X4">
        <f t="shared" ref="X4:AA7" si="8">K4*T4/(K$3*T$3)</f>
        <v>12.572519138396848</v>
      </c>
      <c r="Y4">
        <f t="shared" si="8"/>
        <v>71.250521236478548</v>
      </c>
      <c r="Z4">
        <f t="shared" si="8"/>
        <v>523.80748418806718</v>
      </c>
      <c r="AA4">
        <f t="shared" si="8"/>
        <v>4143.6424999341425</v>
      </c>
      <c r="AB4">
        <f>AB$3*$X4^2</f>
        <v>70.338158130469438</v>
      </c>
      <c r="AC4">
        <f>AC$3*Y4^2</f>
        <v>39.444138523159907</v>
      </c>
      <c r="AD4">
        <f t="shared" ref="AD4:AE7" si="9">AD$3*Z4^2</f>
        <v>2.8031399095904824E-3</v>
      </c>
      <c r="AE4">
        <f t="shared" si="9"/>
        <v>9.0985095221009712E-2</v>
      </c>
      <c r="AF4" s="4">
        <f>SQRT(SUM(AB4:AE4))</f>
        <v>10.482179395944335</v>
      </c>
      <c r="AG4" s="4">
        <f t="shared" ref="AG4:AG7" si="10">AF4/$AF$3</f>
        <v>15.578282768846043</v>
      </c>
      <c r="AJ4">
        <f>SQRT(AB4)/$AF4</f>
        <v>0.80009933188346249</v>
      </c>
      <c r="AK4">
        <f>-SQRT(AC4)/$AF4</f>
        <v>-0.59915563690865536</v>
      </c>
      <c r="AL4" s="6">
        <v>0.65971952357876262</v>
      </c>
      <c r="AM4" s="6">
        <v>-0.75140862265441821</v>
      </c>
    </row>
    <row r="5" spans="1:39" ht="16.5" thickBot="1" x14ac:dyDescent="0.3">
      <c r="A5" t="s">
        <v>30</v>
      </c>
      <c r="B5">
        <v>140</v>
      </c>
      <c r="C5">
        <f t="shared" si="2"/>
        <v>2.4434609527920612</v>
      </c>
      <c r="D5">
        <v>95.973879999999994</v>
      </c>
      <c r="E5">
        <f t="shared" si="3"/>
        <v>1.6750602019139351</v>
      </c>
      <c r="F5">
        <f>COS(C5/2)</f>
        <v>0.34202014332566882</v>
      </c>
      <c r="G5">
        <f>(1/4)*F5+(3/4)*F5^3</f>
        <v>0.11551160324252364</v>
      </c>
      <c r="H5">
        <f>(3/4)*F5^2+(1/4)*F5^4</f>
        <v>9.1154283992602614E-2</v>
      </c>
      <c r="I5">
        <f t="shared" si="4"/>
        <v>5.6639901190039768E-2</v>
      </c>
      <c r="J5">
        <f t="shared" si="5"/>
        <v>3.0748360071152791E-2</v>
      </c>
      <c r="K5">
        <f t="shared" si="0"/>
        <v>0.31426261757643364</v>
      </c>
      <c r="L5">
        <f t="shared" si="0"/>
        <v>0.25118815920804366</v>
      </c>
      <c r="M5">
        <f t="shared" si="0"/>
        <v>0.15815307778311283</v>
      </c>
      <c r="N5">
        <f t="shared" si="0"/>
        <v>8.6368328499086489E-2</v>
      </c>
      <c r="O5">
        <f>COS(E5/2)</f>
        <v>0.66929998140625135</v>
      </c>
      <c r="P5">
        <f>(1/4)*O5+(3/4)*O5^3</f>
        <v>0.39219094752838396</v>
      </c>
      <c r="Q5">
        <f>(3/4)*O5^2+(1/4)*O5^4</f>
        <v>0.38613944136975475</v>
      </c>
      <c r="R5">
        <f t="shared" si="6"/>
        <v>0.3640417093827672</v>
      </c>
      <c r="S5">
        <f t="shared" si="7"/>
        <v>0.3296185876673704</v>
      </c>
      <c r="T5">
        <f t="shared" si="1"/>
        <v>0.8020622512352289</v>
      </c>
      <c r="U5">
        <f t="shared" si="1"/>
        <v>0.79590039091830833</v>
      </c>
      <c r="V5">
        <f t="shared" si="1"/>
        <v>0.77193645926074872</v>
      </c>
      <c r="W5">
        <f t="shared" si="1"/>
        <v>0.72973965090666004</v>
      </c>
      <c r="X5">
        <f t="shared" si="8"/>
        <v>8.0836945748264633</v>
      </c>
      <c r="Y5">
        <f t="shared" si="8"/>
        <v>39.844767887204334</v>
      </c>
      <c r="Z5">
        <f t="shared" si="8"/>
        <v>230.66154011785054</v>
      </c>
      <c r="AA5">
        <f t="shared" si="8"/>
        <v>1386.4896521585833</v>
      </c>
      <c r="AB5">
        <f>AB$3*$X5^2</f>
        <v>29.078109889411561</v>
      </c>
      <c r="AC5">
        <f t="shared" ref="AC5:AC7" si="11">AC$3*Y5^2</f>
        <v>12.335279265247584</v>
      </c>
      <c r="AD5">
        <f t="shared" si="9"/>
        <v>5.4356533300456867E-4</v>
      </c>
      <c r="AE5">
        <f t="shared" si="9"/>
        <v>1.0186827723095541E-2</v>
      </c>
      <c r="AF5" s="4">
        <f>SQRT(SUM(AB5:AE5))</f>
        <v>6.4361572034650649</v>
      </c>
      <c r="AG5" s="4">
        <f t="shared" si="10"/>
        <v>9.5652128315145468</v>
      </c>
      <c r="AJ5">
        <f>SQRT(AB5)/$AF5</f>
        <v>0.8378310350360143</v>
      </c>
      <c r="AK5">
        <f t="shared" ref="AK5:AK7" si="12">-SQRT(AC5)/$AF5</f>
        <v>-0.54569233035381592</v>
      </c>
      <c r="AL5" s="7">
        <v>0.76717567169634693</v>
      </c>
      <c r="AM5" s="7">
        <v>-0.64142362711104994</v>
      </c>
    </row>
    <row r="6" spans="1:39" ht="16.5" thickBot="1" x14ac:dyDescent="0.3">
      <c r="A6" t="s">
        <v>31</v>
      </c>
      <c r="B6">
        <v>155</v>
      </c>
      <c r="C6">
        <f t="shared" si="2"/>
        <v>2.7052603405912108</v>
      </c>
      <c r="D6">
        <v>95.766149999999996</v>
      </c>
      <c r="E6">
        <f t="shared" si="3"/>
        <v>1.6714346294587674</v>
      </c>
      <c r="F6">
        <f t="shared" ref="F6:F7" si="13">COS(C6/2)</f>
        <v>0.2164396139381029</v>
      </c>
      <c r="G6">
        <f t="shared" ref="G6:G7" si="14">(1/4)*F6+(3/4)*F6^3</f>
        <v>6.1714418385573476E-2</v>
      </c>
      <c r="H6">
        <f t="shared" ref="H6:H7" si="15">(3/4)*F6^2+(1/4)*F6^4</f>
        <v>3.5683219284379383E-2</v>
      </c>
      <c r="I6">
        <f t="shared" si="4"/>
        <v>1.4858350736190793E-2</v>
      </c>
      <c r="J6">
        <f t="shared" si="5"/>
        <v>5.2586917063093177E-3</v>
      </c>
      <c r="K6">
        <f t="shared" si="0"/>
        <v>0.1720526013451536</v>
      </c>
      <c r="L6">
        <f t="shared" si="0"/>
        <v>0.10014328091029831</v>
      </c>
      <c r="M6">
        <f t="shared" si="0"/>
        <v>4.1815108382585744E-2</v>
      </c>
      <c r="N6">
        <f t="shared" si="0"/>
        <v>1.4806823652500592E-2</v>
      </c>
      <c r="O6">
        <f t="shared" ref="O6:O7" si="16">COS(E6/2)</f>
        <v>0.67064576712472368</v>
      </c>
      <c r="P6">
        <f t="shared" ref="P6:P7" si="17">(1/4)*O6+(3/4)*O6^3</f>
        <v>0.39388656157368385</v>
      </c>
      <c r="Q6">
        <f t="shared" ref="Q6:Q7" si="18">(3/4)*O6^2+(1/4)*O6^4</f>
        <v>0.38789661505710704</v>
      </c>
      <c r="R6">
        <f t="shared" si="6"/>
        <v>0.36595623146421435</v>
      </c>
      <c r="S6">
        <f t="shared" si="7"/>
        <v>0.3317025420701713</v>
      </c>
      <c r="T6">
        <f t="shared" si="1"/>
        <v>0.80375884583315282</v>
      </c>
      <c r="U6">
        <f t="shared" si="1"/>
        <v>0.79770691837733532</v>
      </c>
      <c r="V6">
        <f t="shared" si="1"/>
        <v>0.7741060235909013</v>
      </c>
      <c r="W6">
        <f t="shared" si="1"/>
        <v>0.73247118402441069</v>
      </c>
      <c r="X6">
        <f t="shared" si="8"/>
        <v>4.4350253316494754</v>
      </c>
      <c r="Y6">
        <f t="shared" si="8"/>
        <v>15.921302514000777</v>
      </c>
      <c r="Z6">
        <f t="shared" si="8"/>
        <v>61.157490925122417</v>
      </c>
      <c r="AA6">
        <f t="shared" si="8"/>
        <v>238.58691478409264</v>
      </c>
      <c r="AB6">
        <f t="shared" ref="AB6:AB7" si="19">AB$3*$X6^2</f>
        <v>8.7526304133655906</v>
      </c>
      <c r="AC6">
        <f t="shared" si="11"/>
        <v>1.9695344075386707</v>
      </c>
      <c r="AD6">
        <f t="shared" si="9"/>
        <v>3.8212081475320596E-5</v>
      </c>
      <c r="AE6">
        <f t="shared" si="9"/>
        <v>3.0164695023079003E-4</v>
      </c>
      <c r="AF6" s="4">
        <f>SQRT(SUM(AB6:AE6))</f>
        <v>3.2745235806046606</v>
      </c>
      <c r="AG6" s="4">
        <f t="shared" si="10"/>
        <v>4.8664931542433338</v>
      </c>
      <c r="AJ6">
        <f>SQRT(AB6)/$AF6</f>
        <v>0.9034854708857244</v>
      </c>
      <c r="AK6">
        <f t="shared" si="12"/>
        <v>-0.42858174020379569</v>
      </c>
      <c r="AL6" s="7">
        <v>0.88470836667608999</v>
      </c>
      <c r="AM6" s="7">
        <v>-0.4661343309784674</v>
      </c>
    </row>
    <row r="7" spans="1:39" ht="16.5" thickBot="1" x14ac:dyDescent="0.3">
      <c r="A7" t="s">
        <v>32</v>
      </c>
      <c r="B7">
        <v>165</v>
      </c>
      <c r="C7">
        <f t="shared" si="2"/>
        <v>2.8797932657906435</v>
      </c>
      <c r="D7">
        <v>95.552099999999996</v>
      </c>
      <c r="E7">
        <f t="shared" si="3"/>
        <v>1.6676987521948736</v>
      </c>
      <c r="F7">
        <f t="shared" si="13"/>
        <v>0.13052619222005171</v>
      </c>
      <c r="G7">
        <f t="shared" si="14"/>
        <v>3.4299387610337621E-2</v>
      </c>
      <c r="H7">
        <f t="shared" si="15"/>
        <v>1.285038072372959E-2</v>
      </c>
      <c r="I7">
        <f t="shared" si="4"/>
        <v>3.3074253536153129E-3</v>
      </c>
      <c r="J7">
        <f t="shared" si="5"/>
        <v>7.1459225533701749E-4</v>
      </c>
      <c r="K7">
        <f t="shared" si="0"/>
        <v>9.6284153430735847E-2</v>
      </c>
      <c r="L7">
        <f t="shared" si="0"/>
        <v>3.6169494251280271E-2</v>
      </c>
      <c r="M7">
        <f t="shared" si="0"/>
        <v>9.3130820581070924E-3</v>
      </c>
      <c r="N7">
        <f t="shared" si="0"/>
        <v>2.012211624927299E-3</v>
      </c>
      <c r="O7">
        <f t="shared" si="16"/>
        <v>0.67203019165902733</v>
      </c>
      <c r="P7">
        <f t="shared" si="17"/>
        <v>0.39563656195085828</v>
      </c>
      <c r="Q7">
        <f t="shared" si="18"/>
        <v>0.38970962385256402</v>
      </c>
      <c r="R7">
        <f t="shared" si="6"/>
        <v>0.36793126961869421</v>
      </c>
      <c r="S7">
        <f t="shared" si="7"/>
        <v>0.33385324510470304</v>
      </c>
      <c r="T7">
        <f t="shared" si="1"/>
        <v>0.80549625614623932</v>
      </c>
      <c r="U7">
        <f t="shared" si="1"/>
        <v>0.7995559610887466</v>
      </c>
      <c r="V7">
        <f t="shared" si="1"/>
        <v>0.77632526977603789</v>
      </c>
      <c r="W7">
        <f t="shared" si="1"/>
        <v>0.73526569252052609</v>
      </c>
      <c r="X7">
        <f t="shared" si="8"/>
        <v>2.4872958100900733</v>
      </c>
      <c r="Y7">
        <f t="shared" si="8"/>
        <v>5.7637445106256244</v>
      </c>
      <c r="Z7">
        <f t="shared" si="8"/>
        <v>13.660076714895972</v>
      </c>
      <c r="AA7">
        <f t="shared" si="8"/>
        <v>32.54708733631098</v>
      </c>
      <c r="AB7">
        <f t="shared" si="19"/>
        <v>2.7529685974396916</v>
      </c>
      <c r="AC7">
        <f t="shared" si="11"/>
        <v>0.25811653530774392</v>
      </c>
      <c r="AD7">
        <f t="shared" si="9"/>
        <v>1.9063720089109333E-6</v>
      </c>
      <c r="AE7">
        <f t="shared" si="9"/>
        <v>5.6134512435063681E-6</v>
      </c>
      <c r="AF7" s="4">
        <f>SQRT(SUM(AB7:AE7))</f>
        <v>1.7352500259532306</v>
      </c>
      <c r="AG7" s="4">
        <f t="shared" si="10"/>
        <v>2.5788735870525081</v>
      </c>
      <c r="AJ7">
        <f>SQRT(AB7)/$AF7</f>
        <v>0.95617760826624476</v>
      </c>
      <c r="AK7">
        <f t="shared" si="12"/>
        <v>-0.29278299827117515</v>
      </c>
      <c r="AL7" s="7">
        <v>0.95300626027287494</v>
      </c>
      <c r="AM7" s="7">
        <v>-0.30294739184320257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1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0" max="11" width="12" bestFit="1" customWidth="1"/>
  </cols>
  <sheetData>
    <row r="1" spans="1:23" ht="18.75" x14ac:dyDescent="0.3">
      <c r="A1" s="2">
        <v>2625.5</v>
      </c>
      <c r="R1" t="s">
        <v>14</v>
      </c>
      <c r="T1" t="s">
        <v>58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57</v>
      </c>
      <c r="W2" s="1" t="s">
        <v>59</v>
      </c>
    </row>
    <row r="3" spans="1:23" x14ac:dyDescent="0.25">
      <c r="F3">
        <f>SUM(F4:F22)</f>
        <v>7.7862674093561021E-5</v>
      </c>
      <c r="W3" s="1" t="s">
        <v>60</v>
      </c>
    </row>
    <row r="4" spans="1:23" x14ac:dyDescent="0.25">
      <c r="A4" t="s">
        <v>2</v>
      </c>
      <c r="B4">
        <v>180</v>
      </c>
      <c r="C4">
        <f>B4*PI()/180</f>
        <v>3.1415926535897931</v>
      </c>
      <c r="D4">
        <f>D14</f>
        <v>-490.91994125999997</v>
      </c>
      <c r="E4">
        <f>D4-$D$24</f>
        <v>-4.1295166666941441E-3</v>
      </c>
      <c r="V4">
        <f>SUM(V5:V22)</f>
        <v>0</v>
      </c>
      <c r="W4" s="5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-490.91613594</v>
      </c>
      <c r="E5">
        <f t="shared" ref="E5:E22" si="1">D5-$D$24</f>
        <v>-3.2419666672467429E-4</v>
      </c>
      <c r="F5">
        <f t="shared" ref="F5:F22" si="2">E5^2</f>
        <v>1.0510347871538953E-7</v>
      </c>
      <c r="G5">
        <f t="shared" ref="G5:G22" si="3">E5/$F$24</f>
        <v>-0.15587631861648868</v>
      </c>
      <c r="H5">
        <f>COS(C5)*SQRT(2)*G5</f>
        <v>-0.22044240384022806</v>
      </c>
      <c r="I5">
        <f>SQRT(2)*COS(2*C5)*G5</f>
        <v>-0.22044240384022806</v>
      </c>
      <c r="J5">
        <f>COS(3*C5)*SQRT(2)*G5</f>
        <v>-0.22044240384022806</v>
      </c>
      <c r="K5">
        <f>COS(4*C5)*SQRT(2)*G5</f>
        <v>-0.22044240384022806</v>
      </c>
      <c r="M5">
        <f>H$28*(COS($C5)-COS($C$4))</f>
        <v>7.2049299024707585</v>
      </c>
      <c r="N5">
        <f>I$28*(COS(2*$C5)-COS(2*$C$4))</f>
        <v>0</v>
      </c>
      <c r="O5">
        <f>J$28*(COS(3*$C5)-COS(3*$C$4))</f>
        <v>-0.11735611304341188</v>
      </c>
      <c r="P5">
        <f>K$28*(COS(4*$C5)-COS(4*$C$4))</f>
        <v>0</v>
      </c>
      <c r="R5">
        <f t="shared" ref="R5:R22" si="4">SUM(M5:P5)*SQRT(2)</f>
        <v>10.023342977328225</v>
      </c>
      <c r="T5">
        <f t="shared" ref="T5:T22" si="5">(D5-$D$25)*$A$1</f>
        <v>9.9908676599198429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-490.91569971000001</v>
      </c>
      <c r="E6">
        <f t="shared" si="1"/>
        <v>1.1203333326648135E-4</v>
      </c>
      <c r="F6">
        <f t="shared" si="2"/>
        <v>1.2551467762798476E-8</v>
      </c>
      <c r="G6">
        <f t="shared" si="3"/>
        <v>5.3866511732966527E-2</v>
      </c>
      <c r="H6">
        <f t="shared" ref="H6:H22" si="6">COS(C6)*SQRT(2)*G6</f>
        <v>7.158461059870995E-2</v>
      </c>
      <c r="I6">
        <f t="shared" ref="I6:I22" si="7">SQRT(2)*COS(2*C6)*G6</f>
        <v>5.8356309232390199E-2</v>
      </c>
      <c r="J6">
        <f t="shared" ref="J6:J22" si="8">COS(3*C6)*SQRT(2)*G6</f>
        <v>3.8089375725245365E-2</v>
      </c>
      <c r="K6">
        <f t="shared" ref="K6:K22" si="9">COS(4*C6)*SQRT(2)*G6</f>
        <v>1.3228301366319745E-2</v>
      </c>
      <c r="M6">
        <f t="shared" ref="M6:M23" si="10">H$28*(COS($C6)-COS($C$4))</f>
        <v>6.9876746825511322</v>
      </c>
      <c r="N6">
        <f t="shared" ref="N6:N23" si="11">I$28*(COS(2*$C6)-COS(2*$C$4))</f>
        <v>0.95995299276722534</v>
      </c>
      <c r="O6">
        <f t="shared" ref="O6:O23" si="12">J$28*(COS(3*$C6)-COS(3*$C$4))</f>
        <v>-8.8017084782558916E-2</v>
      </c>
      <c r="P6">
        <f t="shared" ref="P6:P23" si="13">K$28*(COS(4*$C6)-COS(4*$C$4))</f>
        <v>2.6610611930870616E-2</v>
      </c>
      <c r="R6">
        <f t="shared" si="4"/>
        <v>11.152800980402622</v>
      </c>
      <c r="T6">
        <f t="shared" si="5"/>
        <v>11.136189524896622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-490.91467088000002</v>
      </c>
      <c r="E7">
        <f t="shared" si="1"/>
        <v>1.1408633332621321E-3</v>
      </c>
      <c r="F7">
        <f t="shared" si="2"/>
        <v>1.3015691451819826E-6</v>
      </c>
      <c r="G7">
        <f t="shared" si="3"/>
        <v>0.5485361038102945</v>
      </c>
      <c r="H7">
        <f t="shared" si="6"/>
        <v>0.59425682987921147</v>
      </c>
      <c r="I7">
        <f t="shared" si="7"/>
        <v>0.13470708716912522</v>
      </c>
      <c r="J7">
        <f t="shared" si="8"/>
        <v>-0.38787359872990707</v>
      </c>
      <c r="K7">
        <f t="shared" si="9"/>
        <v>-0.72896391704833663</v>
      </c>
      <c r="M7">
        <f t="shared" si="10"/>
        <v>6.3621132086601211</v>
      </c>
      <c r="N7">
        <f t="shared" si="11"/>
        <v>3.3906392970639812</v>
      </c>
      <c r="O7">
        <f t="shared" si="12"/>
        <v>-2.9339028260852985E-2</v>
      </c>
      <c r="P7">
        <f t="shared" si="13"/>
        <v>6.2462992398536352E-2</v>
      </c>
      <c r="R7">
        <f t="shared" si="4"/>
        <v>13.839319223386283</v>
      </c>
      <c r="T7">
        <f t="shared" si="5"/>
        <v>13.837382689885203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-490.91369884</v>
      </c>
      <c r="E8">
        <f t="shared" si="1"/>
        <v>2.1129033332840663E-3</v>
      </c>
      <c r="F8">
        <f t="shared" si="2"/>
        <v>4.4643604958029181E-6</v>
      </c>
      <c r="G8">
        <f t="shared" si="3"/>
        <v>1.0159006152414627</v>
      </c>
      <c r="H8">
        <f t="shared" si="6"/>
        <v>0.71835021404882415</v>
      </c>
      <c r="I8">
        <f t="shared" si="7"/>
        <v>-0.71835021404882371</v>
      </c>
      <c r="J8">
        <f t="shared" si="8"/>
        <v>-1.4367004280976481</v>
      </c>
      <c r="K8">
        <f t="shared" si="9"/>
        <v>-0.71835021404882471</v>
      </c>
      <c r="M8">
        <f t="shared" si="10"/>
        <v>5.4036974268530686</v>
      </c>
      <c r="N8">
        <f t="shared" si="11"/>
        <v>6.1547137770406257</v>
      </c>
      <c r="O8">
        <f t="shared" si="12"/>
        <v>0</v>
      </c>
      <c r="P8">
        <f t="shared" si="13"/>
        <v>4.8303781534128953E-2</v>
      </c>
      <c r="R8">
        <f t="shared" si="4"/>
        <v>16.414373746991068</v>
      </c>
      <c r="T8">
        <f t="shared" si="5"/>
        <v>16.389473709942791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-490.91340100999997</v>
      </c>
      <c r="E9">
        <f t="shared" si="1"/>
        <v>2.4107333333063252E-3</v>
      </c>
      <c r="F9">
        <f t="shared" si="2"/>
        <v>5.8116352043142261E-6</v>
      </c>
      <c r="G9">
        <f t="shared" si="3"/>
        <v>1.1590996322025002</v>
      </c>
      <c r="H9">
        <f t="shared" si="6"/>
        <v>0.28464659683877835</v>
      </c>
      <c r="I9">
        <f t="shared" si="7"/>
        <v>-1.5403576943621475</v>
      </c>
      <c r="J9">
        <f t="shared" si="8"/>
        <v>-0.81960721000122183</v>
      </c>
      <c r="K9">
        <f t="shared" si="9"/>
        <v>1.255711097523369</v>
      </c>
      <c r="M9">
        <f t="shared" si="10"/>
        <v>4.2280264251263908</v>
      </c>
      <c r="N9">
        <f t="shared" si="11"/>
        <v>7.9588352642500473</v>
      </c>
      <c r="O9">
        <f t="shared" si="12"/>
        <v>-2.9339028260852943E-2</v>
      </c>
      <c r="P9">
        <f t="shared" si="13"/>
        <v>7.5339587388509148E-3</v>
      </c>
      <c r="R9">
        <f t="shared" si="4"/>
        <v>17.203988058834746</v>
      </c>
      <c r="T9">
        <f t="shared" si="5"/>
        <v>17.171426375001232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-490.91409576000001</v>
      </c>
      <c r="E10">
        <f t="shared" si="1"/>
        <v>1.7159833332698327E-3</v>
      </c>
      <c r="F10">
        <f t="shared" si="2"/>
        <v>2.9445988000598455E-6</v>
      </c>
      <c r="G10">
        <f t="shared" si="3"/>
        <v>0.82505834344223061</v>
      </c>
      <c r="H10">
        <f t="shared" si="6"/>
        <v>-0.20261420427510013</v>
      </c>
      <c r="I10">
        <f t="shared" si="7"/>
        <v>-1.0964415243614689</v>
      </c>
      <c r="J10">
        <f t="shared" si="8"/>
        <v>0.58340434952254083</v>
      </c>
      <c r="K10">
        <f t="shared" si="9"/>
        <v>0.89382732008636889</v>
      </c>
      <c r="M10">
        <f t="shared" si="10"/>
        <v>2.9769034773443686</v>
      </c>
      <c r="N10">
        <f t="shared" si="11"/>
        <v>7.9588352642500473</v>
      </c>
      <c r="O10">
        <f t="shared" si="12"/>
        <v>-8.8017084782558916E-2</v>
      </c>
      <c r="P10">
        <f t="shared" si="13"/>
        <v>7.5339587388509044E-3</v>
      </c>
      <c r="R10">
        <f t="shared" si="4"/>
        <v>15.351649714538514</v>
      </c>
      <c r="T10">
        <f t="shared" si="5"/>
        <v>15.347360249905421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-490.91569638999999</v>
      </c>
      <c r="E11">
        <f t="shared" si="1"/>
        <v>1.15353333285384E-4</v>
      </c>
      <c r="F11">
        <f t="shared" si="2"/>
        <v>1.3306391500048879E-8</v>
      </c>
      <c r="G11">
        <f t="shared" si="3"/>
        <v>5.5462793971095506E-2</v>
      </c>
      <c r="H11">
        <f t="shared" si="6"/>
        <v>-3.9218117720513979E-2</v>
      </c>
      <c r="I11">
        <f t="shared" si="7"/>
        <v>-3.9218117720514034E-2</v>
      </c>
      <c r="J11">
        <f t="shared" si="8"/>
        <v>7.8436235441027999E-2</v>
      </c>
      <c r="K11">
        <f t="shared" si="9"/>
        <v>-3.9218117720513937E-2</v>
      </c>
      <c r="M11">
        <f t="shared" si="10"/>
        <v>1.8012324756176905</v>
      </c>
      <c r="N11">
        <f t="shared" si="11"/>
        <v>6.1547137770406284</v>
      </c>
      <c r="O11">
        <f t="shared" si="12"/>
        <v>-0.11735611304341188</v>
      </c>
      <c r="P11">
        <f t="shared" si="13"/>
        <v>4.8303781534128905E-2</v>
      </c>
      <c r="R11">
        <f t="shared" si="4"/>
        <v>11.153752348286886</v>
      </c>
      <c r="T11">
        <f t="shared" si="5"/>
        <v>11.144906184946251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-490.91768780000001</v>
      </c>
      <c r="E12">
        <f t="shared" si="1"/>
        <v>-1.8760566667310741E-3</v>
      </c>
      <c r="F12">
        <f t="shared" si="2"/>
        <v>3.5195886167861083E-6</v>
      </c>
      <c r="G12">
        <f t="shared" si="3"/>
        <v>-0.9020228667998943</v>
      </c>
      <c r="H12">
        <f t="shared" si="6"/>
        <v>0.97720687039488818</v>
      </c>
      <c r="I12">
        <f t="shared" si="7"/>
        <v>-0.22151481388831218</v>
      </c>
      <c r="J12">
        <f t="shared" si="8"/>
        <v>-0.63782648589953594</v>
      </c>
      <c r="K12">
        <f t="shared" si="9"/>
        <v>1.1987216842832011</v>
      </c>
      <c r="M12">
        <f t="shared" si="10"/>
        <v>0.84281669381063729</v>
      </c>
      <c r="N12">
        <f t="shared" si="11"/>
        <v>3.3906392970639829</v>
      </c>
      <c r="O12">
        <f t="shared" si="12"/>
        <v>-8.8017084782558944E-2</v>
      </c>
      <c r="P12">
        <f t="shared" si="13"/>
        <v>6.2462992398536359E-2</v>
      </c>
      <c r="R12">
        <f t="shared" si="4"/>
        <v>5.9508719339808991</v>
      </c>
      <c r="T12">
        <f t="shared" si="5"/>
        <v>5.9164592299030403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-490.91931670000002</v>
      </c>
      <c r="E13">
        <f t="shared" si="1"/>
        <v>-3.5049566667453291E-3</v>
      </c>
      <c r="F13">
        <f t="shared" si="2"/>
        <v>1.2284721235762527E-5</v>
      </c>
      <c r="G13">
        <f t="shared" si="3"/>
        <v>-1.6852108556272201</v>
      </c>
      <c r="H13">
        <f t="shared" si="6"/>
        <v>2.2395206037253774</v>
      </c>
      <c r="I13">
        <f t="shared" si="7"/>
        <v>-1.8256739233510972</v>
      </c>
      <c r="J13">
        <f t="shared" si="8"/>
        <v>1.1916240237431894</v>
      </c>
      <c r="K13">
        <f t="shared" si="9"/>
        <v>-0.41384668037427874</v>
      </c>
      <c r="M13">
        <f t="shared" si="10"/>
        <v>0.21725521991962632</v>
      </c>
      <c r="N13">
        <f t="shared" si="11"/>
        <v>0.95995299276722623</v>
      </c>
      <c r="O13">
        <f t="shared" si="12"/>
        <v>-2.9339028260853016E-2</v>
      </c>
      <c r="P13">
        <f t="shared" si="13"/>
        <v>2.6610611930870637E-2</v>
      </c>
      <c r="R13">
        <f t="shared" si="4"/>
        <v>1.6609652567410769</v>
      </c>
      <c r="T13">
        <f t="shared" si="5"/>
        <v>1.6397822798656136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-490.91994125999997</v>
      </c>
      <c r="E14">
        <f t="shared" si="1"/>
        <v>-4.1295166666941441E-3</v>
      </c>
      <c r="F14">
        <f t="shared" si="2"/>
        <v>1.7052907900504714E-5</v>
      </c>
      <c r="G14">
        <f t="shared" si="3"/>
        <v>-1.9855042378223371</v>
      </c>
      <c r="H14">
        <f t="shared" si="6"/>
        <v>2.8079270212776044</v>
      </c>
      <c r="I14">
        <f t="shared" si="7"/>
        <v>-2.8079270212776044</v>
      </c>
      <c r="J14">
        <f t="shared" si="8"/>
        <v>2.8079270212776044</v>
      </c>
      <c r="K14">
        <f t="shared" si="9"/>
        <v>-2.8079270212776044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f>D13</f>
        <v>-490.91931670000002</v>
      </c>
      <c r="E15">
        <f t="shared" si="1"/>
        <v>-3.5049566667453291E-3</v>
      </c>
      <c r="F15">
        <f t="shared" si="2"/>
        <v>1.2284721235762527E-5</v>
      </c>
      <c r="G15">
        <f t="shared" si="3"/>
        <v>-1.6852108556272201</v>
      </c>
      <c r="H15">
        <f t="shared" si="6"/>
        <v>2.2395206037253774</v>
      </c>
      <c r="I15">
        <f t="shared" si="7"/>
        <v>-1.8256739233510972</v>
      </c>
      <c r="J15">
        <f t="shared" si="8"/>
        <v>1.1916240237431894</v>
      </c>
      <c r="K15">
        <f t="shared" si="9"/>
        <v>-0.41384668037427874</v>
      </c>
      <c r="M15">
        <f t="shared" si="10"/>
        <v>0.21725521991962632</v>
      </c>
      <c r="N15">
        <f t="shared" si="11"/>
        <v>0.95995299276722623</v>
      </c>
      <c r="O15">
        <f t="shared" si="12"/>
        <v>-2.9339028260853016E-2</v>
      </c>
      <c r="P15">
        <f t="shared" si="13"/>
        <v>2.6610611930870637E-2</v>
      </c>
      <c r="R15">
        <f t="shared" si="4"/>
        <v>1.6609652567410769</v>
      </c>
      <c r="T15">
        <f t="shared" si="5"/>
        <v>1.6397822798656136</v>
      </c>
      <c r="V15">
        <f>(D15-D13)^2</f>
        <v>0</v>
      </c>
    </row>
    <row r="16" spans="1:23" x14ac:dyDescent="0.25">
      <c r="B16">
        <f>220-360</f>
        <v>-140</v>
      </c>
      <c r="C16">
        <f t="shared" si="0"/>
        <v>-2.4434609527920612</v>
      </c>
      <c r="D16">
        <f>D12</f>
        <v>-490.91768780000001</v>
      </c>
      <c r="E16">
        <f t="shared" si="1"/>
        <v>-1.8760566667310741E-3</v>
      </c>
      <c r="F16">
        <f t="shared" si="2"/>
        <v>3.5195886167861083E-6</v>
      </c>
      <c r="G16">
        <f t="shared" si="3"/>
        <v>-0.9020228667998943</v>
      </c>
      <c r="H16">
        <f t="shared" si="6"/>
        <v>0.97720687039488818</v>
      </c>
      <c r="I16">
        <f t="shared" si="7"/>
        <v>-0.22151481388831218</v>
      </c>
      <c r="J16">
        <f t="shared" si="8"/>
        <v>-0.63782648589953594</v>
      </c>
      <c r="K16">
        <f t="shared" si="9"/>
        <v>1.1987216842832011</v>
      </c>
      <c r="M16">
        <f t="shared" si="10"/>
        <v>0.84281669381063729</v>
      </c>
      <c r="N16">
        <f t="shared" si="11"/>
        <v>3.3906392970639829</v>
      </c>
      <c r="O16">
        <f t="shared" si="12"/>
        <v>-8.8017084782558944E-2</v>
      </c>
      <c r="P16">
        <f t="shared" si="13"/>
        <v>6.2462992398536359E-2</v>
      </c>
      <c r="R16">
        <f t="shared" si="4"/>
        <v>5.9508719339808991</v>
      </c>
      <c r="T16">
        <f t="shared" si="5"/>
        <v>5.9164592299030403</v>
      </c>
      <c r="V16">
        <f>(D16-D12)^2</f>
        <v>0</v>
      </c>
    </row>
    <row r="17" spans="2:22" x14ac:dyDescent="0.25">
      <c r="B17">
        <f>240-360</f>
        <v>-120</v>
      </c>
      <c r="C17">
        <f t="shared" si="0"/>
        <v>-2.0943951023931953</v>
      </c>
      <c r="D17">
        <f>D11</f>
        <v>-490.91569638999999</v>
      </c>
      <c r="E17">
        <f t="shared" si="1"/>
        <v>1.15353333285384E-4</v>
      </c>
      <c r="F17">
        <f t="shared" si="2"/>
        <v>1.3306391500048879E-8</v>
      </c>
      <c r="G17">
        <f t="shared" si="3"/>
        <v>5.5462793971095506E-2</v>
      </c>
      <c r="H17">
        <f t="shared" si="6"/>
        <v>-3.9218117720513979E-2</v>
      </c>
      <c r="I17">
        <f t="shared" si="7"/>
        <v>-3.9218117720514034E-2</v>
      </c>
      <c r="J17">
        <f t="shared" si="8"/>
        <v>7.8436235441027999E-2</v>
      </c>
      <c r="K17">
        <f t="shared" si="9"/>
        <v>-3.9218117720513937E-2</v>
      </c>
      <c r="M17">
        <f t="shared" si="10"/>
        <v>1.8012324756176905</v>
      </c>
      <c r="N17">
        <f t="shared" si="11"/>
        <v>6.1547137770406284</v>
      </c>
      <c r="O17">
        <f t="shared" si="12"/>
        <v>-0.11735611304341188</v>
      </c>
      <c r="P17">
        <f t="shared" si="13"/>
        <v>4.8303781534128905E-2</v>
      </c>
      <c r="R17">
        <f t="shared" si="4"/>
        <v>11.153752348286886</v>
      </c>
      <c r="T17">
        <f t="shared" si="5"/>
        <v>11.144906184946251</v>
      </c>
      <c r="V17">
        <f>(D17-D11)^2</f>
        <v>0</v>
      </c>
    </row>
    <row r="18" spans="2:22" x14ac:dyDescent="0.25">
      <c r="B18">
        <f>260-360</f>
        <v>-100</v>
      </c>
      <c r="C18">
        <f t="shared" si="0"/>
        <v>-1.7453292519943295</v>
      </c>
      <c r="D18">
        <f>D10</f>
        <v>-490.91409576000001</v>
      </c>
      <c r="E18">
        <f t="shared" si="1"/>
        <v>1.7159833332698327E-3</v>
      </c>
      <c r="F18">
        <f t="shared" si="2"/>
        <v>2.9445988000598455E-6</v>
      </c>
      <c r="G18">
        <f t="shared" si="3"/>
        <v>0.82505834344223061</v>
      </c>
      <c r="H18">
        <f t="shared" si="6"/>
        <v>-0.20261420427510013</v>
      </c>
      <c r="I18">
        <f t="shared" si="7"/>
        <v>-1.0964415243614689</v>
      </c>
      <c r="J18">
        <f t="shared" si="8"/>
        <v>0.58340434952254083</v>
      </c>
      <c r="K18">
        <f t="shared" si="9"/>
        <v>0.89382732008636889</v>
      </c>
      <c r="M18">
        <f t="shared" si="10"/>
        <v>2.9769034773443686</v>
      </c>
      <c r="N18">
        <f t="shared" si="11"/>
        <v>7.9588352642500473</v>
      </c>
      <c r="O18">
        <f t="shared" si="12"/>
        <v>-8.8017084782558916E-2</v>
      </c>
      <c r="P18">
        <f t="shared" si="13"/>
        <v>7.5339587388509044E-3</v>
      </c>
      <c r="R18">
        <f t="shared" si="4"/>
        <v>15.351649714538514</v>
      </c>
      <c r="T18">
        <f t="shared" si="5"/>
        <v>15.347360249905421</v>
      </c>
      <c r="V18">
        <f>(D18-D10)^2</f>
        <v>0</v>
      </c>
    </row>
    <row r="19" spans="2:22" x14ac:dyDescent="0.25">
      <c r="B19">
        <f>280-360</f>
        <v>-80</v>
      </c>
      <c r="C19">
        <f t="shared" si="0"/>
        <v>-1.3962634015954636</v>
      </c>
      <c r="D19">
        <f>D9</f>
        <v>-490.91340100999997</v>
      </c>
      <c r="E19">
        <f t="shared" si="1"/>
        <v>2.4107333333063252E-3</v>
      </c>
      <c r="F19">
        <f t="shared" si="2"/>
        <v>5.8116352043142261E-6</v>
      </c>
      <c r="G19">
        <f t="shared" si="3"/>
        <v>1.1590996322025002</v>
      </c>
      <c r="H19">
        <f t="shared" si="6"/>
        <v>0.28464659683877835</v>
      </c>
      <c r="I19">
        <f t="shared" si="7"/>
        <v>-1.5403576943621475</v>
      </c>
      <c r="J19">
        <f t="shared" si="8"/>
        <v>-0.81960721000122183</v>
      </c>
      <c r="K19">
        <f t="shared" si="9"/>
        <v>1.255711097523369</v>
      </c>
      <c r="M19">
        <f t="shared" si="10"/>
        <v>4.2280264251263908</v>
      </c>
      <c r="N19">
        <f t="shared" si="11"/>
        <v>7.9588352642500473</v>
      </c>
      <c r="O19">
        <f t="shared" si="12"/>
        <v>-2.9339028260852943E-2</v>
      </c>
      <c r="P19">
        <f t="shared" si="13"/>
        <v>7.5339587388509148E-3</v>
      </c>
      <c r="R19">
        <f t="shared" si="4"/>
        <v>17.203988058834746</v>
      </c>
      <c r="T19">
        <f t="shared" si="5"/>
        <v>17.171426375001232</v>
      </c>
      <c r="V19">
        <f>(D19-D9)^2</f>
        <v>0</v>
      </c>
    </row>
    <row r="20" spans="2:22" x14ac:dyDescent="0.25">
      <c r="B20">
        <f>300-360</f>
        <v>-60</v>
      </c>
      <c r="C20">
        <f t="shared" si="0"/>
        <v>-1.0471975511965976</v>
      </c>
      <c r="D20">
        <f>D8</f>
        <v>-490.91369884</v>
      </c>
      <c r="E20">
        <f t="shared" si="1"/>
        <v>2.1129033332840663E-3</v>
      </c>
      <c r="F20">
        <f t="shared" si="2"/>
        <v>4.4643604958029181E-6</v>
      </c>
      <c r="G20">
        <f t="shared" si="3"/>
        <v>1.0159006152414627</v>
      </c>
      <c r="H20">
        <f t="shared" si="6"/>
        <v>0.71835021404882415</v>
      </c>
      <c r="I20">
        <f t="shared" si="7"/>
        <v>-0.71835021404882371</v>
      </c>
      <c r="J20">
        <f t="shared" si="8"/>
        <v>-1.4367004280976481</v>
      </c>
      <c r="K20">
        <f t="shared" si="9"/>
        <v>-0.71835021404882471</v>
      </c>
      <c r="M20">
        <f t="shared" si="10"/>
        <v>5.4036974268530686</v>
      </c>
      <c r="N20">
        <f t="shared" si="11"/>
        <v>6.1547137770406257</v>
      </c>
      <c r="O20">
        <f t="shared" si="12"/>
        <v>0</v>
      </c>
      <c r="P20">
        <f t="shared" si="13"/>
        <v>4.8303781534128953E-2</v>
      </c>
      <c r="R20">
        <f t="shared" si="4"/>
        <v>16.414373746991068</v>
      </c>
      <c r="T20">
        <f t="shared" si="5"/>
        <v>16.389473709942791</v>
      </c>
      <c r="V20">
        <f>(D20-D8)^2</f>
        <v>0</v>
      </c>
    </row>
    <row r="21" spans="2:22" x14ac:dyDescent="0.25">
      <c r="B21">
        <f>320-360</f>
        <v>-40</v>
      </c>
      <c r="C21">
        <f t="shared" si="0"/>
        <v>-0.69813170079773179</v>
      </c>
      <c r="D21">
        <f>D7</f>
        <v>-490.91467088000002</v>
      </c>
      <c r="E21">
        <f t="shared" si="1"/>
        <v>1.1408633332621321E-3</v>
      </c>
      <c r="F21">
        <f t="shared" si="2"/>
        <v>1.3015691451819826E-6</v>
      </c>
      <c r="G21">
        <f t="shared" si="3"/>
        <v>0.5485361038102945</v>
      </c>
      <c r="H21">
        <f t="shared" si="6"/>
        <v>0.59425682987921147</v>
      </c>
      <c r="I21">
        <f t="shared" si="7"/>
        <v>0.13470708716912522</v>
      </c>
      <c r="J21">
        <f t="shared" si="8"/>
        <v>-0.38787359872990707</v>
      </c>
      <c r="K21">
        <f t="shared" si="9"/>
        <v>-0.72896391704833663</v>
      </c>
      <c r="M21">
        <f t="shared" si="10"/>
        <v>6.3621132086601211</v>
      </c>
      <c r="N21">
        <f t="shared" si="11"/>
        <v>3.3906392970639812</v>
      </c>
      <c r="O21">
        <f t="shared" si="12"/>
        <v>-2.9339028260852985E-2</v>
      </c>
      <c r="P21">
        <f t="shared" si="13"/>
        <v>6.2462992398536352E-2</v>
      </c>
      <c r="R21">
        <f t="shared" si="4"/>
        <v>13.839319223386283</v>
      </c>
      <c r="T21">
        <f t="shared" si="5"/>
        <v>13.837382689885203</v>
      </c>
      <c r="V21">
        <f>(D21-D7)^2</f>
        <v>0</v>
      </c>
    </row>
    <row r="22" spans="2:22" x14ac:dyDescent="0.25">
      <c r="B22">
        <f>340-360</f>
        <v>-20</v>
      </c>
      <c r="C22">
        <f t="shared" si="0"/>
        <v>-0.3490658503988659</v>
      </c>
      <c r="D22">
        <f>D6</f>
        <v>-490.91569971000001</v>
      </c>
      <c r="E22">
        <f t="shared" si="1"/>
        <v>1.1203333326648135E-4</v>
      </c>
      <c r="F22">
        <f t="shared" si="2"/>
        <v>1.2551467762798476E-8</v>
      </c>
      <c r="G22">
        <f t="shared" si="3"/>
        <v>5.3866511732966527E-2</v>
      </c>
      <c r="H22">
        <f t="shared" si="6"/>
        <v>7.158461059870995E-2</v>
      </c>
      <c r="I22">
        <f t="shared" si="7"/>
        <v>5.8356309232390199E-2</v>
      </c>
      <c r="J22">
        <f t="shared" si="8"/>
        <v>3.8089375725245365E-2</v>
      </c>
      <c r="K22">
        <f t="shared" si="9"/>
        <v>1.3228301366319745E-2</v>
      </c>
      <c r="M22">
        <f t="shared" si="10"/>
        <v>6.9876746825511322</v>
      </c>
      <c r="N22">
        <f t="shared" si="11"/>
        <v>0.95995299276722534</v>
      </c>
      <c r="O22">
        <f t="shared" si="12"/>
        <v>-8.8017084782558916E-2</v>
      </c>
      <c r="P22">
        <f t="shared" si="13"/>
        <v>2.6610611930870616E-2</v>
      </c>
      <c r="R22">
        <f t="shared" si="4"/>
        <v>11.152800980402622</v>
      </c>
      <c r="T22">
        <f t="shared" si="5"/>
        <v>11.136189524896622</v>
      </c>
      <c r="V22">
        <f>(D22-D6)^2</f>
        <v>0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4">R14</f>
        <v>0</v>
      </c>
      <c r="T23">
        <f t="shared" si="14"/>
        <v>0</v>
      </c>
    </row>
    <row r="24" spans="2:22" x14ac:dyDescent="0.25">
      <c r="B24" t="s">
        <v>4</v>
      </c>
      <c r="D24">
        <f>AVERAGE(D5:D22)</f>
        <v>-490.91581174333328</v>
      </c>
      <c r="F24">
        <f>SQRT(AVERAGE(F5:F22))</f>
        <v>2.0798327135394677E-3</v>
      </c>
      <c r="G24" t="s">
        <v>10</v>
      </c>
      <c r="H24" s="3">
        <f t="shared" ref="H24:K24" si="15">AVERAGE(H5:H22)</f>
        <v>0.65971952357876262</v>
      </c>
      <c r="I24" s="3">
        <f t="shared" si="15"/>
        <v>-0.75140862265441821</v>
      </c>
      <c r="J24" s="3">
        <f t="shared" si="15"/>
        <v>-1.0745714397513434E-2</v>
      </c>
      <c r="K24" s="3">
        <f t="shared" si="15"/>
        <v>-5.8972487212901568E-3</v>
      </c>
    </row>
    <row r="25" spans="2:22" x14ac:dyDescent="0.25">
      <c r="B25" t="s">
        <v>5</v>
      </c>
      <c r="D25">
        <f>MIN(D4:D22)</f>
        <v>-490.91994125999997</v>
      </c>
      <c r="F25" s="4">
        <f>F24*$A$1</f>
        <v>5.4606007893978727</v>
      </c>
      <c r="G25" s="3">
        <f>SUM(H25:K25)</f>
        <v>0.99999501591079309</v>
      </c>
      <c r="H25">
        <f t="shared" ref="H25:K25" si="16">H24^2</f>
        <v>0.43522984979098955</v>
      </c>
      <c r="I25">
        <f t="shared" si="16"/>
        <v>0.5646149181994099</v>
      </c>
      <c r="J25">
        <f t="shared" si="16"/>
        <v>1.1547037791292749E-4</v>
      </c>
      <c r="K25">
        <f t="shared" si="16"/>
        <v>3.477754248075839E-5</v>
      </c>
    </row>
    <row r="26" spans="2:22" x14ac:dyDescent="0.25">
      <c r="B26" t="s">
        <v>6</v>
      </c>
      <c r="D26">
        <f>MAX(D5:D22)</f>
        <v>-490.91340100999997</v>
      </c>
    </row>
    <row r="27" spans="2:22" x14ac:dyDescent="0.25">
      <c r="B27" t="s">
        <v>65</v>
      </c>
      <c r="D27" s="1">
        <f>D26-D25</f>
        <v>6.5402500000004693E-3</v>
      </c>
      <c r="G27" t="s">
        <v>61</v>
      </c>
      <c r="H27">
        <f>H24*$F$24</f>
        <v>1.3721062468997826E-3</v>
      </c>
      <c r="I27">
        <f t="shared" ref="I27:K27" si="17">I24*$F$24</f>
        <v>-1.5628042346322926E-3</v>
      </c>
      <c r="J27">
        <f t="shared" si="17"/>
        <v>-2.2349288334300492E-5</v>
      </c>
      <c r="K27">
        <f t="shared" si="17"/>
        <v>-1.2265290810418063E-5</v>
      </c>
    </row>
    <row r="28" spans="2:22" x14ac:dyDescent="0.25">
      <c r="D28" s="4">
        <f>D27*$A$1</f>
        <v>17.171426375001232</v>
      </c>
      <c r="H28">
        <f>$A$1*H27</f>
        <v>3.6024649512353792</v>
      </c>
      <c r="I28">
        <f t="shared" ref="I28:K28" si="18">$A$1*I27</f>
        <v>-4.1031425180270844</v>
      </c>
      <c r="J28">
        <f t="shared" si="18"/>
        <v>-5.8678056521705942E-2</v>
      </c>
      <c r="K28">
        <f t="shared" si="18"/>
        <v>-3.2202521022752624E-2</v>
      </c>
      <c r="L28" t="s">
        <v>57</v>
      </c>
    </row>
    <row r="31" spans="2:22" x14ac:dyDescent="0.25">
      <c r="F31" s="4">
        <f>F25/part_relax!F25</f>
        <v>8.1153716150330872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9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0" max="11" width="12" bestFit="1" customWidth="1"/>
  </cols>
  <sheetData>
    <row r="1" spans="1:23" ht="18.75" x14ac:dyDescent="0.3">
      <c r="A1" s="2">
        <v>2625.5</v>
      </c>
      <c r="R1" t="s">
        <v>14</v>
      </c>
      <c r="T1" t="s">
        <v>58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57</v>
      </c>
      <c r="W2" s="1" t="s">
        <v>59</v>
      </c>
    </row>
    <row r="3" spans="1:23" x14ac:dyDescent="0.25">
      <c r="F3">
        <f>SUM(F4:F22)</f>
        <v>5.6510197782042323E-5</v>
      </c>
      <c r="W3" s="1" t="s">
        <v>60</v>
      </c>
    </row>
    <row r="4" spans="1:23" x14ac:dyDescent="0.25">
      <c r="A4" t="s">
        <v>2</v>
      </c>
      <c r="B4">
        <v>180</v>
      </c>
      <c r="C4">
        <f>B4*PI()/180</f>
        <v>3.1415926535897931</v>
      </c>
      <c r="D4">
        <f>D14</f>
        <v>-490.92776727</v>
      </c>
      <c r="E4">
        <f>D4-$D$24</f>
        <v>-3.5414572222407514E-3</v>
      </c>
      <c r="V4">
        <f>SUM(V5:V22)</f>
        <v>0</v>
      </c>
      <c r="W4" s="5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-490.92390511999997</v>
      </c>
      <c r="E5">
        <f t="shared" ref="E5:E22" si="1">D5-$D$24</f>
        <v>3.2069277779100958E-4</v>
      </c>
      <c r="F5">
        <f t="shared" ref="F5:F22" si="2">E5^2</f>
        <v>1.0284385772731384E-7</v>
      </c>
      <c r="G5">
        <f t="shared" ref="G5:G22" si="3">E5/$F$24</f>
        <v>0.18099309990397547</v>
      </c>
      <c r="H5">
        <f>COS(C5)*SQRT(2)*G5</f>
        <v>0.25596289658015065</v>
      </c>
      <c r="I5">
        <f>SQRT(2)*COS(2*C5)*G5</f>
        <v>0.25596289658015065</v>
      </c>
      <c r="J5">
        <f>COS(3*C5)*SQRT(2)*G5</f>
        <v>0.25596289658015065</v>
      </c>
      <c r="K5">
        <f>COS(4*C5)*SQRT(2)*G5</f>
        <v>0.25596289658015065</v>
      </c>
      <c r="M5">
        <f>H$28*(COS($C5)-COS($C$4))</f>
        <v>7.1377938647110586</v>
      </c>
      <c r="N5">
        <f>I$28*(COS(2*$C5)-COS(2*$C$4))</f>
        <v>0</v>
      </c>
      <c r="O5">
        <f>J$28*(COS(3*$C5)-COS(3*$C$4))</f>
        <v>3.6441205985941888E-2</v>
      </c>
      <c r="P5">
        <f>K$28*(COS(4*$C5)-COS(4*$C$4))</f>
        <v>0</v>
      </c>
      <c r="R5">
        <f t="shared" ref="R5:R22" si="4">SUM(M5:P5)*SQRT(2)</f>
        <v>10.1459005366324</v>
      </c>
      <c r="T5">
        <f t="shared" ref="T5:T22" si="5">(D5-$D$25)*$A$1</f>
        <v>10.140074825083389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-490.92364620000001</v>
      </c>
      <c r="E6">
        <f t="shared" si="1"/>
        <v>5.7961277775575581E-4</v>
      </c>
      <c r="F6">
        <f t="shared" si="2"/>
        <v>3.3595097213774319E-7</v>
      </c>
      <c r="G6">
        <f t="shared" si="3"/>
        <v>0.32712278122563071</v>
      </c>
      <c r="H6">
        <f t="shared" ref="H6:H22" si="6">COS(C6)*SQRT(2)*G6</f>
        <v>0.43472198511923477</v>
      </c>
      <c r="I6">
        <f t="shared" ref="I6:I22" si="7">SQRT(2)*COS(2*C6)*G6</f>
        <v>0.35438860924939886</v>
      </c>
      <c r="J6">
        <f t="shared" ref="J6:J22" si="8">COS(3*C6)*SQRT(2)*G6</f>
        <v>0.23131073688524698</v>
      </c>
      <c r="K6">
        <f t="shared" ref="K6:K22" si="9">COS(4*C6)*SQRT(2)*G6</f>
        <v>8.033337586983591E-2</v>
      </c>
      <c r="M6">
        <f t="shared" ref="M6:M23" si="10">H$28*(COS($C6)-COS($C$4))</f>
        <v>6.9225630440354857</v>
      </c>
      <c r="N6">
        <f t="shared" ref="N6:N23" si="11">I$28*(COS(2*$C6)-COS(2*$C$4))</f>
        <v>0.69809978135667949</v>
      </c>
      <c r="O6">
        <f t="shared" ref="O6:O23" si="12">J$28*(COS(3*$C6)-COS(3*$C$4))</f>
        <v>2.7330904489456416E-2</v>
      </c>
      <c r="P6">
        <f t="shared" ref="P6:P23" si="13">K$28*(COS(4*$C6)-COS(4*$C$4))</f>
        <v>4.9365731973586959E-3</v>
      </c>
      <c r="R6">
        <f t="shared" si="4"/>
        <v>10.822877826510336</v>
      </c>
      <c r="T6">
        <f t="shared" si="5"/>
        <v>10.81986928499083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-490.92303299999998</v>
      </c>
      <c r="E7">
        <f t="shared" si="1"/>
        <v>1.1928127777878217E-3</v>
      </c>
      <c r="F7">
        <f t="shared" si="2"/>
        <v>1.4228023228538993E-6</v>
      </c>
      <c r="G7">
        <f t="shared" si="3"/>
        <v>0.67320157237087008</v>
      </c>
      <c r="H7">
        <f t="shared" si="6"/>
        <v>0.72931322020176181</v>
      </c>
      <c r="I7">
        <f t="shared" si="7"/>
        <v>0.16532188539975745</v>
      </c>
      <c r="J7">
        <f t="shared" si="8"/>
        <v>-0.4760253969288884</v>
      </c>
      <c r="K7">
        <f t="shared" si="9"/>
        <v>-0.89463510560151915</v>
      </c>
      <c r="M7">
        <f t="shared" si="10"/>
        <v>6.3028305954508497</v>
      </c>
      <c r="N7">
        <f t="shared" si="11"/>
        <v>2.4657504792150742</v>
      </c>
      <c r="O7">
        <f t="shared" si="12"/>
        <v>9.1103014964854755E-3</v>
      </c>
      <c r="P7">
        <f t="shared" si="13"/>
        <v>1.1587600273998891E-2</v>
      </c>
      <c r="R7">
        <f t="shared" si="4"/>
        <v>12.429917531957084</v>
      </c>
      <c r="T7">
        <f t="shared" si="5"/>
        <v>12.429825885075019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-490.92246976000001</v>
      </c>
      <c r="E8">
        <f t="shared" si="1"/>
        <v>1.7560527777504831E-3</v>
      </c>
      <c r="F8">
        <f t="shared" si="2"/>
        <v>3.0837213582451876E-6</v>
      </c>
      <c r="G8">
        <f t="shared" si="3"/>
        <v>0.99108385922920228</v>
      </c>
      <c r="H8">
        <f t="shared" si="6"/>
        <v>0.70080211758550282</v>
      </c>
      <c r="I8">
        <f t="shared" si="7"/>
        <v>-0.70080211758550237</v>
      </c>
      <c r="J8">
        <f t="shared" si="8"/>
        <v>-1.4016042351710054</v>
      </c>
      <c r="K8">
        <f t="shared" si="9"/>
        <v>-0.70080211758550326</v>
      </c>
      <c r="M8">
        <f t="shared" si="10"/>
        <v>5.3533453985332944</v>
      </c>
      <c r="N8">
        <f t="shared" si="11"/>
        <v>4.4758486867980087</v>
      </c>
      <c r="O8">
        <f t="shared" si="12"/>
        <v>0</v>
      </c>
      <c r="P8">
        <f t="shared" si="13"/>
        <v>8.9609045395841608E-3</v>
      </c>
      <c r="R8">
        <f t="shared" si="4"/>
        <v>13.913252215403949</v>
      </c>
      <c r="T8">
        <f t="shared" si="5"/>
        <v>13.908612504976986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-490.92239002999997</v>
      </c>
      <c r="E9">
        <f t="shared" si="1"/>
        <v>1.8357827777890634E-3</v>
      </c>
      <c r="F9">
        <f t="shared" si="2"/>
        <v>3.3700984072269298E-6</v>
      </c>
      <c r="G9">
        <f t="shared" si="3"/>
        <v>1.036082003439768</v>
      </c>
      <c r="H9">
        <f t="shared" si="6"/>
        <v>0.25443646786828589</v>
      </c>
      <c r="I9">
        <f t="shared" si="7"/>
        <v>-1.376876363040531</v>
      </c>
      <c r="J9">
        <f t="shared" si="8"/>
        <v>-0.73262061049760452</v>
      </c>
      <c r="K9">
        <f t="shared" si="9"/>
        <v>1.122439895172245</v>
      </c>
      <c r="M9">
        <f t="shared" si="10"/>
        <v>4.1886293809401653</v>
      </c>
      <c r="N9">
        <f t="shared" si="11"/>
        <v>5.7878471130242648</v>
      </c>
      <c r="O9">
        <f t="shared" si="12"/>
        <v>9.1103014964854633E-3</v>
      </c>
      <c r="P9">
        <f t="shared" si="13"/>
        <v>1.3976356078107277E-3</v>
      </c>
      <c r="R9">
        <f t="shared" si="4"/>
        <v>14.123728829626343</v>
      </c>
      <c r="T9">
        <f t="shared" si="5"/>
        <v>14.117943620078279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-490.92304587000001</v>
      </c>
      <c r="E10">
        <f t="shared" si="1"/>
        <v>1.1799427777532401E-3</v>
      </c>
      <c r="F10">
        <f t="shared" si="2"/>
        <v>1.3922649587720321E-6</v>
      </c>
      <c r="G10">
        <f t="shared" si="3"/>
        <v>0.66593798128513249</v>
      </c>
      <c r="H10">
        <f t="shared" si="6"/>
        <v>-0.16353812460306469</v>
      </c>
      <c r="I10">
        <f t="shared" si="7"/>
        <v>-0.88498233020001571</v>
      </c>
      <c r="J10">
        <f t="shared" si="8"/>
        <v>0.47088926241639745</v>
      </c>
      <c r="K10">
        <f t="shared" si="9"/>
        <v>0.72144420559695099</v>
      </c>
      <c r="M10">
        <f t="shared" si="10"/>
        <v>2.9491644837708937</v>
      </c>
      <c r="N10">
        <f t="shared" si="11"/>
        <v>5.7878471130242648</v>
      </c>
      <c r="O10">
        <f t="shared" si="12"/>
        <v>2.7330904489456416E-2</v>
      </c>
      <c r="P10">
        <f t="shared" si="13"/>
        <v>1.3976356078107257E-3</v>
      </c>
      <c r="R10">
        <f t="shared" si="4"/>
        <v>12.39662858583146</v>
      </c>
      <c r="T10">
        <f t="shared" si="5"/>
        <v>12.396035699984225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-490.92437138000003</v>
      </c>
      <c r="E11">
        <f t="shared" si="1"/>
        <v>-1.4556722226188867E-4</v>
      </c>
      <c r="F11">
        <f t="shared" si="2"/>
        <v>2.1189816197042099E-8</v>
      </c>
      <c r="G11">
        <f t="shared" si="3"/>
        <v>-8.2155460385078954E-2</v>
      </c>
      <c r="H11">
        <f t="shared" si="6"/>
        <v>5.8092683149792074E-2</v>
      </c>
      <c r="I11">
        <f t="shared" si="7"/>
        <v>5.8092683149792157E-2</v>
      </c>
      <c r="J11">
        <f t="shared" si="8"/>
        <v>-0.1161853662995842</v>
      </c>
      <c r="K11">
        <f t="shared" si="9"/>
        <v>5.8092683149792011E-2</v>
      </c>
      <c r="M11">
        <f t="shared" si="10"/>
        <v>1.7844484661777655</v>
      </c>
      <c r="N11">
        <f t="shared" si="11"/>
        <v>4.4758486867980105</v>
      </c>
      <c r="O11">
        <f t="shared" si="12"/>
        <v>3.6441205985941888E-2</v>
      </c>
      <c r="P11">
        <f t="shared" si="13"/>
        <v>8.9609045395841521E-3</v>
      </c>
      <c r="R11">
        <f t="shared" si="4"/>
        <v>8.9176054186895772</v>
      </c>
      <c r="T11">
        <f t="shared" si="5"/>
        <v>8.9159091949445042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-490.92597071</v>
      </c>
      <c r="E12">
        <f t="shared" si="1"/>
        <v>-1.7448972222382508E-3</v>
      </c>
      <c r="F12">
        <f t="shared" si="2"/>
        <v>3.0446663161747637E-6</v>
      </c>
      <c r="G12">
        <f t="shared" si="3"/>
        <v>-0.98478786906934412</v>
      </c>
      <c r="H12">
        <f t="shared" si="6"/>
        <v>1.0668703720895709</v>
      </c>
      <c r="I12">
        <f t="shared" si="7"/>
        <v>-0.24183987963661774</v>
      </c>
      <c r="J12">
        <f t="shared" si="8"/>
        <v>-0.69635018024918394</v>
      </c>
      <c r="K12">
        <f t="shared" si="9"/>
        <v>1.3087102517261895</v>
      </c>
      <c r="M12">
        <f t="shared" si="10"/>
        <v>0.83496326926020936</v>
      </c>
      <c r="N12">
        <f t="shared" si="11"/>
        <v>2.4657504792150755</v>
      </c>
      <c r="O12">
        <f t="shared" si="12"/>
        <v>2.7330904489456423E-2</v>
      </c>
      <c r="P12">
        <f t="shared" si="13"/>
        <v>1.1587600273998893E-2</v>
      </c>
      <c r="R12">
        <f t="shared" si="4"/>
        <v>4.7229532258688449</v>
      </c>
      <c r="T12">
        <f t="shared" si="5"/>
        <v>4.7168682800065653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-490.92726916999999</v>
      </c>
      <c r="E13">
        <f t="shared" si="1"/>
        <v>-3.0433572222250405E-3</v>
      </c>
      <c r="F13">
        <f t="shared" si="2"/>
        <v>9.2620231820693136E-6</v>
      </c>
      <c r="G13">
        <f t="shared" si="3"/>
        <v>-1.7176147887079236</v>
      </c>
      <c r="H13">
        <f t="shared" si="6"/>
        <v>2.2825830344791624</v>
      </c>
      <c r="I13">
        <f t="shared" si="7"/>
        <v>-1.8607787385390078</v>
      </c>
      <c r="J13">
        <f t="shared" si="8"/>
        <v>1.21453706456167</v>
      </c>
      <c r="K13">
        <f t="shared" si="9"/>
        <v>-0.42180429594015301</v>
      </c>
      <c r="M13">
        <f t="shared" si="10"/>
        <v>0.21523082067557342</v>
      </c>
      <c r="N13">
        <f t="shared" si="11"/>
        <v>0.69809978135668016</v>
      </c>
      <c r="O13">
        <f t="shared" si="12"/>
        <v>9.1103014964854859E-3</v>
      </c>
      <c r="P13">
        <f t="shared" si="13"/>
        <v>4.9365731973587002E-3</v>
      </c>
      <c r="R13">
        <f t="shared" si="4"/>
        <v>1.3115098050253868</v>
      </c>
      <c r="T13">
        <f t="shared" si="5"/>
        <v>1.3077615500412492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-490.92776727</v>
      </c>
      <c r="E14">
        <f t="shared" si="1"/>
        <v>-3.5414572222407514E-3</v>
      </c>
      <c r="F14">
        <f t="shared" si="2"/>
        <v>1.254191925696118E-5</v>
      </c>
      <c r="G14">
        <f t="shared" si="3"/>
        <v>-1.9987332588088149</v>
      </c>
      <c r="H14">
        <f t="shared" si="6"/>
        <v>2.8266356821735998</v>
      </c>
      <c r="I14">
        <f t="shared" si="7"/>
        <v>-2.8266356821735998</v>
      </c>
      <c r="J14">
        <f t="shared" si="8"/>
        <v>2.8266356821735998</v>
      </c>
      <c r="K14">
        <f t="shared" si="9"/>
        <v>-2.8266356821735998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f>D13</f>
        <v>-490.92726916999999</v>
      </c>
      <c r="E15">
        <f t="shared" si="1"/>
        <v>-3.0433572222250405E-3</v>
      </c>
      <c r="F15">
        <f t="shared" si="2"/>
        <v>9.2620231820693136E-6</v>
      </c>
      <c r="G15">
        <f t="shared" si="3"/>
        <v>-1.7176147887079236</v>
      </c>
      <c r="H15">
        <f t="shared" si="6"/>
        <v>2.2825830344791624</v>
      </c>
      <c r="I15">
        <f t="shared" si="7"/>
        <v>-1.8607787385390078</v>
      </c>
      <c r="J15">
        <f t="shared" si="8"/>
        <v>1.21453706456167</v>
      </c>
      <c r="K15">
        <f t="shared" si="9"/>
        <v>-0.42180429594015301</v>
      </c>
      <c r="M15">
        <f t="shared" si="10"/>
        <v>0.21523082067557342</v>
      </c>
      <c r="N15">
        <f t="shared" si="11"/>
        <v>0.69809978135668016</v>
      </c>
      <c r="O15">
        <f t="shared" si="12"/>
        <v>9.1103014964854859E-3</v>
      </c>
      <c r="P15">
        <f t="shared" si="13"/>
        <v>4.9365731973587002E-3</v>
      </c>
      <c r="R15">
        <f t="shared" si="4"/>
        <v>1.3115098050253868</v>
      </c>
      <c r="T15">
        <f t="shared" si="5"/>
        <v>1.3077615500412492</v>
      </c>
      <c r="V15">
        <f>(D15-D13)^2</f>
        <v>0</v>
      </c>
    </row>
    <row r="16" spans="1:23" x14ac:dyDescent="0.25">
      <c r="B16">
        <f>220-360</f>
        <v>-140</v>
      </c>
      <c r="C16">
        <f t="shared" si="0"/>
        <v>-2.4434609527920612</v>
      </c>
      <c r="D16">
        <f>D12</f>
        <v>-490.92597071</v>
      </c>
      <c r="E16">
        <f t="shared" si="1"/>
        <v>-1.7448972222382508E-3</v>
      </c>
      <c r="F16">
        <f t="shared" si="2"/>
        <v>3.0446663161747637E-6</v>
      </c>
      <c r="G16">
        <f t="shared" si="3"/>
        <v>-0.98478786906934412</v>
      </c>
      <c r="H16">
        <f t="shared" si="6"/>
        <v>1.0668703720895709</v>
      </c>
      <c r="I16">
        <f t="shared" si="7"/>
        <v>-0.24183987963661774</v>
      </c>
      <c r="J16">
        <f t="shared" si="8"/>
        <v>-0.69635018024918394</v>
      </c>
      <c r="K16">
        <f t="shared" si="9"/>
        <v>1.3087102517261895</v>
      </c>
      <c r="M16">
        <f t="shared" si="10"/>
        <v>0.83496326926020936</v>
      </c>
      <c r="N16">
        <f t="shared" si="11"/>
        <v>2.4657504792150755</v>
      </c>
      <c r="O16">
        <f t="shared" si="12"/>
        <v>2.7330904489456423E-2</v>
      </c>
      <c r="P16">
        <f t="shared" si="13"/>
        <v>1.1587600273998893E-2</v>
      </c>
      <c r="R16">
        <f t="shared" si="4"/>
        <v>4.7229532258688449</v>
      </c>
      <c r="T16">
        <f t="shared" si="5"/>
        <v>4.7168682800065653</v>
      </c>
      <c r="V16">
        <f>(D16-D12)^2</f>
        <v>0</v>
      </c>
    </row>
    <row r="17" spans="2:22" x14ac:dyDescent="0.25">
      <c r="B17">
        <f>240-360</f>
        <v>-120</v>
      </c>
      <c r="C17">
        <f t="shared" si="0"/>
        <v>-2.0943951023931953</v>
      </c>
      <c r="D17">
        <f>D11</f>
        <v>-490.92437138000003</v>
      </c>
      <c r="E17">
        <f t="shared" si="1"/>
        <v>-1.4556722226188867E-4</v>
      </c>
      <c r="F17">
        <f t="shared" si="2"/>
        <v>2.1189816197042099E-8</v>
      </c>
      <c r="G17">
        <f t="shared" si="3"/>
        <v>-8.2155460385078954E-2</v>
      </c>
      <c r="H17">
        <f t="shared" si="6"/>
        <v>5.8092683149792074E-2</v>
      </c>
      <c r="I17">
        <f t="shared" si="7"/>
        <v>5.8092683149792157E-2</v>
      </c>
      <c r="J17">
        <f t="shared" si="8"/>
        <v>-0.1161853662995842</v>
      </c>
      <c r="K17">
        <f t="shared" si="9"/>
        <v>5.8092683149792011E-2</v>
      </c>
      <c r="M17">
        <f t="shared" si="10"/>
        <v>1.7844484661777655</v>
      </c>
      <c r="N17">
        <f t="shared" si="11"/>
        <v>4.4758486867980105</v>
      </c>
      <c r="O17">
        <f t="shared" si="12"/>
        <v>3.6441205985941888E-2</v>
      </c>
      <c r="P17">
        <f t="shared" si="13"/>
        <v>8.9609045395841521E-3</v>
      </c>
      <c r="R17">
        <f t="shared" si="4"/>
        <v>8.9176054186895772</v>
      </c>
      <c r="T17">
        <f t="shared" si="5"/>
        <v>8.9159091949445042</v>
      </c>
      <c r="V17">
        <f>(D17-D11)^2</f>
        <v>0</v>
      </c>
    </row>
    <row r="18" spans="2:22" x14ac:dyDescent="0.25">
      <c r="B18">
        <f>260-360</f>
        <v>-100</v>
      </c>
      <c r="C18">
        <f t="shared" si="0"/>
        <v>-1.7453292519943295</v>
      </c>
      <c r="D18">
        <f>D10</f>
        <v>-490.92304587000001</v>
      </c>
      <c r="E18">
        <f t="shared" si="1"/>
        <v>1.1799427777532401E-3</v>
      </c>
      <c r="F18">
        <f t="shared" si="2"/>
        <v>1.3922649587720321E-6</v>
      </c>
      <c r="G18">
        <f t="shared" si="3"/>
        <v>0.66593798128513249</v>
      </c>
      <c r="H18">
        <f t="shared" si="6"/>
        <v>-0.16353812460306469</v>
      </c>
      <c r="I18">
        <f t="shared" si="7"/>
        <v>-0.88498233020001571</v>
      </c>
      <c r="J18">
        <f t="shared" si="8"/>
        <v>0.47088926241639745</v>
      </c>
      <c r="K18">
        <f t="shared" si="9"/>
        <v>0.72144420559695099</v>
      </c>
      <c r="M18">
        <f t="shared" si="10"/>
        <v>2.9491644837708937</v>
      </c>
      <c r="N18">
        <f t="shared" si="11"/>
        <v>5.7878471130242648</v>
      </c>
      <c r="O18">
        <f t="shared" si="12"/>
        <v>2.7330904489456416E-2</v>
      </c>
      <c r="P18">
        <f t="shared" si="13"/>
        <v>1.3976356078107257E-3</v>
      </c>
      <c r="R18">
        <f t="shared" si="4"/>
        <v>12.39662858583146</v>
      </c>
      <c r="T18">
        <f t="shared" si="5"/>
        <v>12.396035699984225</v>
      </c>
      <c r="V18">
        <f>(D18-D10)^2</f>
        <v>0</v>
      </c>
    </row>
    <row r="19" spans="2:22" x14ac:dyDescent="0.25">
      <c r="B19">
        <f>280-360</f>
        <v>-80</v>
      </c>
      <c r="C19">
        <f t="shared" si="0"/>
        <v>-1.3962634015954636</v>
      </c>
      <c r="D19">
        <f>D9</f>
        <v>-490.92239002999997</v>
      </c>
      <c r="E19">
        <f t="shared" si="1"/>
        <v>1.8357827777890634E-3</v>
      </c>
      <c r="F19">
        <f t="shared" si="2"/>
        <v>3.3700984072269298E-6</v>
      </c>
      <c r="G19">
        <f t="shared" si="3"/>
        <v>1.036082003439768</v>
      </c>
      <c r="H19">
        <f t="shared" si="6"/>
        <v>0.25443646786828589</v>
      </c>
      <c r="I19">
        <f t="shared" si="7"/>
        <v>-1.376876363040531</v>
      </c>
      <c r="J19">
        <f t="shared" si="8"/>
        <v>-0.73262061049760452</v>
      </c>
      <c r="K19">
        <f t="shared" si="9"/>
        <v>1.122439895172245</v>
      </c>
      <c r="M19">
        <f t="shared" si="10"/>
        <v>4.1886293809401653</v>
      </c>
      <c r="N19">
        <f t="shared" si="11"/>
        <v>5.7878471130242648</v>
      </c>
      <c r="O19">
        <f t="shared" si="12"/>
        <v>9.1103014964854633E-3</v>
      </c>
      <c r="P19">
        <f t="shared" si="13"/>
        <v>1.3976356078107277E-3</v>
      </c>
      <c r="R19">
        <f t="shared" si="4"/>
        <v>14.123728829626343</v>
      </c>
      <c r="T19">
        <f t="shared" si="5"/>
        <v>14.117943620078279</v>
      </c>
      <c r="V19">
        <f>(D19-D9)^2</f>
        <v>0</v>
      </c>
    </row>
    <row r="20" spans="2:22" x14ac:dyDescent="0.25">
      <c r="B20">
        <f>300-360</f>
        <v>-60</v>
      </c>
      <c r="C20">
        <f t="shared" si="0"/>
        <v>-1.0471975511965976</v>
      </c>
      <c r="D20">
        <f>D8</f>
        <v>-490.92246976000001</v>
      </c>
      <c r="E20">
        <f t="shared" si="1"/>
        <v>1.7560527777504831E-3</v>
      </c>
      <c r="F20">
        <f t="shared" si="2"/>
        <v>3.0837213582451876E-6</v>
      </c>
      <c r="G20">
        <f t="shared" si="3"/>
        <v>0.99108385922920228</v>
      </c>
      <c r="H20">
        <f t="shared" si="6"/>
        <v>0.70080211758550282</v>
      </c>
      <c r="I20">
        <f t="shared" si="7"/>
        <v>-0.70080211758550237</v>
      </c>
      <c r="J20">
        <f t="shared" si="8"/>
        <v>-1.4016042351710054</v>
      </c>
      <c r="K20">
        <f t="shared" si="9"/>
        <v>-0.70080211758550326</v>
      </c>
      <c r="M20">
        <f t="shared" si="10"/>
        <v>5.3533453985332944</v>
      </c>
      <c r="N20">
        <f t="shared" si="11"/>
        <v>4.4758486867980087</v>
      </c>
      <c r="O20">
        <f t="shared" si="12"/>
        <v>0</v>
      </c>
      <c r="P20">
        <f t="shared" si="13"/>
        <v>8.9609045395841608E-3</v>
      </c>
      <c r="R20">
        <f t="shared" si="4"/>
        <v>13.913252215403949</v>
      </c>
      <c r="T20">
        <f t="shared" si="5"/>
        <v>13.908612504976986</v>
      </c>
      <c r="V20">
        <f>(D20-D8)^2</f>
        <v>0</v>
      </c>
    </row>
    <row r="21" spans="2:22" x14ac:dyDescent="0.25">
      <c r="B21">
        <f>320-360</f>
        <v>-40</v>
      </c>
      <c r="C21">
        <f t="shared" si="0"/>
        <v>-0.69813170079773179</v>
      </c>
      <c r="D21">
        <f>D7</f>
        <v>-490.92303299999998</v>
      </c>
      <c r="E21">
        <f t="shared" si="1"/>
        <v>1.1928127777878217E-3</v>
      </c>
      <c r="F21">
        <f t="shared" si="2"/>
        <v>1.4228023228538993E-6</v>
      </c>
      <c r="G21">
        <f t="shared" si="3"/>
        <v>0.67320157237087008</v>
      </c>
      <c r="H21">
        <f t="shared" si="6"/>
        <v>0.72931322020176181</v>
      </c>
      <c r="I21">
        <f t="shared" si="7"/>
        <v>0.16532188539975745</v>
      </c>
      <c r="J21">
        <f t="shared" si="8"/>
        <v>-0.4760253969288884</v>
      </c>
      <c r="K21">
        <f t="shared" si="9"/>
        <v>-0.89463510560151915</v>
      </c>
      <c r="M21">
        <f t="shared" si="10"/>
        <v>6.3028305954508497</v>
      </c>
      <c r="N21">
        <f t="shared" si="11"/>
        <v>2.4657504792150742</v>
      </c>
      <c r="O21">
        <f t="shared" si="12"/>
        <v>9.1103014964854755E-3</v>
      </c>
      <c r="P21">
        <f t="shared" si="13"/>
        <v>1.1587600273998891E-2</v>
      </c>
      <c r="R21">
        <f t="shared" si="4"/>
        <v>12.429917531957084</v>
      </c>
      <c r="T21">
        <f t="shared" si="5"/>
        <v>12.429825885075019</v>
      </c>
      <c r="V21">
        <f>(D21-D7)^2</f>
        <v>0</v>
      </c>
    </row>
    <row r="22" spans="2:22" x14ac:dyDescent="0.25">
      <c r="B22">
        <f>340-360</f>
        <v>-20</v>
      </c>
      <c r="C22">
        <f t="shared" si="0"/>
        <v>-0.3490658503988659</v>
      </c>
      <c r="D22">
        <f>D6</f>
        <v>-490.92364620000001</v>
      </c>
      <c r="E22">
        <f t="shared" si="1"/>
        <v>5.7961277775575581E-4</v>
      </c>
      <c r="F22">
        <f t="shared" si="2"/>
        <v>3.3595097213774319E-7</v>
      </c>
      <c r="G22">
        <f t="shared" si="3"/>
        <v>0.32712278122563071</v>
      </c>
      <c r="H22">
        <f t="shared" si="6"/>
        <v>0.43472198511923477</v>
      </c>
      <c r="I22">
        <f t="shared" si="7"/>
        <v>0.35438860924939886</v>
      </c>
      <c r="J22">
        <f t="shared" si="8"/>
        <v>0.23131073688524698</v>
      </c>
      <c r="K22">
        <f t="shared" si="9"/>
        <v>8.033337586983591E-2</v>
      </c>
      <c r="M22">
        <f t="shared" si="10"/>
        <v>6.9225630440354857</v>
      </c>
      <c r="N22">
        <f t="shared" si="11"/>
        <v>0.69809978135667949</v>
      </c>
      <c r="O22">
        <f t="shared" si="12"/>
        <v>2.7330904489456416E-2</v>
      </c>
      <c r="P22">
        <f t="shared" si="13"/>
        <v>4.9365731973586959E-3</v>
      </c>
      <c r="R22">
        <f t="shared" si="4"/>
        <v>10.822877826510336</v>
      </c>
      <c r="T22">
        <f t="shared" si="5"/>
        <v>10.81986928499083</v>
      </c>
      <c r="V22">
        <f>(D22-D6)^2</f>
        <v>0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4">R14</f>
        <v>0</v>
      </c>
      <c r="T23">
        <f t="shared" si="14"/>
        <v>0</v>
      </c>
    </row>
    <row r="24" spans="2:22" x14ac:dyDescent="0.25">
      <c r="B24" t="s">
        <v>4</v>
      </c>
      <c r="D24">
        <f>AVERAGE(D5:D22)</f>
        <v>-490.92422581277776</v>
      </c>
      <c r="F24">
        <f>SQRT(AVERAGE(F5:F22))</f>
        <v>1.7718508493481284E-3</v>
      </c>
      <c r="G24" t="s">
        <v>10</v>
      </c>
      <c r="H24" s="3">
        <f t="shared" ref="H24:K24" si="15">AVERAGE(H5:H22)</f>
        <v>0.76717567169634693</v>
      </c>
      <c r="I24" s="3">
        <f t="shared" si="15"/>
        <v>-0.64142362711104994</v>
      </c>
      <c r="J24" s="3">
        <f t="shared" si="15"/>
        <v>3.9167293437692473E-3</v>
      </c>
      <c r="K24" s="3">
        <f t="shared" si="15"/>
        <v>-1.2841667120985346E-3</v>
      </c>
    </row>
    <row r="25" spans="2:22" x14ac:dyDescent="0.25">
      <c r="B25" t="s">
        <v>5</v>
      </c>
      <c r="D25">
        <f>MIN(D4:D22)</f>
        <v>-490.92776727</v>
      </c>
      <c r="F25" s="4">
        <f>F24*$A$1</f>
        <v>4.6519944049635109</v>
      </c>
      <c r="G25" s="3">
        <f>SUM(H25:K25)</f>
        <v>0.99999977051193301</v>
      </c>
      <c r="H25">
        <f t="shared" ref="H25:K25" si="16">H24^2</f>
        <v>0.58855851124274106</v>
      </c>
      <c r="I25">
        <f t="shared" si="16"/>
        <v>0.41142426941629523</v>
      </c>
      <c r="J25">
        <f t="shared" si="16"/>
        <v>1.534076875234308E-5</v>
      </c>
      <c r="K25">
        <f t="shared" si="16"/>
        <v>1.6490841444619609E-6</v>
      </c>
    </row>
    <row r="26" spans="2:22" x14ac:dyDescent="0.25">
      <c r="B26" t="s">
        <v>6</v>
      </c>
      <c r="D26">
        <f>MAX(D5:D22)</f>
        <v>-490.92239002999997</v>
      </c>
    </row>
    <row r="27" spans="2:22" x14ac:dyDescent="0.25">
      <c r="B27" t="s">
        <v>65</v>
      </c>
      <c r="D27" s="1">
        <f>D26-D25</f>
        <v>5.3772400000298148E-3</v>
      </c>
      <c r="G27" t="s">
        <v>61</v>
      </c>
      <c r="H27">
        <f>H24*$F$24</f>
        <v>1.3593208654943932E-3</v>
      </c>
      <c r="I27">
        <f t="shared" ref="I27:K27" si="17">I24*$F$24</f>
        <v>-1.1365069984886711E-3</v>
      </c>
      <c r="J27">
        <f t="shared" si="17"/>
        <v>6.9398602144242789E-6</v>
      </c>
      <c r="K27">
        <f t="shared" si="17"/>
        <v>-2.2753518795363822E-6</v>
      </c>
    </row>
    <row r="28" spans="2:22" x14ac:dyDescent="0.25">
      <c r="D28" s="4">
        <f>D27*$A$1</f>
        <v>14.117943620078279</v>
      </c>
      <c r="H28">
        <f>$A$1*H27</f>
        <v>3.5688969323555293</v>
      </c>
      <c r="I28">
        <f t="shared" ref="I28:K28" si="18">$A$1*I27</f>
        <v>-2.9838991245320061</v>
      </c>
      <c r="J28">
        <f t="shared" si="18"/>
        <v>1.8220602992970944E-2</v>
      </c>
      <c r="K28">
        <f t="shared" si="18"/>
        <v>-5.9739363597227715E-3</v>
      </c>
      <c r="L28" t="s">
        <v>57</v>
      </c>
    </row>
    <row r="29" spans="2:22" x14ac:dyDescent="0.25">
      <c r="F29" s="4">
        <f>F25/part_relax!F25</f>
        <v>6.9136464655378163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9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0" max="11" width="12" bestFit="1" customWidth="1"/>
  </cols>
  <sheetData>
    <row r="1" spans="1:23" ht="18.75" x14ac:dyDescent="0.3">
      <c r="A1" s="2">
        <v>2625.5</v>
      </c>
      <c r="R1" t="s">
        <v>14</v>
      </c>
      <c r="T1" t="s">
        <v>58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57</v>
      </c>
      <c r="W2" s="1" t="s">
        <v>59</v>
      </c>
    </row>
    <row r="3" spans="1:23" x14ac:dyDescent="0.25">
      <c r="F3">
        <f>SUM(F4:F22)</f>
        <v>2.1319801908017098E-5</v>
      </c>
      <c r="W3" s="1" t="s">
        <v>60</v>
      </c>
    </row>
    <row r="4" spans="1:23" x14ac:dyDescent="0.25">
      <c r="A4" t="s">
        <v>2</v>
      </c>
      <c r="B4">
        <v>180</v>
      </c>
      <c r="C4">
        <f>B4*PI()/180</f>
        <v>3.1415926535897931</v>
      </c>
      <c r="D4">
        <f>D14</f>
        <v>-490.93224240000001</v>
      </c>
      <c r="E4">
        <f>D4-$D$24</f>
        <v>-2.084076111145805E-3</v>
      </c>
      <c r="V4">
        <f>SUM(V5:V22)</f>
        <v>0</v>
      </c>
      <c r="W4" s="5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-490.92950937000001</v>
      </c>
      <c r="E5">
        <f t="shared" ref="E5:E22" si="1">D5-$D$24</f>
        <v>6.4895388885588545E-4</v>
      </c>
      <c r="F5">
        <f t="shared" ref="F5:F22" si="2">E5^2</f>
        <v>4.2114114986117693E-7</v>
      </c>
      <c r="G5">
        <f t="shared" ref="G5:G22" si="3">E5/$F$24</f>
        <v>0.59629134985316345</v>
      </c>
      <c r="H5">
        <f>COS(C5)*SQRT(2)*G5</f>
        <v>0.84328331408810386</v>
      </c>
      <c r="I5">
        <f>SQRT(2)*COS(2*C5)*G5</f>
        <v>0.84328331408810386</v>
      </c>
      <c r="J5">
        <f>COS(3*C5)*SQRT(2)*G5</f>
        <v>0.84328331408810386</v>
      </c>
      <c r="K5">
        <f>COS(4*C5)*SQRT(2)*G5</f>
        <v>0.84328331408810386</v>
      </c>
      <c r="M5">
        <f>H$28*(COS($C5)-COS($C$4))</f>
        <v>5.0558884423375074</v>
      </c>
      <c r="N5">
        <f>I$28*(COS(2*$C5)-COS(2*$C$4))</f>
        <v>0</v>
      </c>
      <c r="O5">
        <f>J$28*(COS(3*$C5)-COS(3*$C$4))</f>
        <v>1.7966880126043288E-2</v>
      </c>
      <c r="P5">
        <f>K$28*(COS(4*$C5)-COS(4*$C$4))</f>
        <v>0</v>
      </c>
      <c r="R5">
        <f t="shared" ref="R5:R22" si="4">SUM(M5:P5)*SQRT(2)</f>
        <v>7.1755150105468681</v>
      </c>
      <c r="T5">
        <f t="shared" ref="T5:T22" si="5">(D5-$D$25)*$A$1</f>
        <v>7.1755702650044384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-490.92942597000001</v>
      </c>
      <c r="E6">
        <f t="shared" si="1"/>
        <v>7.32353888849957E-4</v>
      </c>
      <c r="F6">
        <f t="shared" si="2"/>
        <v>5.3634221851365517E-7</v>
      </c>
      <c r="G6">
        <f t="shared" si="3"/>
        <v>0.6729234487252338</v>
      </c>
      <c r="H6">
        <f t="shared" ref="H6:H22" si="6">COS(C6)*SQRT(2)*G6</f>
        <v>0.89426549984405235</v>
      </c>
      <c r="I6">
        <f t="shared" ref="I6:I22" si="7">SQRT(2)*COS(2*C6)*G6</f>
        <v>0.72901191482765393</v>
      </c>
      <c r="J6">
        <f t="shared" ref="J6:J22" si="8">COS(3*C6)*SQRT(2)*G6</f>
        <v>0.47582873381305091</v>
      </c>
      <c r="K6">
        <f t="shared" ref="K6:K22" si="9">COS(4*C6)*SQRT(2)*G6</f>
        <v>0.16525358501639839</v>
      </c>
      <c r="M6">
        <f t="shared" ref="M6:M23" si="10">H$28*(COS($C6)-COS($C$4))</f>
        <v>4.9034347515594119</v>
      </c>
      <c r="N6">
        <f t="shared" ref="N6:N23" si="11">I$28*(COS(2*$C6)-COS(2*$C$4))</f>
        <v>0.31161030230817893</v>
      </c>
      <c r="O6">
        <f t="shared" ref="O6:O23" si="12">J$28*(COS(3*$C6)-COS(3*$C$4))</f>
        <v>1.3475160094532465E-2</v>
      </c>
      <c r="P6">
        <f t="shared" ref="P6:P23" si="13">K$28*(COS(4*$C6)-COS(4*$C$4))</f>
        <v>1.9610964194289001E-4</v>
      </c>
      <c r="R6">
        <f t="shared" si="4"/>
        <v>7.3945215386424605</v>
      </c>
      <c r="T6">
        <f t="shared" si="5"/>
        <v>7.3945369649888733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-490.92924211000002</v>
      </c>
      <c r="E7">
        <f t="shared" si="1"/>
        <v>9.1621388884277621E-4</v>
      </c>
      <c r="F7">
        <f t="shared" si="2"/>
        <v>8.394478901084031E-7</v>
      </c>
      <c r="G7">
        <f t="shared" si="3"/>
        <v>0.84186322928962376</v>
      </c>
      <c r="H7">
        <f t="shared" si="6"/>
        <v>0.91203290057739783</v>
      </c>
      <c r="I7">
        <f t="shared" si="7"/>
        <v>0.20674107433340161</v>
      </c>
      <c r="J7">
        <f t="shared" si="8"/>
        <v>-0.59528719826229803</v>
      </c>
      <c r="K7">
        <f t="shared" si="9"/>
        <v>-1.1187739749107994</v>
      </c>
      <c r="M7">
        <f t="shared" si="10"/>
        <v>4.4644618443098096</v>
      </c>
      <c r="N7">
        <f t="shared" si="11"/>
        <v>1.1006352856199684</v>
      </c>
      <c r="O7">
        <f t="shared" si="12"/>
        <v>4.4917200315108237E-3</v>
      </c>
      <c r="P7">
        <f t="shared" si="13"/>
        <v>4.6032744777837418E-4</v>
      </c>
      <c r="R7">
        <f t="shared" si="4"/>
        <v>7.8772390897770048</v>
      </c>
      <c r="T7">
        <f t="shared" si="5"/>
        <v>7.8772613949700201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-490.92912354999999</v>
      </c>
      <c r="E8">
        <f t="shared" si="1"/>
        <v>1.0347738888754066E-3</v>
      </c>
      <c r="F8">
        <f t="shared" si="2"/>
        <v>1.0707570010983322E-6</v>
      </c>
      <c r="G8">
        <f t="shared" si="3"/>
        <v>0.95080209793973203</v>
      </c>
      <c r="H8">
        <f t="shared" si="6"/>
        <v>0.67231861101958057</v>
      </c>
      <c r="I8">
        <f t="shared" si="7"/>
        <v>-0.67231861101958013</v>
      </c>
      <c r="J8">
        <f t="shared" si="8"/>
        <v>-1.3446372220391609</v>
      </c>
      <c r="K8">
        <f t="shared" si="9"/>
        <v>-0.67231861101958112</v>
      </c>
      <c r="M8">
        <f t="shared" si="10"/>
        <v>3.7919163317531304</v>
      </c>
      <c r="N8">
        <f t="shared" si="11"/>
        <v>1.9978813912078706</v>
      </c>
      <c r="O8">
        <f t="shared" si="12"/>
        <v>0</v>
      </c>
      <c r="P8">
        <f t="shared" si="13"/>
        <v>3.5597968681645758E-4</v>
      </c>
      <c r="R8">
        <f t="shared" si="4"/>
        <v>8.1885138945093381</v>
      </c>
      <c r="T8">
        <f t="shared" si="5"/>
        <v>8.1885406750556911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-490.92925021999997</v>
      </c>
      <c r="E9">
        <f t="shared" si="1"/>
        <v>9.0810388888939997E-4</v>
      </c>
      <c r="F9">
        <f t="shared" si="2"/>
        <v>8.2465267301605167E-7</v>
      </c>
      <c r="G9">
        <f t="shared" si="3"/>
        <v>0.83441135496919461</v>
      </c>
      <c r="H9">
        <f t="shared" si="6"/>
        <v>0.20491107576688505</v>
      </c>
      <c r="I9">
        <f t="shared" si="7"/>
        <v>-1.108870985014166</v>
      </c>
      <c r="J9">
        <f t="shared" si="8"/>
        <v>-0.59001792739777348</v>
      </c>
      <c r="K9">
        <f t="shared" si="9"/>
        <v>0.90395990924728098</v>
      </c>
      <c r="M9">
        <f t="shared" si="10"/>
        <v>2.966917128418356</v>
      </c>
      <c r="N9">
        <f t="shared" si="11"/>
        <v>2.5835171944875945</v>
      </c>
      <c r="O9">
        <f t="shared" si="12"/>
        <v>4.4917200315108177E-3</v>
      </c>
      <c r="P9">
        <f t="shared" si="13"/>
        <v>5.5522283911650796E-5</v>
      </c>
      <c r="R9">
        <f t="shared" si="4"/>
        <v>7.8559302682685894</v>
      </c>
      <c r="T9">
        <f t="shared" si="5"/>
        <v>7.8559685900924308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-490.92971827999997</v>
      </c>
      <c r="E10">
        <f t="shared" si="1"/>
        <v>4.4004388888652102E-4</v>
      </c>
      <c r="F10">
        <f t="shared" si="2"/>
        <v>1.9363862414637284E-7</v>
      </c>
      <c r="G10">
        <f t="shared" si="3"/>
        <v>0.4043343741438763</v>
      </c>
      <c r="H10">
        <f t="shared" si="6"/>
        <v>-9.9294659740591193E-2</v>
      </c>
      <c r="I10">
        <f t="shared" si="7"/>
        <v>-0.53733048221588409</v>
      </c>
      <c r="J10">
        <f t="shared" si="8"/>
        <v>0.28590757782395365</v>
      </c>
      <c r="K10">
        <f t="shared" si="9"/>
        <v>0.43803582247529288</v>
      </c>
      <c r="M10">
        <f t="shared" si="10"/>
        <v>2.0889713139191524</v>
      </c>
      <c r="N10">
        <f t="shared" si="11"/>
        <v>2.5835171944875945</v>
      </c>
      <c r="O10">
        <f t="shared" si="12"/>
        <v>1.3475160094532465E-2</v>
      </c>
      <c r="P10">
        <f t="shared" si="13"/>
        <v>5.5522283911650715E-5</v>
      </c>
      <c r="R10">
        <f t="shared" si="4"/>
        <v>6.6270318931490149</v>
      </c>
      <c r="T10">
        <f t="shared" si="5"/>
        <v>6.6270770600848721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-490.93047555999999</v>
      </c>
      <c r="E11">
        <f t="shared" si="1"/>
        <v>-3.1723611112965955E-4</v>
      </c>
      <c r="F11">
        <f t="shared" si="2"/>
        <v>1.0063875020466971E-7</v>
      </c>
      <c r="G11">
        <f t="shared" si="3"/>
        <v>-0.29149243447970336</v>
      </c>
      <c r="H11">
        <f t="shared" si="6"/>
        <v>0.20611627708517355</v>
      </c>
      <c r="I11">
        <f t="shared" si="7"/>
        <v>0.20611627708517385</v>
      </c>
      <c r="J11">
        <f t="shared" si="8"/>
        <v>-0.41223255417034732</v>
      </c>
      <c r="K11">
        <f t="shared" si="9"/>
        <v>0.20611627708517333</v>
      </c>
      <c r="M11">
        <f t="shared" si="10"/>
        <v>1.2639721105843775</v>
      </c>
      <c r="N11">
        <f t="shared" si="11"/>
        <v>1.9978813912078714</v>
      </c>
      <c r="O11">
        <f t="shared" si="12"/>
        <v>1.7966880126043288E-2</v>
      </c>
      <c r="P11">
        <f t="shared" si="13"/>
        <v>3.5597968681645725E-4</v>
      </c>
      <c r="R11">
        <f t="shared" si="4"/>
        <v>4.6388698975575782</v>
      </c>
      <c r="T11">
        <f t="shared" si="5"/>
        <v>4.63883842004239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-490.93132344000003</v>
      </c>
      <c r="E12">
        <f t="shared" si="1"/>
        <v>-1.1651161111672081E-3</v>
      </c>
      <c r="F12">
        <f t="shared" si="2"/>
        <v>1.3574955525013981E-6</v>
      </c>
      <c r="G12">
        <f t="shared" si="3"/>
        <v>-1.0705670627668391</v>
      </c>
      <c r="H12">
        <f t="shared" si="6"/>
        <v>1.1597992993966006</v>
      </c>
      <c r="I12">
        <f t="shared" si="7"/>
        <v>-0.26290515727730679</v>
      </c>
      <c r="J12">
        <f t="shared" si="8"/>
        <v>-0.75700522979739704</v>
      </c>
      <c r="K12">
        <f t="shared" si="9"/>
        <v>1.4227044566739084</v>
      </c>
      <c r="M12">
        <f t="shared" si="10"/>
        <v>0.59142659802769748</v>
      </c>
      <c r="N12">
        <f t="shared" si="11"/>
        <v>1.1006352856199688</v>
      </c>
      <c r="O12">
        <f t="shared" si="12"/>
        <v>1.347516009453247E-2</v>
      </c>
      <c r="P12">
        <f t="shared" si="13"/>
        <v>4.6032744777837423E-4</v>
      </c>
      <c r="R12">
        <f t="shared" si="4"/>
        <v>2.4126446197097131</v>
      </c>
      <c r="T12">
        <f t="shared" si="5"/>
        <v>2.4127294799438062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-490.93198990000002</v>
      </c>
      <c r="E13">
        <f t="shared" si="1"/>
        <v>-1.8315761111580287E-3</v>
      </c>
      <c r="F13">
        <f t="shared" si="2"/>
        <v>3.3546710509647672E-6</v>
      </c>
      <c r="G13">
        <f t="shared" si="3"/>
        <v>-1.6829439046997767</v>
      </c>
      <c r="H13">
        <f t="shared" si="6"/>
        <v>2.2365079935865984</v>
      </c>
      <c r="I13">
        <f t="shared" si="7"/>
        <v>-1.8232180210644902</v>
      </c>
      <c r="J13">
        <f t="shared" si="8"/>
        <v>1.1900210473697772</v>
      </c>
      <c r="K13">
        <f t="shared" si="9"/>
        <v>-0.41328997252210636</v>
      </c>
      <c r="M13">
        <f t="shared" si="10"/>
        <v>0.15245369077809567</v>
      </c>
      <c r="N13">
        <f t="shared" si="11"/>
        <v>0.31161030230817921</v>
      </c>
      <c r="O13">
        <f t="shared" si="12"/>
        <v>4.4917200315108289E-3</v>
      </c>
      <c r="P13">
        <f t="shared" si="13"/>
        <v>1.9610964194289018E-4</v>
      </c>
      <c r="R13">
        <f t="shared" si="4"/>
        <v>0.66291518513391745</v>
      </c>
      <c r="T13">
        <f t="shared" si="5"/>
        <v>0.66293874996790692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-490.93224240000001</v>
      </c>
      <c r="E14">
        <f t="shared" si="1"/>
        <v>-2.084076111145805E-3</v>
      </c>
      <c r="F14">
        <f t="shared" si="2"/>
        <v>4.3433732370486222E-6</v>
      </c>
      <c r="G14">
        <f t="shared" si="3"/>
        <v>-1.9149535565659217</v>
      </c>
      <c r="H14">
        <f t="shared" si="6"/>
        <v>2.7081532910101207</v>
      </c>
      <c r="I14">
        <f t="shared" si="7"/>
        <v>-2.7081532910101207</v>
      </c>
      <c r="J14">
        <f t="shared" si="8"/>
        <v>2.7081532910101207</v>
      </c>
      <c r="K14">
        <f t="shared" si="9"/>
        <v>-2.7081532910101207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f>D13</f>
        <v>-490.93198990000002</v>
      </c>
      <c r="E15">
        <f t="shared" si="1"/>
        <v>-1.8315761111580287E-3</v>
      </c>
      <c r="F15">
        <f t="shared" si="2"/>
        <v>3.3546710509647672E-6</v>
      </c>
      <c r="G15">
        <f t="shared" si="3"/>
        <v>-1.6829439046997767</v>
      </c>
      <c r="H15">
        <f t="shared" si="6"/>
        <v>2.2365079935865984</v>
      </c>
      <c r="I15">
        <f t="shared" si="7"/>
        <v>-1.8232180210644902</v>
      </c>
      <c r="J15">
        <f t="shared" si="8"/>
        <v>1.1900210473697772</v>
      </c>
      <c r="K15">
        <f t="shared" si="9"/>
        <v>-0.41328997252210636</v>
      </c>
      <c r="M15">
        <f t="shared" si="10"/>
        <v>0.15245369077809567</v>
      </c>
      <c r="N15">
        <f t="shared" si="11"/>
        <v>0.31161030230817921</v>
      </c>
      <c r="O15">
        <f t="shared" si="12"/>
        <v>4.4917200315108289E-3</v>
      </c>
      <c r="P15">
        <f t="shared" si="13"/>
        <v>1.9610964194289018E-4</v>
      </c>
      <c r="R15">
        <f t="shared" si="4"/>
        <v>0.66291518513391745</v>
      </c>
      <c r="T15">
        <f t="shared" si="5"/>
        <v>0.66293874996790692</v>
      </c>
      <c r="V15">
        <f>(D15-D13)^2</f>
        <v>0</v>
      </c>
    </row>
    <row r="16" spans="1:23" x14ac:dyDescent="0.25">
      <c r="B16">
        <f>220-360</f>
        <v>-140</v>
      </c>
      <c r="C16">
        <f t="shared" si="0"/>
        <v>-2.4434609527920612</v>
      </c>
      <c r="D16">
        <f>D12</f>
        <v>-490.93132344000003</v>
      </c>
      <c r="E16">
        <f t="shared" si="1"/>
        <v>-1.1651161111672081E-3</v>
      </c>
      <c r="F16">
        <f t="shared" si="2"/>
        <v>1.3574955525013981E-6</v>
      </c>
      <c r="G16">
        <f t="shared" si="3"/>
        <v>-1.0705670627668391</v>
      </c>
      <c r="H16">
        <f t="shared" si="6"/>
        <v>1.1597992993966006</v>
      </c>
      <c r="I16">
        <f t="shared" si="7"/>
        <v>-0.26290515727730679</v>
      </c>
      <c r="J16">
        <f t="shared" si="8"/>
        <v>-0.75700522979739704</v>
      </c>
      <c r="K16">
        <f t="shared" si="9"/>
        <v>1.4227044566739084</v>
      </c>
      <c r="M16">
        <f t="shared" si="10"/>
        <v>0.59142659802769748</v>
      </c>
      <c r="N16">
        <f t="shared" si="11"/>
        <v>1.1006352856199688</v>
      </c>
      <c r="O16">
        <f t="shared" si="12"/>
        <v>1.347516009453247E-2</v>
      </c>
      <c r="P16">
        <f t="shared" si="13"/>
        <v>4.6032744777837423E-4</v>
      </c>
      <c r="R16">
        <f t="shared" si="4"/>
        <v>2.4126446197097131</v>
      </c>
      <c r="T16">
        <f t="shared" si="5"/>
        <v>2.4127294799438062</v>
      </c>
      <c r="V16">
        <f>(D16-D12)^2</f>
        <v>0</v>
      </c>
    </row>
    <row r="17" spans="2:22" x14ac:dyDescent="0.25">
      <c r="B17">
        <f>240-360</f>
        <v>-120</v>
      </c>
      <c r="C17">
        <f t="shared" si="0"/>
        <v>-2.0943951023931953</v>
      </c>
      <c r="D17">
        <f>D11</f>
        <v>-490.93047555999999</v>
      </c>
      <c r="E17">
        <f t="shared" si="1"/>
        <v>-3.1723611112965955E-4</v>
      </c>
      <c r="F17">
        <f t="shared" si="2"/>
        <v>1.0063875020466971E-7</v>
      </c>
      <c r="G17">
        <f t="shared" si="3"/>
        <v>-0.29149243447970336</v>
      </c>
      <c r="H17">
        <f t="shared" si="6"/>
        <v>0.20611627708517355</v>
      </c>
      <c r="I17">
        <f t="shared" si="7"/>
        <v>0.20611627708517385</v>
      </c>
      <c r="J17">
        <f t="shared" si="8"/>
        <v>-0.41223255417034732</v>
      </c>
      <c r="K17">
        <f t="shared" si="9"/>
        <v>0.20611627708517333</v>
      </c>
      <c r="M17">
        <f t="shared" si="10"/>
        <v>1.2639721105843775</v>
      </c>
      <c r="N17">
        <f t="shared" si="11"/>
        <v>1.9978813912078714</v>
      </c>
      <c r="O17">
        <f t="shared" si="12"/>
        <v>1.7966880126043288E-2</v>
      </c>
      <c r="P17">
        <f t="shared" si="13"/>
        <v>3.5597968681645725E-4</v>
      </c>
      <c r="R17">
        <f t="shared" si="4"/>
        <v>4.6388698975575782</v>
      </c>
      <c r="T17">
        <f t="shared" si="5"/>
        <v>4.63883842004239</v>
      </c>
      <c r="V17">
        <f>(D17-D11)^2</f>
        <v>0</v>
      </c>
    </row>
    <row r="18" spans="2:22" x14ac:dyDescent="0.25">
      <c r="B18">
        <f>260-360</f>
        <v>-100</v>
      </c>
      <c r="C18">
        <f t="shared" si="0"/>
        <v>-1.7453292519943295</v>
      </c>
      <c r="D18">
        <f>D10</f>
        <v>-490.92971827999997</v>
      </c>
      <c r="E18">
        <f t="shared" si="1"/>
        <v>4.4004388888652102E-4</v>
      </c>
      <c r="F18">
        <f t="shared" si="2"/>
        <v>1.9363862414637284E-7</v>
      </c>
      <c r="G18">
        <f t="shared" si="3"/>
        <v>0.4043343741438763</v>
      </c>
      <c r="H18">
        <f t="shared" si="6"/>
        <v>-9.9294659740591193E-2</v>
      </c>
      <c r="I18">
        <f t="shared" si="7"/>
        <v>-0.53733048221588409</v>
      </c>
      <c r="J18">
        <f t="shared" si="8"/>
        <v>0.28590757782395365</v>
      </c>
      <c r="K18">
        <f t="shared" si="9"/>
        <v>0.43803582247529288</v>
      </c>
      <c r="M18">
        <f t="shared" si="10"/>
        <v>2.0889713139191524</v>
      </c>
      <c r="N18">
        <f t="shared" si="11"/>
        <v>2.5835171944875945</v>
      </c>
      <c r="O18">
        <f t="shared" si="12"/>
        <v>1.3475160094532465E-2</v>
      </c>
      <c r="P18">
        <f t="shared" si="13"/>
        <v>5.5522283911650715E-5</v>
      </c>
      <c r="R18">
        <f t="shared" si="4"/>
        <v>6.6270318931490149</v>
      </c>
      <c r="T18">
        <f t="shared" si="5"/>
        <v>6.6270770600848721</v>
      </c>
      <c r="V18">
        <f>(D18-D10)^2</f>
        <v>0</v>
      </c>
    </row>
    <row r="19" spans="2:22" x14ac:dyDescent="0.25">
      <c r="B19">
        <f>280-360</f>
        <v>-80</v>
      </c>
      <c r="C19">
        <f t="shared" si="0"/>
        <v>-1.3962634015954636</v>
      </c>
      <c r="D19">
        <f>D9</f>
        <v>-490.92925021999997</v>
      </c>
      <c r="E19">
        <f t="shared" si="1"/>
        <v>9.0810388888939997E-4</v>
      </c>
      <c r="F19">
        <f t="shared" si="2"/>
        <v>8.2465267301605167E-7</v>
      </c>
      <c r="G19">
        <f t="shared" si="3"/>
        <v>0.83441135496919461</v>
      </c>
      <c r="H19">
        <f t="shared" si="6"/>
        <v>0.20491107576688505</v>
      </c>
      <c r="I19">
        <f t="shared" si="7"/>
        <v>-1.108870985014166</v>
      </c>
      <c r="J19">
        <f t="shared" si="8"/>
        <v>-0.59001792739777348</v>
      </c>
      <c r="K19">
        <f t="shared" si="9"/>
        <v>0.90395990924728098</v>
      </c>
      <c r="M19">
        <f t="shared" si="10"/>
        <v>2.966917128418356</v>
      </c>
      <c r="N19">
        <f t="shared" si="11"/>
        <v>2.5835171944875945</v>
      </c>
      <c r="O19">
        <f t="shared" si="12"/>
        <v>4.4917200315108177E-3</v>
      </c>
      <c r="P19">
        <f t="shared" si="13"/>
        <v>5.5522283911650796E-5</v>
      </c>
      <c r="R19">
        <f t="shared" si="4"/>
        <v>7.8559302682685894</v>
      </c>
      <c r="T19">
        <f t="shared" si="5"/>
        <v>7.8559685900924308</v>
      </c>
      <c r="V19">
        <f>(D19-D9)^2</f>
        <v>0</v>
      </c>
    </row>
    <row r="20" spans="2:22" x14ac:dyDescent="0.25">
      <c r="B20">
        <f>300-360</f>
        <v>-60</v>
      </c>
      <c r="C20">
        <f t="shared" si="0"/>
        <v>-1.0471975511965976</v>
      </c>
      <c r="D20">
        <f>D8</f>
        <v>-490.92912354999999</v>
      </c>
      <c r="E20">
        <f t="shared" si="1"/>
        <v>1.0347738888754066E-3</v>
      </c>
      <c r="F20">
        <f t="shared" si="2"/>
        <v>1.0707570010983322E-6</v>
      </c>
      <c r="G20">
        <f t="shared" si="3"/>
        <v>0.95080209793973203</v>
      </c>
      <c r="H20">
        <f t="shared" si="6"/>
        <v>0.67231861101958057</v>
      </c>
      <c r="I20">
        <f t="shared" si="7"/>
        <v>-0.67231861101958013</v>
      </c>
      <c r="J20">
        <f t="shared" si="8"/>
        <v>-1.3446372220391609</v>
      </c>
      <c r="K20">
        <f t="shared" si="9"/>
        <v>-0.67231861101958112</v>
      </c>
      <c r="M20">
        <f t="shared" si="10"/>
        <v>3.7919163317531304</v>
      </c>
      <c r="N20">
        <f t="shared" si="11"/>
        <v>1.9978813912078706</v>
      </c>
      <c r="O20">
        <f t="shared" si="12"/>
        <v>0</v>
      </c>
      <c r="P20">
        <f t="shared" si="13"/>
        <v>3.5597968681645758E-4</v>
      </c>
      <c r="R20">
        <f t="shared" si="4"/>
        <v>8.1885138945093381</v>
      </c>
      <c r="T20">
        <f t="shared" si="5"/>
        <v>8.1885406750556911</v>
      </c>
      <c r="V20">
        <f>(D20-D8)^2</f>
        <v>0</v>
      </c>
    </row>
    <row r="21" spans="2:22" x14ac:dyDescent="0.25">
      <c r="B21">
        <f>320-360</f>
        <v>-40</v>
      </c>
      <c r="C21">
        <f t="shared" si="0"/>
        <v>-0.69813170079773179</v>
      </c>
      <c r="D21">
        <f>D7</f>
        <v>-490.92924211000002</v>
      </c>
      <c r="E21">
        <f t="shared" si="1"/>
        <v>9.1621388884277621E-4</v>
      </c>
      <c r="F21">
        <f t="shared" si="2"/>
        <v>8.394478901084031E-7</v>
      </c>
      <c r="G21">
        <f t="shared" si="3"/>
        <v>0.84186322928962376</v>
      </c>
      <c r="H21">
        <f t="shared" si="6"/>
        <v>0.91203290057739783</v>
      </c>
      <c r="I21">
        <f t="shared" si="7"/>
        <v>0.20674107433340161</v>
      </c>
      <c r="J21">
        <f t="shared" si="8"/>
        <v>-0.59528719826229803</v>
      </c>
      <c r="K21">
        <f t="shared" si="9"/>
        <v>-1.1187739749107994</v>
      </c>
      <c r="M21">
        <f t="shared" si="10"/>
        <v>4.4644618443098096</v>
      </c>
      <c r="N21">
        <f t="shared" si="11"/>
        <v>1.1006352856199684</v>
      </c>
      <c r="O21">
        <f t="shared" si="12"/>
        <v>4.4917200315108237E-3</v>
      </c>
      <c r="P21">
        <f t="shared" si="13"/>
        <v>4.6032744777837418E-4</v>
      </c>
      <c r="R21">
        <f t="shared" si="4"/>
        <v>7.8772390897770048</v>
      </c>
      <c r="T21">
        <f t="shared" si="5"/>
        <v>7.8772613949700201</v>
      </c>
      <c r="V21">
        <f>(D21-D7)^2</f>
        <v>0</v>
      </c>
    </row>
    <row r="22" spans="2:22" x14ac:dyDescent="0.25">
      <c r="B22">
        <f>340-360</f>
        <v>-20</v>
      </c>
      <c r="C22">
        <f t="shared" si="0"/>
        <v>-0.3490658503988659</v>
      </c>
      <c r="D22">
        <f>D6</f>
        <v>-490.92942597000001</v>
      </c>
      <c r="E22">
        <f t="shared" si="1"/>
        <v>7.32353888849957E-4</v>
      </c>
      <c r="F22">
        <f t="shared" si="2"/>
        <v>5.3634221851365517E-7</v>
      </c>
      <c r="G22">
        <f t="shared" si="3"/>
        <v>0.6729234487252338</v>
      </c>
      <c r="H22">
        <f t="shared" si="6"/>
        <v>0.89426549984405235</v>
      </c>
      <c r="I22">
        <f t="shared" si="7"/>
        <v>0.72901191482765393</v>
      </c>
      <c r="J22">
        <f t="shared" si="8"/>
        <v>0.47582873381305091</v>
      </c>
      <c r="K22">
        <f t="shared" si="9"/>
        <v>0.16525358501639839</v>
      </c>
      <c r="M22">
        <f t="shared" si="10"/>
        <v>4.9034347515594119</v>
      </c>
      <c r="N22">
        <f t="shared" si="11"/>
        <v>0.31161030230817893</v>
      </c>
      <c r="O22">
        <f t="shared" si="12"/>
        <v>1.3475160094532465E-2</v>
      </c>
      <c r="P22">
        <f t="shared" si="13"/>
        <v>1.9610964194289001E-4</v>
      </c>
      <c r="R22">
        <f t="shared" si="4"/>
        <v>7.3945215386424605</v>
      </c>
      <c r="T22">
        <f t="shared" si="5"/>
        <v>7.3945369649888733</v>
      </c>
      <c r="V22">
        <f>(D22-D6)^2</f>
        <v>0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4">R14</f>
        <v>0</v>
      </c>
      <c r="T23">
        <f t="shared" si="14"/>
        <v>0</v>
      </c>
    </row>
    <row r="24" spans="2:22" x14ac:dyDescent="0.25">
      <c r="B24" t="s">
        <v>4</v>
      </c>
      <c r="D24">
        <f>AVERAGE(D5:D22)</f>
        <v>-490.93015832388886</v>
      </c>
      <c r="F24">
        <f>SQRT(AVERAGE(F5:F22))</f>
        <v>1.08831679180939E-3</v>
      </c>
      <c r="G24" t="s">
        <v>10</v>
      </c>
      <c r="H24" s="3">
        <f t="shared" ref="H24:K24" si="15">AVERAGE(H5:H22)</f>
        <v>0.88470836667608999</v>
      </c>
      <c r="I24" s="3">
        <f t="shared" si="15"/>
        <v>-0.4661343309784674</v>
      </c>
      <c r="J24" s="3">
        <f t="shared" si="15"/>
        <v>3.1439477654352389E-3</v>
      </c>
      <c r="K24" s="3">
        <f t="shared" si="15"/>
        <v>-8.3055157271270168E-5</v>
      </c>
    </row>
    <row r="25" spans="2:22" x14ac:dyDescent="0.25">
      <c r="B25" t="s">
        <v>5</v>
      </c>
      <c r="D25">
        <f>MIN(D4:D22)</f>
        <v>-490.93224240000001</v>
      </c>
      <c r="F25" s="4">
        <f>F24*$A$1</f>
        <v>2.8573757368955532</v>
      </c>
      <c r="G25" s="3">
        <f>SUM(H25:K25)</f>
        <v>0.99999999988912924</v>
      </c>
      <c r="H25">
        <f t="shared" ref="H25:K25" si="16">H24^2</f>
        <v>0.78270889406667488</v>
      </c>
      <c r="I25">
        <f t="shared" si="16"/>
        <v>0.2172812145167434</v>
      </c>
      <c r="J25">
        <f t="shared" si="16"/>
        <v>9.8844075517852315E-6</v>
      </c>
      <c r="K25">
        <f t="shared" si="16"/>
        <v>6.8981591493554222E-9</v>
      </c>
    </row>
    <row r="26" spans="2:22" x14ac:dyDescent="0.25">
      <c r="B26" t="s">
        <v>6</v>
      </c>
      <c r="D26">
        <f>MAX(D5:D22)</f>
        <v>-490.92912354999999</v>
      </c>
    </row>
    <row r="27" spans="2:22" x14ac:dyDescent="0.25">
      <c r="B27" t="s">
        <v>65</v>
      </c>
      <c r="D27" s="1">
        <f>D26-D25</f>
        <v>3.1188500000212116E-3</v>
      </c>
      <c r="G27" t="s">
        <v>61</v>
      </c>
      <c r="H27">
        <f>H24*$F$24</f>
        <v>9.6284297130784762E-4</v>
      </c>
      <c r="I27">
        <f t="shared" ref="I27:K27" si="17">I24*$F$24</f>
        <v>-5.0730181964270195E-4</v>
      </c>
      <c r="J27">
        <f t="shared" si="17"/>
        <v>3.4216111456947797E-6</v>
      </c>
      <c r="K27">
        <f t="shared" si="17"/>
        <v>-9.0390322304693071E-8</v>
      </c>
    </row>
    <row r="28" spans="2:22" x14ac:dyDescent="0.25">
      <c r="D28" s="4">
        <f>D27*$A$1</f>
        <v>8.1885406750556911</v>
      </c>
      <c r="H28">
        <f>$A$1*H27</f>
        <v>2.5279442211687537</v>
      </c>
      <c r="I28">
        <f t="shared" ref="I28:K28" si="18">$A$1*I27</f>
        <v>-1.3319209274719139</v>
      </c>
      <c r="J28">
        <f t="shared" si="18"/>
        <v>8.983440063021644E-3</v>
      </c>
      <c r="K28">
        <f t="shared" si="18"/>
        <v>-2.3731979121097165E-4</v>
      </c>
      <c r="L28" t="s">
        <v>57</v>
      </c>
    </row>
    <row r="29" spans="2:22" x14ac:dyDescent="0.25">
      <c r="F29" s="4">
        <f>F25/part_relax!F25</f>
        <v>4.2465411486788769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29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0" max="11" width="12" bestFit="1" customWidth="1"/>
  </cols>
  <sheetData>
    <row r="1" spans="1:23" ht="18.75" x14ac:dyDescent="0.3">
      <c r="A1" s="2">
        <v>2625.5</v>
      </c>
      <c r="R1" t="s">
        <v>14</v>
      </c>
      <c r="T1" t="s">
        <v>58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57</v>
      </c>
      <c r="W2" s="1" t="s">
        <v>59</v>
      </c>
    </row>
    <row r="3" spans="1:23" x14ac:dyDescent="0.25">
      <c r="F3">
        <f>SUM(F4:F22)</f>
        <v>7.1403254807879153E-6</v>
      </c>
      <c r="W3" s="1" t="s">
        <v>60</v>
      </c>
    </row>
    <row r="4" spans="1:23" x14ac:dyDescent="0.25">
      <c r="A4" t="s">
        <v>2</v>
      </c>
      <c r="B4">
        <v>180</v>
      </c>
      <c r="C4">
        <f>B4*PI()/180</f>
        <v>3.1415926535897931</v>
      </c>
      <c r="D4">
        <f>D14</f>
        <v>-490.93365756999998</v>
      </c>
      <c r="E4">
        <f>D4-$D$24</f>
        <v>-1.1199155554777462E-3</v>
      </c>
      <c r="V4">
        <f>SUM(V5:V22)</f>
        <v>0</v>
      </c>
      <c r="W4" s="5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-490.93195737000002</v>
      </c>
      <c r="E5">
        <f t="shared" ref="E5:E22" si="1">D5-$D$24</f>
        <v>5.8028444448154914E-4</v>
      </c>
      <c r="F5">
        <f t="shared" ref="F5:F22" si="2">E5^2</f>
        <v>3.3673003650726008E-7</v>
      </c>
      <c r="G5">
        <f t="shared" ref="G5:G22" si="3">E5/$F$24</f>
        <v>0.92133628818597302</v>
      </c>
      <c r="H5">
        <f>COS(C5)*SQRT(2)*G5</f>
        <v>1.3029662742590895</v>
      </c>
      <c r="I5">
        <f>SQRT(2)*COS(2*C5)*G5</f>
        <v>1.3029662742590895</v>
      </c>
      <c r="J5">
        <f>COS(3*C5)*SQRT(2)*G5</f>
        <v>1.3029662742590895</v>
      </c>
      <c r="K5">
        <f>COS(4*C5)*SQRT(2)*G5</f>
        <v>1.3029662742590895</v>
      </c>
      <c r="M5">
        <f>H$28*(COS($C5)-COS($C$4))</f>
        <v>3.1518135893221948</v>
      </c>
      <c r="N5">
        <f>I$28*(COS(2*$C5)-COS(2*$C$4))</f>
        <v>0</v>
      </c>
      <c r="O5">
        <f>J$28*(COS(3*$C5)-COS(3*$C$4))</f>
        <v>4.6123930620413115E-3</v>
      </c>
      <c r="P5">
        <f>K$28*(COS(4*$C5)-COS(4*$C$4))</f>
        <v>0</v>
      </c>
      <c r="R5">
        <f t="shared" ref="R5:R22" si="4">SUM(M5:P5)*SQRT(2)</f>
        <v>4.4638604329146068</v>
      </c>
      <c r="T5">
        <f t="shared" ref="T5:T22" si="5">(D5-$D$25)*$A$1</f>
        <v>4.46387509989313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-490.93194607999999</v>
      </c>
      <c r="E6">
        <f t="shared" si="1"/>
        <v>5.9157444451329866E-4</v>
      </c>
      <c r="F6">
        <f t="shared" si="2"/>
        <v>3.4996032340121785E-7</v>
      </c>
      <c r="G6">
        <f t="shared" si="3"/>
        <v>0.93926178459000831</v>
      </c>
      <c r="H6">
        <f t="shared" ref="H6:H22" si="6">COS(C6)*SQRT(2)*G6</f>
        <v>1.2482094521627618</v>
      </c>
      <c r="I6">
        <f t="shared" ref="I6:I22" si="7">SQRT(2)*COS(2*C6)*G6</f>
        <v>1.0175496683991905</v>
      </c>
      <c r="J6">
        <f t="shared" ref="J6:J22" si="8">COS(3*C6)*SQRT(2)*G6</f>
        <v>0.66415837719297333</v>
      </c>
      <c r="K6">
        <f t="shared" ref="K6:K22" si="9">COS(4*C6)*SQRT(2)*G6</f>
        <v>0.23065978376357119</v>
      </c>
      <c r="M6">
        <f t="shared" ref="M6:M23" si="10">H$28*(COS($C6)-COS($C$4))</f>
        <v>3.0567747806505046</v>
      </c>
      <c r="N6">
        <f t="shared" ref="N6:N23" si="11">I$28*(COS(2*$C6)-COS(2*$C$4))</f>
        <v>0.11720209028843052</v>
      </c>
      <c r="O6">
        <f t="shared" ref="O6:O23" si="12">J$28*(COS(3*$C6)-COS(3*$C$4))</f>
        <v>3.4592947965309834E-3</v>
      </c>
      <c r="P6">
        <f t="shared" ref="P6:P23" si="13">K$28*(COS(4*$C6)-COS(4*$C$4))</f>
        <v>-3.2314476451050531E-5</v>
      </c>
      <c r="R6">
        <f t="shared" si="4"/>
        <v>4.4935276195870033</v>
      </c>
      <c r="T6">
        <f t="shared" si="5"/>
        <v>4.4935169949764884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-490.93193488999998</v>
      </c>
      <c r="E7">
        <f t="shared" si="1"/>
        <v>6.0276444452256328E-4</v>
      </c>
      <c r="F7">
        <f t="shared" si="2"/>
        <v>3.6332497558059428E-7</v>
      </c>
      <c r="G7">
        <f t="shared" si="3"/>
        <v>0.95702850773997672</v>
      </c>
      <c r="H7">
        <f t="shared" si="6"/>
        <v>1.0367972557559804</v>
      </c>
      <c r="I7">
        <f t="shared" si="7"/>
        <v>0.23502285760218986</v>
      </c>
      <c r="J7">
        <f t="shared" si="8"/>
        <v>-0.6767213476117796</v>
      </c>
      <c r="K7">
        <f t="shared" si="9"/>
        <v>-1.2718201133581701</v>
      </c>
      <c r="M7">
        <f t="shared" si="10"/>
        <v>2.7831214375846711</v>
      </c>
      <c r="N7">
        <f t="shared" si="11"/>
        <v>0.41396820055162287</v>
      </c>
      <c r="O7">
        <f t="shared" si="12"/>
        <v>1.1530982655103283E-3</v>
      </c>
      <c r="P7">
        <f t="shared" si="13"/>
        <v>-7.5851652798072789E-5</v>
      </c>
      <c r="R7">
        <f t="shared" si="4"/>
        <v>4.5228909831445563</v>
      </c>
      <c r="T7">
        <f t="shared" si="5"/>
        <v>4.5228963400008126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-490.93197956</v>
      </c>
      <c r="E8">
        <f t="shared" si="1"/>
        <v>5.5809444450005685E-4</v>
      </c>
      <c r="F8">
        <f t="shared" si="2"/>
        <v>3.1146940898182706E-7</v>
      </c>
      <c r="G8">
        <f t="shared" si="3"/>
        <v>0.88610451105973831</v>
      </c>
      <c r="H8">
        <f t="shared" si="6"/>
        <v>0.62657050861033114</v>
      </c>
      <c r="I8">
        <f t="shared" si="7"/>
        <v>-0.62657050861033081</v>
      </c>
      <c r="J8">
        <f t="shared" si="8"/>
        <v>-1.2531410172206623</v>
      </c>
      <c r="K8">
        <f t="shared" si="9"/>
        <v>-0.6265705086103317</v>
      </c>
      <c r="M8">
        <f t="shared" si="10"/>
        <v>2.363860191991646</v>
      </c>
      <c r="N8">
        <f t="shared" si="11"/>
        <v>0.75143816960949716</v>
      </c>
      <c r="O8">
        <f t="shared" si="12"/>
        <v>0</v>
      </c>
      <c r="P8">
        <f t="shared" si="13"/>
        <v>-5.8657479013870667E-5</v>
      </c>
      <c r="R8">
        <f t="shared" si="4"/>
        <v>4.405614239612663</v>
      </c>
      <c r="T8">
        <f t="shared" si="5"/>
        <v>4.405615254941722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-490.93213729000001</v>
      </c>
      <c r="E9">
        <f t="shared" si="1"/>
        <v>4.0036444448787734E-4</v>
      </c>
      <c r="F9">
        <f t="shared" si="2"/>
        <v>1.602916884100866E-7</v>
      </c>
      <c r="G9">
        <f t="shared" si="3"/>
        <v>0.63567151371025366</v>
      </c>
      <c r="H9">
        <f t="shared" si="6"/>
        <v>0.15610541842822978</v>
      </c>
      <c r="I9">
        <f t="shared" si="7"/>
        <v>-0.84476043303528403</v>
      </c>
      <c r="J9">
        <f t="shared" si="8"/>
        <v>-0.44948763795163821</v>
      </c>
      <c r="K9">
        <f t="shared" si="9"/>
        <v>0.68865501460705425</v>
      </c>
      <c r="M9">
        <f t="shared" si="10"/>
        <v>1.8495601377269306</v>
      </c>
      <c r="N9">
        <f t="shared" si="11"/>
        <v>0.97170604837894115</v>
      </c>
      <c r="O9">
        <f t="shared" si="12"/>
        <v>1.1530982655103268E-3</v>
      </c>
      <c r="P9">
        <f t="shared" si="13"/>
        <v>-9.1488287786179872E-6</v>
      </c>
      <c r="R9">
        <f t="shared" si="4"/>
        <v>3.9914906922636355</v>
      </c>
      <c r="T9">
        <f t="shared" si="5"/>
        <v>3.9914951399097447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-490.93243086000001</v>
      </c>
      <c r="E10">
        <f t="shared" si="1"/>
        <v>1.0679444449124276E-4</v>
      </c>
      <c r="F10">
        <f t="shared" si="2"/>
        <v>1.140505337419313E-8</v>
      </c>
      <c r="G10">
        <f t="shared" si="3"/>
        <v>0.16956097655582267</v>
      </c>
      <c r="H10">
        <f t="shared" si="6"/>
        <v>-4.1640039900247901E-2</v>
      </c>
      <c r="I10">
        <f t="shared" si="7"/>
        <v>-0.22533399860115821</v>
      </c>
      <c r="J10">
        <f t="shared" si="8"/>
        <v>0.11989771634723544</v>
      </c>
      <c r="K10">
        <f t="shared" si="9"/>
        <v>0.18369395870091032</v>
      </c>
      <c r="M10">
        <f t="shared" si="10"/>
        <v>1.3022534515952644</v>
      </c>
      <c r="N10">
        <f t="shared" si="11"/>
        <v>0.97170604837894115</v>
      </c>
      <c r="O10">
        <f t="shared" si="12"/>
        <v>3.4592947965309834E-3</v>
      </c>
      <c r="P10">
        <f t="shared" si="13"/>
        <v>-9.1488287786179753E-6</v>
      </c>
      <c r="R10">
        <f t="shared" si="4"/>
        <v>3.2207436083704262</v>
      </c>
      <c r="T10">
        <f t="shared" si="5"/>
        <v>3.2207271049185806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-490.93282592000003</v>
      </c>
      <c r="E11">
        <f t="shared" si="1"/>
        <v>-2.8826555552541322E-4</v>
      </c>
      <c r="F11">
        <f t="shared" si="2"/>
        <v>8.3097030502375091E-8</v>
      </c>
      <c r="G11">
        <f t="shared" si="3"/>
        <v>-0.45768849995098648</v>
      </c>
      <c r="H11">
        <f t="shared" si="6"/>
        <v>0.32363464198644126</v>
      </c>
      <c r="I11">
        <f t="shared" si="7"/>
        <v>0.32363464198644171</v>
      </c>
      <c r="J11">
        <f t="shared" si="8"/>
        <v>-0.64726928397288275</v>
      </c>
      <c r="K11">
        <f t="shared" si="9"/>
        <v>0.32363464198644087</v>
      </c>
      <c r="M11">
        <f t="shared" si="10"/>
        <v>0.78795339733054903</v>
      </c>
      <c r="N11">
        <f t="shared" si="11"/>
        <v>0.7514381696094975</v>
      </c>
      <c r="O11">
        <f t="shared" si="12"/>
        <v>4.6123930620413115E-3</v>
      </c>
      <c r="P11">
        <f t="shared" si="13"/>
        <v>-5.8657479013870613E-5</v>
      </c>
      <c r="R11">
        <f t="shared" si="4"/>
        <v>2.1834683863903628</v>
      </c>
      <c r="T11">
        <f t="shared" si="5"/>
        <v>2.1834970748748503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-490.93323418</v>
      </c>
      <c r="E12">
        <f t="shared" si="1"/>
        <v>-6.9652555549737372E-4</v>
      </c>
      <c r="F12">
        <f t="shared" si="2"/>
        <v>4.85147849460925E-7</v>
      </c>
      <c r="G12">
        <f t="shared" si="3"/>
        <v>-1.1058960412112651</v>
      </c>
      <c r="H12">
        <f t="shared" si="6"/>
        <v>1.1980729637687753</v>
      </c>
      <c r="I12">
        <f t="shared" si="7"/>
        <v>-0.27158109263662328</v>
      </c>
      <c r="J12">
        <f t="shared" si="8"/>
        <v>-0.7819865900278441</v>
      </c>
      <c r="K12">
        <f t="shared" si="9"/>
        <v>1.4696540564053997</v>
      </c>
      <c r="M12">
        <f t="shared" si="10"/>
        <v>0.36869215173752357</v>
      </c>
      <c r="N12">
        <f t="shared" si="11"/>
        <v>0.41396820055162309</v>
      </c>
      <c r="O12">
        <f t="shared" si="12"/>
        <v>3.4592947965309847E-3</v>
      </c>
      <c r="P12">
        <f t="shared" si="13"/>
        <v>-7.5851652798072803E-5</v>
      </c>
      <c r="R12">
        <f t="shared" si="4"/>
        <v>1.111633796120401</v>
      </c>
      <c r="T12">
        <f t="shared" si="5"/>
        <v>1.1116104449484681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-490.93354263999998</v>
      </c>
      <c r="E13">
        <f t="shared" si="1"/>
        <v>-1.0049855554825626E-3</v>
      </c>
      <c r="F13">
        <f t="shared" si="2"/>
        <v>1.0099959667285949E-6</v>
      </c>
      <c r="G13">
        <f t="shared" si="3"/>
        <v>-1.595647910562358</v>
      </c>
      <c r="H13">
        <f t="shared" si="6"/>
        <v>2.1204980730234677</v>
      </c>
      <c r="I13">
        <f t="shared" si="7"/>
        <v>-1.7286458673322036</v>
      </c>
      <c r="J13">
        <f t="shared" si="8"/>
        <v>1.1282934579447874</v>
      </c>
      <c r="K13">
        <f t="shared" si="9"/>
        <v>-0.3918522056912625</v>
      </c>
      <c r="M13">
        <f t="shared" si="10"/>
        <v>9.5038808671690511E-2</v>
      </c>
      <c r="N13">
        <f t="shared" si="11"/>
        <v>0.11720209028843064</v>
      </c>
      <c r="O13">
        <f t="shared" si="12"/>
        <v>1.1530982655103296E-3</v>
      </c>
      <c r="P13">
        <f t="shared" si="13"/>
        <v>-3.2314476451050558E-5</v>
      </c>
      <c r="R13">
        <f t="shared" si="4"/>
        <v>0.30173898543463662</v>
      </c>
      <c r="T13">
        <f t="shared" si="5"/>
        <v>0.30174871498735456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-490.93365756999998</v>
      </c>
      <c r="E14">
        <f t="shared" si="1"/>
        <v>-1.1199155554777462E-3</v>
      </c>
      <c r="F14">
        <f t="shared" si="2"/>
        <v>1.2542108514010289E-6</v>
      </c>
      <c r="G14">
        <f t="shared" si="3"/>
        <v>-1.7781259704238148</v>
      </c>
      <c r="H14">
        <f t="shared" si="6"/>
        <v>2.5146498629811798</v>
      </c>
      <c r="I14">
        <f t="shared" si="7"/>
        <v>-2.5146498629811798</v>
      </c>
      <c r="J14">
        <f t="shared" si="8"/>
        <v>2.5146498629811798</v>
      </c>
      <c r="K14">
        <f t="shared" si="9"/>
        <v>-2.5146498629811798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f>D13</f>
        <v>-490.93354263999998</v>
      </c>
      <c r="E15">
        <f t="shared" si="1"/>
        <v>-1.0049855554825626E-3</v>
      </c>
      <c r="F15">
        <f t="shared" si="2"/>
        <v>1.0099959667285949E-6</v>
      </c>
      <c r="G15">
        <f t="shared" si="3"/>
        <v>-1.595647910562358</v>
      </c>
      <c r="H15">
        <f t="shared" si="6"/>
        <v>2.1204980730234677</v>
      </c>
      <c r="I15">
        <f t="shared" si="7"/>
        <v>-1.7286458673322036</v>
      </c>
      <c r="J15">
        <f t="shared" si="8"/>
        <v>1.1282934579447874</v>
      </c>
      <c r="K15">
        <f t="shared" si="9"/>
        <v>-0.3918522056912625</v>
      </c>
      <c r="M15">
        <f t="shared" si="10"/>
        <v>9.5038808671690511E-2</v>
      </c>
      <c r="N15">
        <f t="shared" si="11"/>
        <v>0.11720209028843064</v>
      </c>
      <c r="O15">
        <f t="shared" si="12"/>
        <v>1.1530982655103296E-3</v>
      </c>
      <c r="P15">
        <f t="shared" si="13"/>
        <v>-3.2314476451050558E-5</v>
      </c>
      <c r="R15">
        <f t="shared" si="4"/>
        <v>0.30173898543463662</v>
      </c>
      <c r="T15">
        <f t="shared" si="5"/>
        <v>0.30174871498735456</v>
      </c>
      <c r="V15">
        <f>(D15-D13)^2</f>
        <v>0</v>
      </c>
    </row>
    <row r="16" spans="1:23" x14ac:dyDescent="0.25">
      <c r="B16">
        <f>220-360</f>
        <v>-140</v>
      </c>
      <c r="C16">
        <f t="shared" si="0"/>
        <v>-2.4434609527920612</v>
      </c>
      <c r="D16">
        <f>D12</f>
        <v>-490.93323418</v>
      </c>
      <c r="E16">
        <f t="shared" si="1"/>
        <v>-6.9652555549737372E-4</v>
      </c>
      <c r="F16">
        <f t="shared" si="2"/>
        <v>4.85147849460925E-7</v>
      </c>
      <c r="G16">
        <f t="shared" si="3"/>
        <v>-1.1058960412112651</v>
      </c>
      <c r="H16">
        <f t="shared" si="6"/>
        <v>1.1980729637687753</v>
      </c>
      <c r="I16">
        <f t="shared" si="7"/>
        <v>-0.27158109263662328</v>
      </c>
      <c r="J16">
        <f t="shared" si="8"/>
        <v>-0.7819865900278441</v>
      </c>
      <c r="K16">
        <f t="shared" si="9"/>
        <v>1.4696540564053997</v>
      </c>
      <c r="M16">
        <f t="shared" si="10"/>
        <v>0.36869215173752357</v>
      </c>
      <c r="N16">
        <f t="shared" si="11"/>
        <v>0.41396820055162309</v>
      </c>
      <c r="O16">
        <f t="shared" si="12"/>
        <v>3.4592947965309847E-3</v>
      </c>
      <c r="P16">
        <f t="shared" si="13"/>
        <v>-7.5851652798072803E-5</v>
      </c>
      <c r="R16">
        <f t="shared" si="4"/>
        <v>1.111633796120401</v>
      </c>
      <c r="T16">
        <f t="shared" si="5"/>
        <v>1.1116104449484681</v>
      </c>
      <c r="V16">
        <f>(D16-D12)^2</f>
        <v>0</v>
      </c>
    </row>
    <row r="17" spans="2:22" x14ac:dyDescent="0.25">
      <c r="B17">
        <f>240-360</f>
        <v>-120</v>
      </c>
      <c r="C17">
        <f t="shared" si="0"/>
        <v>-2.0943951023931953</v>
      </c>
      <c r="D17">
        <f>D11</f>
        <v>-490.93282592000003</v>
      </c>
      <c r="E17">
        <f t="shared" si="1"/>
        <v>-2.8826555552541322E-4</v>
      </c>
      <c r="F17">
        <f t="shared" si="2"/>
        <v>8.3097030502375091E-8</v>
      </c>
      <c r="G17">
        <f t="shared" si="3"/>
        <v>-0.45768849995098648</v>
      </c>
      <c r="H17">
        <f t="shared" si="6"/>
        <v>0.32363464198644126</v>
      </c>
      <c r="I17">
        <f t="shared" si="7"/>
        <v>0.32363464198644171</v>
      </c>
      <c r="J17">
        <f t="shared" si="8"/>
        <v>-0.64726928397288275</v>
      </c>
      <c r="K17">
        <f t="shared" si="9"/>
        <v>0.32363464198644087</v>
      </c>
      <c r="M17">
        <f t="shared" si="10"/>
        <v>0.78795339733054903</v>
      </c>
      <c r="N17">
        <f t="shared" si="11"/>
        <v>0.7514381696094975</v>
      </c>
      <c r="O17">
        <f t="shared" si="12"/>
        <v>4.6123930620413115E-3</v>
      </c>
      <c r="P17">
        <f t="shared" si="13"/>
        <v>-5.8657479013870613E-5</v>
      </c>
      <c r="R17">
        <f t="shared" si="4"/>
        <v>2.1834683863903628</v>
      </c>
      <c r="T17">
        <f t="shared" si="5"/>
        <v>2.1834970748748503</v>
      </c>
      <c r="V17">
        <f>(D17-D11)^2</f>
        <v>0</v>
      </c>
    </row>
    <row r="18" spans="2:22" x14ac:dyDescent="0.25">
      <c r="B18">
        <f>260-360</f>
        <v>-100</v>
      </c>
      <c r="C18">
        <f t="shared" si="0"/>
        <v>-1.7453292519943295</v>
      </c>
      <c r="D18">
        <f>D10</f>
        <v>-490.93243086000001</v>
      </c>
      <c r="E18">
        <f t="shared" si="1"/>
        <v>1.0679444449124276E-4</v>
      </c>
      <c r="F18">
        <f t="shared" si="2"/>
        <v>1.140505337419313E-8</v>
      </c>
      <c r="G18">
        <f t="shared" si="3"/>
        <v>0.16956097655582267</v>
      </c>
      <c r="H18">
        <f t="shared" si="6"/>
        <v>-4.1640039900247901E-2</v>
      </c>
      <c r="I18">
        <f t="shared" si="7"/>
        <v>-0.22533399860115821</v>
      </c>
      <c r="J18">
        <f t="shared" si="8"/>
        <v>0.11989771634723544</v>
      </c>
      <c r="K18">
        <f t="shared" si="9"/>
        <v>0.18369395870091032</v>
      </c>
      <c r="M18">
        <f t="shared" si="10"/>
        <v>1.3022534515952644</v>
      </c>
      <c r="N18">
        <f t="shared" si="11"/>
        <v>0.97170604837894115</v>
      </c>
      <c r="O18">
        <f t="shared" si="12"/>
        <v>3.4592947965309834E-3</v>
      </c>
      <c r="P18">
        <f t="shared" si="13"/>
        <v>-9.1488287786179753E-6</v>
      </c>
      <c r="R18">
        <f t="shared" si="4"/>
        <v>3.2207436083704262</v>
      </c>
      <c r="T18">
        <f t="shared" si="5"/>
        <v>3.2207271049185806</v>
      </c>
      <c r="V18">
        <f>(D18-D10)^2</f>
        <v>0</v>
      </c>
    </row>
    <row r="19" spans="2:22" x14ac:dyDescent="0.25">
      <c r="B19">
        <f>280-360</f>
        <v>-80</v>
      </c>
      <c r="C19">
        <f t="shared" si="0"/>
        <v>-1.3962634015954636</v>
      </c>
      <c r="D19">
        <f>D9</f>
        <v>-490.93213729000001</v>
      </c>
      <c r="E19">
        <f t="shared" si="1"/>
        <v>4.0036444448787734E-4</v>
      </c>
      <c r="F19">
        <f t="shared" si="2"/>
        <v>1.602916884100866E-7</v>
      </c>
      <c r="G19">
        <f t="shared" si="3"/>
        <v>0.63567151371025366</v>
      </c>
      <c r="H19">
        <f t="shared" si="6"/>
        <v>0.15610541842822978</v>
      </c>
      <c r="I19">
        <f t="shared" si="7"/>
        <v>-0.84476043303528403</v>
      </c>
      <c r="J19">
        <f t="shared" si="8"/>
        <v>-0.44948763795163821</v>
      </c>
      <c r="K19">
        <f t="shared" si="9"/>
        <v>0.68865501460705425</v>
      </c>
      <c r="M19">
        <f t="shared" si="10"/>
        <v>1.8495601377269306</v>
      </c>
      <c r="N19">
        <f t="shared" si="11"/>
        <v>0.97170604837894115</v>
      </c>
      <c r="O19">
        <f t="shared" si="12"/>
        <v>1.1530982655103268E-3</v>
      </c>
      <c r="P19">
        <f t="shared" si="13"/>
        <v>-9.1488287786179872E-6</v>
      </c>
      <c r="R19">
        <f t="shared" si="4"/>
        <v>3.9914906922636355</v>
      </c>
      <c r="T19">
        <f t="shared" si="5"/>
        <v>3.9914951399097447</v>
      </c>
      <c r="V19">
        <f>(D19-D9)^2</f>
        <v>0</v>
      </c>
    </row>
    <row r="20" spans="2:22" x14ac:dyDescent="0.25">
      <c r="B20">
        <f>300-360</f>
        <v>-60</v>
      </c>
      <c r="C20">
        <f t="shared" si="0"/>
        <v>-1.0471975511965976</v>
      </c>
      <c r="D20">
        <f>D8</f>
        <v>-490.93197956</v>
      </c>
      <c r="E20">
        <f t="shared" si="1"/>
        <v>5.5809444450005685E-4</v>
      </c>
      <c r="F20">
        <f t="shared" si="2"/>
        <v>3.1146940898182706E-7</v>
      </c>
      <c r="G20">
        <f t="shared" si="3"/>
        <v>0.88610451105973831</v>
      </c>
      <c r="H20">
        <f t="shared" si="6"/>
        <v>0.62657050861033114</v>
      </c>
      <c r="I20">
        <f t="shared" si="7"/>
        <v>-0.62657050861033081</v>
      </c>
      <c r="J20">
        <f t="shared" si="8"/>
        <v>-1.2531410172206623</v>
      </c>
      <c r="K20">
        <f t="shared" si="9"/>
        <v>-0.6265705086103317</v>
      </c>
      <c r="M20">
        <f t="shared" si="10"/>
        <v>2.363860191991646</v>
      </c>
      <c r="N20">
        <f t="shared" si="11"/>
        <v>0.75143816960949716</v>
      </c>
      <c r="O20">
        <f t="shared" si="12"/>
        <v>0</v>
      </c>
      <c r="P20">
        <f t="shared" si="13"/>
        <v>-5.8657479013870667E-5</v>
      </c>
      <c r="R20">
        <f t="shared" si="4"/>
        <v>4.405614239612663</v>
      </c>
      <c r="T20">
        <f t="shared" si="5"/>
        <v>4.405615254941722</v>
      </c>
      <c r="V20">
        <f>(D20-D8)^2</f>
        <v>0</v>
      </c>
    </row>
    <row r="21" spans="2:22" x14ac:dyDescent="0.25">
      <c r="B21">
        <f>320-360</f>
        <v>-40</v>
      </c>
      <c r="C21">
        <f t="shared" si="0"/>
        <v>-0.69813170079773179</v>
      </c>
      <c r="D21">
        <f>D7</f>
        <v>-490.93193488999998</v>
      </c>
      <c r="E21">
        <f t="shared" si="1"/>
        <v>6.0276444452256328E-4</v>
      </c>
      <c r="F21">
        <f t="shared" si="2"/>
        <v>3.6332497558059428E-7</v>
      </c>
      <c r="G21">
        <f t="shared" si="3"/>
        <v>0.95702850773997672</v>
      </c>
      <c r="H21">
        <f t="shared" si="6"/>
        <v>1.0367972557559804</v>
      </c>
      <c r="I21">
        <f t="shared" si="7"/>
        <v>0.23502285760218986</v>
      </c>
      <c r="J21">
        <f t="shared" si="8"/>
        <v>-0.6767213476117796</v>
      </c>
      <c r="K21">
        <f t="shared" si="9"/>
        <v>-1.2718201133581701</v>
      </c>
      <c r="M21">
        <f t="shared" si="10"/>
        <v>2.7831214375846711</v>
      </c>
      <c r="N21">
        <f t="shared" si="11"/>
        <v>0.41396820055162287</v>
      </c>
      <c r="O21">
        <f t="shared" si="12"/>
        <v>1.1530982655103283E-3</v>
      </c>
      <c r="P21">
        <f t="shared" si="13"/>
        <v>-7.5851652798072789E-5</v>
      </c>
      <c r="R21">
        <f t="shared" si="4"/>
        <v>4.5228909831445563</v>
      </c>
      <c r="T21">
        <f t="shared" si="5"/>
        <v>4.5228963400008126</v>
      </c>
      <c r="V21">
        <f>(D21-D7)^2</f>
        <v>0</v>
      </c>
    </row>
    <row r="22" spans="2:22" x14ac:dyDescent="0.25">
      <c r="B22">
        <f>340-360</f>
        <v>-20</v>
      </c>
      <c r="C22">
        <f t="shared" si="0"/>
        <v>-0.3490658503988659</v>
      </c>
      <c r="D22">
        <f>D6</f>
        <v>-490.93194607999999</v>
      </c>
      <c r="E22">
        <f t="shared" si="1"/>
        <v>5.9157444451329866E-4</v>
      </c>
      <c r="F22">
        <f t="shared" si="2"/>
        <v>3.4996032340121785E-7</v>
      </c>
      <c r="G22">
        <f t="shared" si="3"/>
        <v>0.93926178459000831</v>
      </c>
      <c r="H22">
        <f t="shared" si="6"/>
        <v>1.2482094521627618</v>
      </c>
      <c r="I22">
        <f t="shared" si="7"/>
        <v>1.0175496683991905</v>
      </c>
      <c r="J22">
        <f t="shared" si="8"/>
        <v>0.66415837719297333</v>
      </c>
      <c r="K22">
        <f t="shared" si="9"/>
        <v>0.23065978376357119</v>
      </c>
      <c r="M22">
        <f t="shared" si="10"/>
        <v>3.0567747806505046</v>
      </c>
      <c r="N22">
        <f t="shared" si="11"/>
        <v>0.11720209028843052</v>
      </c>
      <c r="O22">
        <f t="shared" si="12"/>
        <v>3.4592947965309834E-3</v>
      </c>
      <c r="P22">
        <f t="shared" si="13"/>
        <v>-3.2314476451050531E-5</v>
      </c>
      <c r="R22">
        <f t="shared" si="4"/>
        <v>4.4935276195870033</v>
      </c>
      <c r="T22">
        <f t="shared" si="5"/>
        <v>4.4935169949764884</v>
      </c>
      <c r="V22">
        <f>(D22-D6)^2</f>
        <v>0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4">R14</f>
        <v>0</v>
      </c>
      <c r="T23">
        <f t="shared" si="14"/>
        <v>0</v>
      </c>
    </row>
    <row r="24" spans="2:22" x14ac:dyDescent="0.25">
      <c r="B24" t="s">
        <v>4</v>
      </c>
      <c r="D24">
        <f>AVERAGE(D5:D22)</f>
        <v>-490.9325376544445</v>
      </c>
      <c r="F24">
        <f>SQRT(AVERAGE(F5:F22))</f>
        <v>6.2982914265113357E-4</v>
      </c>
      <c r="G24" t="s">
        <v>10</v>
      </c>
      <c r="H24" s="3">
        <f t="shared" ref="H24:K24" si="15">AVERAGE(H5:H22)</f>
        <v>0.95300626027287494</v>
      </c>
      <c r="I24" s="3">
        <f t="shared" si="15"/>
        <v>-0.30294739184320257</v>
      </c>
      <c r="J24" s="3">
        <f t="shared" si="15"/>
        <v>1.3946381467026536E-3</v>
      </c>
      <c r="K24" s="3">
        <f t="shared" si="15"/>
        <v>2.3648160285209057E-5</v>
      </c>
    </row>
    <row r="25" spans="2:22" x14ac:dyDescent="0.25">
      <c r="B25" t="s">
        <v>5</v>
      </c>
      <c r="D25">
        <f>MIN(D4:D22)</f>
        <v>-490.93365756999998</v>
      </c>
      <c r="F25" s="4">
        <f>F24*$A$1</f>
        <v>1.6536164140305512</v>
      </c>
      <c r="G25" s="3">
        <f>SUM(H25:K25)</f>
        <v>0.99999999991868527</v>
      </c>
      <c r="H25">
        <f t="shared" ref="H25:K25" si="16">H24^2</f>
        <v>0.90822093211929067</v>
      </c>
      <c r="I25">
        <f t="shared" si="16"/>
        <v>9.1777122224598925E-2</v>
      </c>
      <c r="J25">
        <f t="shared" si="16"/>
        <v>1.9450155602382125E-6</v>
      </c>
      <c r="K25">
        <f t="shared" si="16"/>
        <v>5.5923548487493895E-10</v>
      </c>
    </row>
    <row r="26" spans="2:22" x14ac:dyDescent="0.25">
      <c r="B26" t="s">
        <v>6</v>
      </c>
      <c r="D26">
        <f>MAX(D5:D22)</f>
        <v>-490.93193488999998</v>
      </c>
    </row>
    <row r="27" spans="2:22" x14ac:dyDescent="0.25">
      <c r="B27" t="s">
        <v>65</v>
      </c>
      <c r="D27" s="1">
        <f>D26-D25</f>
        <v>1.7226800000003095E-3</v>
      </c>
      <c r="G27" t="s">
        <v>61</v>
      </c>
      <c r="H27">
        <f>H24*$F$24</f>
        <v>6.0023111584882782E-4</v>
      </c>
      <c r="I27">
        <f t="shared" ref="I27:K27" si="17">I24*$F$24</f>
        <v>-1.9080509607300128E-4</v>
      </c>
      <c r="J27">
        <f t="shared" si="17"/>
        <v>8.7838374824629817E-7</v>
      </c>
      <c r="K27">
        <f t="shared" si="17"/>
        <v>1.4894300517709807E-8</v>
      </c>
    </row>
    <row r="28" spans="2:22" x14ac:dyDescent="0.25">
      <c r="D28" s="4">
        <f>D27*$A$1</f>
        <v>4.5228963400008126</v>
      </c>
      <c r="H28">
        <f>$A$1*H27</f>
        <v>1.5759067946610974</v>
      </c>
      <c r="I28">
        <f t="shared" ref="I28:K28" si="18">$A$1*I27</f>
        <v>-0.50095877973966485</v>
      </c>
      <c r="J28">
        <f t="shared" si="18"/>
        <v>2.3061965310206558E-3</v>
      </c>
      <c r="K28">
        <f t="shared" si="18"/>
        <v>3.91049860092471E-5</v>
      </c>
      <c r="L28" t="s">
        <v>57</v>
      </c>
    </row>
    <row r="29" spans="2:22" x14ac:dyDescent="0.25">
      <c r="F29" s="4">
        <f>F25/part_relax!F25</f>
        <v>2.4575522412536763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0" max="11" width="12" bestFit="1" customWidth="1"/>
  </cols>
  <sheetData>
    <row r="1" spans="1:27" ht="18.75" x14ac:dyDescent="0.3">
      <c r="A1" s="2">
        <v>2625.5</v>
      </c>
      <c r="R1" t="s">
        <v>14</v>
      </c>
      <c r="T1" t="s">
        <v>58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57</v>
      </c>
      <c r="U2" s="1" t="s">
        <v>62</v>
      </c>
      <c r="V2" s="1" t="s">
        <v>63</v>
      </c>
      <c r="X2" s="1" t="s">
        <v>64</v>
      </c>
      <c r="AA2" s="1" t="s">
        <v>59</v>
      </c>
    </row>
    <row r="3" spans="1:27" x14ac:dyDescent="0.25">
      <c r="F3">
        <f>SUM(F4:F22)</f>
        <v>1.1822586268123717E-6</v>
      </c>
      <c r="U3">
        <f>SUM(U5:U22)</f>
        <v>8.1496045748390369</v>
      </c>
      <c r="V3">
        <f>SUM(V5:V22)</f>
        <v>5.6548096599795073E-7</v>
      </c>
      <c r="X3" s="8">
        <f>1-V3/U3</f>
        <v>0.99999993061246584</v>
      </c>
      <c r="AA3" s="1" t="s">
        <v>60</v>
      </c>
    </row>
    <row r="4" spans="1:27" x14ac:dyDescent="0.25">
      <c r="A4" t="s">
        <v>2</v>
      </c>
      <c r="B4">
        <v>180</v>
      </c>
      <c r="C4">
        <f>B4*PI()/180</f>
        <v>3.1415926535897931</v>
      </c>
      <c r="D4">
        <v>-490.93402829000001</v>
      </c>
      <c r="E4">
        <f>D4-$D$24</f>
        <v>-4.069261111681044E-4</v>
      </c>
      <c r="Z4">
        <f>SUM(Z5:Z22)</f>
        <v>0</v>
      </c>
      <c r="AA4" s="5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-490.93330947999999</v>
      </c>
      <c r="E5">
        <f t="shared" ref="E5:E22" si="1">D5-$D$24</f>
        <v>3.1188388885539098E-4</v>
      </c>
      <c r="F5">
        <f t="shared" ref="F5:F22" si="2">E5^2</f>
        <v>9.7271560127561869E-8</v>
      </c>
      <c r="G5">
        <f t="shared" ref="G5:G22" si="3">E5/$F$24</f>
        <v>1.2169505952696631</v>
      </c>
      <c r="H5">
        <f>COS(C5)*SQRT(2)*G5</f>
        <v>1.721028036568369</v>
      </c>
      <c r="I5">
        <f>SQRT(2)*COS(2*C5)*G5</f>
        <v>1.721028036568369</v>
      </c>
      <c r="J5">
        <f>COS(3*C5)*SQRT(2)*G5</f>
        <v>1.721028036568369</v>
      </c>
      <c r="K5">
        <f>COS(4*C5)*SQRT(2)*G5</f>
        <v>1.721028036568369</v>
      </c>
      <c r="M5">
        <f>H$28*(COS($C5)-COS($C$4))</f>
        <v>1.3341454706184013</v>
      </c>
      <c r="N5">
        <f>I$28*(COS(2*$C5)-COS(2*$C$4))</f>
        <v>0</v>
      </c>
      <c r="O5">
        <f>J$28*(COS(3*$C5)-COS(3*$C$4))</f>
        <v>2.0215322943346141E-4</v>
      </c>
      <c r="P5">
        <f>K$28*(COS(4*$C5)-COS(4*$C$4))</f>
        <v>0</v>
      </c>
      <c r="R5">
        <f t="shared" ref="R5:R22" si="4">SUM(M5:P5)*SQRT(2)</f>
        <v>1.8870525065659209</v>
      </c>
      <c r="T5">
        <f t="shared" ref="T5:T22" si="5">(D5-$D$25)*$A$1</f>
        <v>1.8872356550616871</v>
      </c>
      <c r="U5">
        <f>(E5*$A$1)^2</f>
        <v>0.67051720616720589</v>
      </c>
      <c r="V5">
        <f>(R5-T5)^2</f>
        <v>3.3543371501411596E-8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-490.93332006999998</v>
      </c>
      <c r="E6">
        <f t="shared" si="1"/>
        <v>3.0129388886734887E-4</v>
      </c>
      <c r="F6">
        <f t="shared" si="2"/>
        <v>9.0778007468810376E-8</v>
      </c>
      <c r="G6">
        <f t="shared" si="3"/>
        <v>1.1756291059274258</v>
      </c>
      <c r="H6">
        <f t="shared" ref="H6:H22" si="6">COS(C6)*SQRT(2)*G6</f>
        <v>1.5623241425677821</v>
      </c>
      <c r="I6">
        <f t="shared" ref="I6:I22" si="7">SQRT(2)*COS(2*C6)*G6</f>
        <v>1.2736183101701106</v>
      </c>
      <c r="J6">
        <f t="shared" ref="J6:J22" si="8">COS(3*C6)*SQRT(2)*G6</f>
        <v>0.83129531296156089</v>
      </c>
      <c r="K6">
        <f t="shared" ref="K6:K22" si="9">COS(4*C6)*SQRT(2)*G6</f>
        <v>0.28870583239767128</v>
      </c>
      <c r="M6">
        <f t="shared" ref="M6:M23" si="10">H$28*(COS($C6)-COS($C$4))</f>
        <v>1.2939160622067281</v>
      </c>
      <c r="N6">
        <f t="shared" ref="N6:N23" si="11">I$28*(COS(2*$C6)-COS(2*$C$4))</f>
        <v>2.0622274188262239E-2</v>
      </c>
      <c r="O6">
        <f t="shared" ref="O6:O23" si="12">J$28*(COS(3*$C6)-COS(3*$C$4))</f>
        <v>1.5161492207509605E-4</v>
      </c>
      <c r="P6">
        <f t="shared" ref="P6:P23" si="13">K$28*(COS(4*$C6)-COS(4*$C$4))</f>
        <v>6.0154460660740355E-5</v>
      </c>
      <c r="R6">
        <f t="shared" si="4"/>
        <v>1.8593374307223216</v>
      </c>
      <c r="T6">
        <f t="shared" si="5"/>
        <v>1.8594316100930826</v>
      </c>
      <c r="U6">
        <f t="shared" ref="U6:U22" si="14">(E6*$A$1)^2</f>
        <v>0.62575552267887891</v>
      </c>
      <c r="V6">
        <f t="shared" ref="V6:V22" si="15">(R6-T6)^2</f>
        <v>8.8697538769283912E-9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-490.93335438000003</v>
      </c>
      <c r="E7">
        <f t="shared" si="1"/>
        <v>2.6698388882095969E-4</v>
      </c>
      <c r="F7">
        <f t="shared" si="2"/>
        <v>7.128039688996257E-8</v>
      </c>
      <c r="G7">
        <f t="shared" si="3"/>
        <v>1.0417537232220528</v>
      </c>
      <c r="H7">
        <f t="shared" si="6"/>
        <v>1.1285843552987012</v>
      </c>
      <c r="I7">
        <f t="shared" si="7"/>
        <v>0.25582930390187414</v>
      </c>
      <c r="J7">
        <f t="shared" si="8"/>
        <v>-0.73663112201664704</v>
      </c>
      <c r="K7">
        <f t="shared" si="9"/>
        <v>-1.3844136592005751</v>
      </c>
      <c r="M7">
        <f t="shared" si="10"/>
        <v>1.1780800973489907</v>
      </c>
      <c r="N7">
        <f t="shared" si="11"/>
        <v>7.2839705469312913E-2</v>
      </c>
      <c r="O7">
        <f t="shared" si="12"/>
        <v>5.0538307358365372E-5</v>
      </c>
      <c r="P7">
        <f t="shared" si="13"/>
        <v>1.4120034626602994E-4</v>
      </c>
      <c r="R7">
        <f t="shared" si="4"/>
        <v>1.7693389099911094</v>
      </c>
      <c r="T7">
        <f t="shared" si="5"/>
        <v>1.7693507049712878</v>
      </c>
      <c r="U7">
        <f t="shared" si="14"/>
        <v>0.49135361368183367</v>
      </c>
      <c r="V7">
        <f t="shared" si="15"/>
        <v>1.3912155740735801E-10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-490.93341800000002</v>
      </c>
      <c r="E8">
        <f t="shared" si="1"/>
        <v>2.0336388882924439E-4</v>
      </c>
      <c r="F8">
        <f t="shared" si="2"/>
        <v>4.135687127975327E-8</v>
      </c>
      <c r="G8">
        <f t="shared" si="3"/>
        <v>0.79351263213808276</v>
      </c>
      <c r="H8">
        <f t="shared" si="6"/>
        <v>0.56109816314202476</v>
      </c>
      <c r="I8">
        <f t="shared" si="7"/>
        <v>-0.56109816314202443</v>
      </c>
      <c r="J8">
        <f t="shared" si="8"/>
        <v>-1.1221963262840493</v>
      </c>
      <c r="K8">
        <f t="shared" si="9"/>
        <v>-0.56109816314202521</v>
      </c>
      <c r="M8">
        <f t="shared" si="10"/>
        <v>1.0006091029638009</v>
      </c>
      <c r="N8">
        <f t="shared" si="11"/>
        <v>0.13221917741464262</v>
      </c>
      <c r="O8">
        <f t="shared" si="12"/>
        <v>0</v>
      </c>
      <c r="P8">
        <f t="shared" si="13"/>
        <v>1.091928262908117E-4</v>
      </c>
      <c r="R8">
        <f t="shared" si="4"/>
        <v>1.6022155399268405</v>
      </c>
      <c r="T8">
        <f t="shared" si="5"/>
        <v>1.6023163949930392</v>
      </c>
      <c r="U8">
        <f t="shared" si="14"/>
        <v>0.28508326328837708</v>
      </c>
      <c r="V8">
        <f t="shared" si="15"/>
        <v>1.0171744377948996E-8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-490.93351437000001</v>
      </c>
      <c r="E9">
        <f t="shared" si="1"/>
        <v>1.0699388883494976E-4</v>
      </c>
      <c r="F9">
        <f t="shared" si="2"/>
        <v>1.1447692248025586E-8</v>
      </c>
      <c r="G9">
        <f t="shared" si="3"/>
        <v>0.41748317678660252</v>
      </c>
      <c r="H9">
        <f t="shared" si="6"/>
        <v>0.10252368494323481</v>
      </c>
      <c r="I9">
        <f t="shared" si="7"/>
        <v>-0.55480426855803533</v>
      </c>
      <c r="J9">
        <f t="shared" si="8"/>
        <v>-0.29520518533710915</v>
      </c>
      <c r="K9">
        <f t="shared" si="9"/>
        <v>0.45228058361480045</v>
      </c>
      <c r="M9">
        <f t="shared" si="10"/>
        <v>0.78290870016693803</v>
      </c>
      <c r="N9">
        <f t="shared" si="11"/>
        <v>0.1709763751717101</v>
      </c>
      <c r="O9">
        <f t="shared" si="12"/>
        <v>5.0538307358365304E-5</v>
      </c>
      <c r="P9">
        <f t="shared" si="13"/>
        <v>1.7030845654853043E-5</v>
      </c>
      <c r="R9">
        <f t="shared" si="4"/>
        <v>1.349092767701787</v>
      </c>
      <c r="T9">
        <f t="shared" si="5"/>
        <v>1.3492969600080187</v>
      </c>
      <c r="U9">
        <f t="shared" si="14"/>
        <v>7.891180745062544E-2</v>
      </c>
      <c r="V9">
        <f t="shared" si="15"/>
        <v>4.1694497924219776E-8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-490.93363914000003</v>
      </c>
      <c r="E10">
        <f t="shared" si="1"/>
        <v>-1.7776111178591236E-5</v>
      </c>
      <c r="F10">
        <f t="shared" si="2"/>
        <v>3.1599012863363631E-10</v>
      </c>
      <c r="G10">
        <f t="shared" si="3"/>
        <v>-6.9361226576203736E-2</v>
      </c>
      <c r="H10">
        <f t="shared" si="6"/>
        <v>1.7033425383772824E-2</v>
      </c>
      <c r="I10">
        <f t="shared" si="7"/>
        <v>9.2175940772264917E-2</v>
      </c>
      <c r="J10">
        <f t="shared" si="8"/>
        <v>-4.904579366345025E-2</v>
      </c>
      <c r="K10">
        <f t="shared" si="9"/>
        <v>-7.5142515388492093E-2</v>
      </c>
      <c r="M10">
        <f t="shared" si="10"/>
        <v>0.55123677045146335</v>
      </c>
      <c r="N10">
        <f t="shared" si="11"/>
        <v>0.1709763751717101</v>
      </c>
      <c r="O10">
        <f t="shared" si="12"/>
        <v>1.5161492207509605E-4</v>
      </c>
      <c r="P10">
        <f t="shared" si="13"/>
        <v>1.7030845654853019E-5</v>
      </c>
      <c r="R10">
        <f t="shared" si="4"/>
        <v>1.0216021265963875</v>
      </c>
      <c r="T10">
        <f t="shared" si="5"/>
        <v>1.0217133249724668</v>
      </c>
      <c r="U10">
        <f t="shared" si="14"/>
        <v>2.1781990332013458E-3</v>
      </c>
      <c r="V10">
        <f t="shared" si="15"/>
        <v>1.2365078842676414E-8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-490.93377730999998</v>
      </c>
      <c r="E11">
        <f t="shared" si="1"/>
        <v>-1.5594611113556311E-4</v>
      </c>
      <c r="F11">
        <f t="shared" si="2"/>
        <v>2.4319189578305404E-8</v>
      </c>
      <c r="G11">
        <f t="shared" si="3"/>
        <v>-0.60849155585720538</v>
      </c>
      <c r="H11">
        <f t="shared" si="6"/>
        <v>0.43026850544138262</v>
      </c>
      <c r="I11">
        <f t="shared" si="7"/>
        <v>0.43026850544138323</v>
      </c>
      <c r="J11">
        <f t="shared" si="8"/>
        <v>-0.86053701088276557</v>
      </c>
      <c r="K11">
        <f t="shared" si="9"/>
        <v>0.43026850544138212</v>
      </c>
      <c r="M11">
        <f t="shared" si="10"/>
        <v>0.33353636765460049</v>
      </c>
      <c r="N11">
        <f t="shared" si="11"/>
        <v>0.13221917741464267</v>
      </c>
      <c r="O11">
        <f t="shared" si="12"/>
        <v>2.0215322943346141E-4</v>
      </c>
      <c r="P11">
        <f t="shared" si="13"/>
        <v>1.0919282629081161E-4</v>
      </c>
      <c r="R11">
        <f t="shared" si="4"/>
        <v>0.65911811840199364</v>
      </c>
      <c r="T11">
        <f t="shared" si="5"/>
        <v>0.65894799008543714</v>
      </c>
      <c r="U11">
        <f t="shared" si="14"/>
        <v>0.16763825964045112</v>
      </c>
      <c r="V11">
        <f t="shared" si="15"/>
        <v>2.894364409434692E-8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-490.93390468000001</v>
      </c>
      <c r="E12">
        <f t="shared" si="1"/>
        <v>-2.8331611116527711E-4</v>
      </c>
      <c r="F12">
        <f t="shared" si="2"/>
        <v>8.0268018845815655E-8</v>
      </c>
      <c r="G12">
        <f t="shared" si="3"/>
        <v>-1.1054809897279836</v>
      </c>
      <c r="H12">
        <f t="shared" si="6"/>
        <v>1.1976233175613913</v>
      </c>
      <c r="I12">
        <f t="shared" si="7"/>
        <v>-0.27147916611629086</v>
      </c>
      <c r="J12">
        <f t="shared" si="8"/>
        <v>-0.78169310430947414</v>
      </c>
      <c r="K12">
        <f t="shared" si="9"/>
        <v>1.4691024836776831</v>
      </c>
      <c r="M12">
        <f t="shared" si="10"/>
        <v>0.1560653732694107</v>
      </c>
      <c r="N12">
        <f t="shared" si="11"/>
        <v>7.2839705469312954E-2</v>
      </c>
      <c r="O12">
        <f t="shared" si="12"/>
        <v>1.516149220750961E-4</v>
      </c>
      <c r="P12">
        <f t="shared" si="13"/>
        <v>1.4120034626602997E-4</v>
      </c>
      <c r="R12">
        <f t="shared" si="4"/>
        <v>0.32413477017214215</v>
      </c>
      <c r="T12">
        <f t="shared" si="5"/>
        <v>0.32453805500742305</v>
      </c>
      <c r="U12">
        <f t="shared" si="14"/>
        <v>0.5533075409759235</v>
      </c>
      <c r="V12">
        <f t="shared" si="15"/>
        <v>1.6263865836754568E-7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-490.93399543999999</v>
      </c>
      <c r="E13">
        <f t="shared" si="1"/>
        <v>-3.7407611114304018E-4</v>
      </c>
      <c r="F13">
        <f t="shared" si="2"/>
        <v>1.3993293692790015E-7</v>
      </c>
      <c r="G13">
        <f t="shared" si="3"/>
        <v>-1.4596205908627673</v>
      </c>
      <c r="H13">
        <f t="shared" si="6"/>
        <v>1.9397278245293172</v>
      </c>
      <c r="I13">
        <f t="shared" si="7"/>
        <v>-1.5812806105694495</v>
      </c>
      <c r="J13">
        <f t="shared" si="8"/>
        <v>1.0321076177585764</v>
      </c>
      <c r="K13">
        <f t="shared" si="9"/>
        <v>-0.35844721395986634</v>
      </c>
      <c r="M13">
        <f t="shared" si="10"/>
        <v>4.022940841167337E-2</v>
      </c>
      <c r="N13">
        <f t="shared" si="11"/>
        <v>2.0622274188262259E-2</v>
      </c>
      <c r="O13">
        <f t="shared" si="12"/>
        <v>5.0538307358365433E-5</v>
      </c>
      <c r="P13">
        <f t="shared" si="13"/>
        <v>6.0154460660740402E-5</v>
      </c>
      <c r="R13">
        <f t="shared" si="4"/>
        <v>8.6213818039841086E-2</v>
      </c>
      <c r="T13">
        <f t="shared" si="5"/>
        <v>8.6247675065806106E-2</v>
      </c>
      <c r="U13">
        <f t="shared" si="14"/>
        <v>0.96459275246148191</v>
      </c>
      <c r="V13">
        <f t="shared" si="15"/>
        <v>1.1462982071960417E-9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f>D4</f>
        <v>-490.93402829000001</v>
      </c>
      <c r="E14">
        <f t="shared" si="1"/>
        <v>-4.069261111681044E-4</v>
      </c>
      <c r="F14">
        <f t="shared" si="2"/>
        <v>1.6558885995039646E-7</v>
      </c>
      <c r="G14">
        <f t="shared" si="3"/>
        <v>-1.5877991486966607</v>
      </c>
      <c r="H14">
        <f t="shared" si="6"/>
        <v>2.2454870904112725</v>
      </c>
      <c r="I14">
        <f t="shared" si="7"/>
        <v>-2.2454870904112725</v>
      </c>
      <c r="J14">
        <f t="shared" si="8"/>
        <v>2.2454870904112725</v>
      </c>
      <c r="K14">
        <f t="shared" si="9"/>
        <v>-2.2454870904112725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U14">
        <f t="shared" si="14"/>
        <v>1.1414454502502853</v>
      </c>
      <c r="V14">
        <f t="shared" si="15"/>
        <v>0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-490.93399543999999</v>
      </c>
      <c r="E15">
        <f t="shared" si="1"/>
        <v>-3.7407611114304018E-4</v>
      </c>
      <c r="F15">
        <f t="shared" si="2"/>
        <v>1.3993293692790015E-7</v>
      </c>
      <c r="G15">
        <f t="shared" si="3"/>
        <v>-1.4596205908627673</v>
      </c>
      <c r="H15">
        <f t="shared" si="6"/>
        <v>1.9397278245293172</v>
      </c>
      <c r="I15">
        <f t="shared" si="7"/>
        <v>-1.5812806105694495</v>
      </c>
      <c r="J15">
        <f t="shared" si="8"/>
        <v>1.0321076177585764</v>
      </c>
      <c r="K15">
        <f t="shared" si="9"/>
        <v>-0.35844721395986634</v>
      </c>
      <c r="M15">
        <f t="shared" si="10"/>
        <v>4.022940841167337E-2</v>
      </c>
      <c r="N15">
        <f t="shared" si="11"/>
        <v>2.0622274188262259E-2</v>
      </c>
      <c r="O15">
        <f t="shared" si="12"/>
        <v>5.0538307358365433E-5</v>
      </c>
      <c r="P15">
        <f t="shared" si="13"/>
        <v>6.0154460660740402E-5</v>
      </c>
      <c r="R15">
        <f t="shared" si="4"/>
        <v>8.6213818039841086E-2</v>
      </c>
      <c r="T15">
        <f t="shared" si="5"/>
        <v>8.6247675065806106E-2</v>
      </c>
      <c r="U15">
        <f t="shared" si="14"/>
        <v>0.96459275246148191</v>
      </c>
      <c r="V15">
        <f t="shared" si="15"/>
        <v>1.1462982071960417E-9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-490.93390468000001</v>
      </c>
      <c r="E16">
        <f t="shared" si="1"/>
        <v>-2.8331611116527711E-4</v>
      </c>
      <c r="F16">
        <f t="shared" si="2"/>
        <v>8.0268018845815655E-8</v>
      </c>
      <c r="G16">
        <f t="shared" si="3"/>
        <v>-1.1054809897279836</v>
      </c>
      <c r="H16">
        <f t="shared" si="6"/>
        <v>1.1976233175613913</v>
      </c>
      <c r="I16">
        <f t="shared" si="7"/>
        <v>-0.27147916611629086</v>
      </c>
      <c r="J16">
        <f t="shared" si="8"/>
        <v>-0.78169310430947414</v>
      </c>
      <c r="K16">
        <f t="shared" si="9"/>
        <v>1.4691024836776831</v>
      </c>
      <c r="M16">
        <f t="shared" si="10"/>
        <v>0.1560653732694107</v>
      </c>
      <c r="N16">
        <f t="shared" si="11"/>
        <v>7.2839705469312954E-2</v>
      </c>
      <c r="O16">
        <f t="shared" si="12"/>
        <v>1.516149220750961E-4</v>
      </c>
      <c r="P16">
        <f t="shared" si="13"/>
        <v>1.4120034626602997E-4</v>
      </c>
      <c r="R16">
        <f t="shared" si="4"/>
        <v>0.32413477017214215</v>
      </c>
      <c r="T16">
        <f t="shared" si="5"/>
        <v>0.32453805500742305</v>
      </c>
      <c r="U16">
        <f t="shared" si="14"/>
        <v>0.5533075409759235</v>
      </c>
      <c r="V16">
        <f t="shared" si="15"/>
        <v>1.6263865836754568E-7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-490.93377730999998</v>
      </c>
      <c r="E17">
        <f t="shared" si="1"/>
        <v>-1.5594611113556311E-4</v>
      </c>
      <c r="F17">
        <f t="shared" si="2"/>
        <v>2.4319189578305404E-8</v>
      </c>
      <c r="G17">
        <f t="shared" si="3"/>
        <v>-0.60849155585720538</v>
      </c>
      <c r="H17">
        <f t="shared" si="6"/>
        <v>0.43026850544138262</v>
      </c>
      <c r="I17">
        <f t="shared" si="7"/>
        <v>0.43026850544138323</v>
      </c>
      <c r="J17">
        <f t="shared" si="8"/>
        <v>-0.86053701088276557</v>
      </c>
      <c r="K17">
        <f t="shared" si="9"/>
        <v>0.43026850544138212</v>
      </c>
      <c r="M17">
        <f t="shared" si="10"/>
        <v>0.33353636765460049</v>
      </c>
      <c r="N17">
        <f t="shared" si="11"/>
        <v>0.13221917741464267</v>
      </c>
      <c r="O17">
        <f t="shared" si="12"/>
        <v>2.0215322943346141E-4</v>
      </c>
      <c r="P17">
        <f t="shared" si="13"/>
        <v>1.0919282629081161E-4</v>
      </c>
      <c r="R17">
        <f t="shared" si="4"/>
        <v>0.65911811840199364</v>
      </c>
      <c r="T17">
        <f t="shared" si="5"/>
        <v>0.65894799008543714</v>
      </c>
      <c r="U17">
        <f t="shared" si="14"/>
        <v>0.16763825964045112</v>
      </c>
      <c r="V17">
        <f t="shared" si="15"/>
        <v>2.894364409434692E-8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-490.93363914000003</v>
      </c>
      <c r="E18">
        <f t="shared" si="1"/>
        <v>-1.7776111178591236E-5</v>
      </c>
      <c r="F18">
        <f t="shared" si="2"/>
        <v>3.1599012863363631E-10</v>
      </c>
      <c r="G18">
        <f t="shared" si="3"/>
        <v>-6.9361226576203736E-2</v>
      </c>
      <c r="H18">
        <f t="shared" si="6"/>
        <v>1.7033425383772824E-2</v>
      </c>
      <c r="I18">
        <f t="shared" si="7"/>
        <v>9.2175940772264917E-2</v>
      </c>
      <c r="J18">
        <f t="shared" si="8"/>
        <v>-4.904579366345025E-2</v>
      </c>
      <c r="K18">
        <f t="shared" si="9"/>
        <v>-7.5142515388492093E-2</v>
      </c>
      <c r="M18">
        <f t="shared" si="10"/>
        <v>0.55123677045146335</v>
      </c>
      <c r="N18">
        <f t="shared" si="11"/>
        <v>0.1709763751717101</v>
      </c>
      <c r="O18">
        <f t="shared" si="12"/>
        <v>1.5161492207509605E-4</v>
      </c>
      <c r="P18">
        <f t="shared" si="13"/>
        <v>1.7030845654853019E-5</v>
      </c>
      <c r="R18">
        <f t="shared" si="4"/>
        <v>1.0216021265963875</v>
      </c>
      <c r="T18">
        <f t="shared" si="5"/>
        <v>1.0217133249724668</v>
      </c>
      <c r="U18">
        <f t="shared" si="14"/>
        <v>2.1781990332013458E-3</v>
      </c>
      <c r="V18">
        <f t="shared" si="15"/>
        <v>1.2365078842676414E-8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-490.93351437000001</v>
      </c>
      <c r="E19">
        <f t="shared" si="1"/>
        <v>1.0699388883494976E-4</v>
      </c>
      <c r="F19">
        <f t="shared" si="2"/>
        <v>1.1447692248025586E-8</v>
      </c>
      <c r="G19">
        <f t="shared" si="3"/>
        <v>0.41748317678660252</v>
      </c>
      <c r="H19">
        <f t="shared" si="6"/>
        <v>0.10252368494323481</v>
      </c>
      <c r="I19">
        <f t="shared" si="7"/>
        <v>-0.55480426855803533</v>
      </c>
      <c r="J19">
        <f t="shared" si="8"/>
        <v>-0.29520518533710915</v>
      </c>
      <c r="K19">
        <f t="shared" si="9"/>
        <v>0.45228058361480045</v>
      </c>
      <c r="M19">
        <f t="shared" si="10"/>
        <v>0.78290870016693803</v>
      </c>
      <c r="N19">
        <f t="shared" si="11"/>
        <v>0.1709763751717101</v>
      </c>
      <c r="O19">
        <f t="shared" si="12"/>
        <v>5.0538307358365304E-5</v>
      </c>
      <c r="P19">
        <f t="shared" si="13"/>
        <v>1.7030845654853043E-5</v>
      </c>
      <c r="R19">
        <f t="shared" si="4"/>
        <v>1.349092767701787</v>
      </c>
      <c r="T19">
        <f t="shared" si="5"/>
        <v>1.3492969600080187</v>
      </c>
      <c r="U19">
        <f t="shared" si="14"/>
        <v>7.891180745062544E-2</v>
      </c>
      <c r="V19">
        <f t="shared" si="15"/>
        <v>4.1694497924219776E-8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-490.93341800000002</v>
      </c>
      <c r="E20">
        <f t="shared" si="1"/>
        <v>2.0336388882924439E-4</v>
      </c>
      <c r="F20">
        <f t="shared" si="2"/>
        <v>4.135687127975327E-8</v>
      </c>
      <c r="G20">
        <f t="shared" si="3"/>
        <v>0.79351263213808276</v>
      </c>
      <c r="H20">
        <f t="shared" si="6"/>
        <v>0.56109816314202476</v>
      </c>
      <c r="I20">
        <f t="shared" si="7"/>
        <v>-0.56109816314202443</v>
      </c>
      <c r="J20">
        <f t="shared" si="8"/>
        <v>-1.1221963262840493</v>
      </c>
      <c r="K20">
        <f t="shared" si="9"/>
        <v>-0.56109816314202521</v>
      </c>
      <c r="M20">
        <f t="shared" si="10"/>
        <v>1.0006091029638009</v>
      </c>
      <c r="N20">
        <f t="shared" si="11"/>
        <v>0.13221917741464262</v>
      </c>
      <c r="O20">
        <f t="shared" si="12"/>
        <v>0</v>
      </c>
      <c r="P20">
        <f t="shared" si="13"/>
        <v>1.091928262908117E-4</v>
      </c>
      <c r="R20">
        <f t="shared" si="4"/>
        <v>1.6022155399268405</v>
      </c>
      <c r="T20">
        <f t="shared" si="5"/>
        <v>1.6023163949930392</v>
      </c>
      <c r="U20">
        <f t="shared" si="14"/>
        <v>0.28508326328837708</v>
      </c>
      <c r="V20">
        <f t="shared" si="15"/>
        <v>1.0171744377948996E-8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-490.93335438000003</v>
      </c>
      <c r="E21">
        <f t="shared" si="1"/>
        <v>2.6698388882095969E-4</v>
      </c>
      <c r="F21">
        <f t="shared" si="2"/>
        <v>7.128039688996257E-8</v>
      </c>
      <c r="G21">
        <f t="shared" si="3"/>
        <v>1.0417537232220528</v>
      </c>
      <c r="H21">
        <f t="shared" si="6"/>
        <v>1.1285843552987012</v>
      </c>
      <c r="I21">
        <f t="shared" si="7"/>
        <v>0.25582930390187414</v>
      </c>
      <c r="J21">
        <f t="shared" si="8"/>
        <v>-0.73663112201664704</v>
      </c>
      <c r="K21">
        <f t="shared" si="9"/>
        <v>-1.3844136592005751</v>
      </c>
      <c r="M21">
        <f t="shared" si="10"/>
        <v>1.1780800973489907</v>
      </c>
      <c r="N21">
        <f t="shared" si="11"/>
        <v>7.2839705469312913E-2</v>
      </c>
      <c r="O21">
        <f t="shared" si="12"/>
        <v>5.0538307358365372E-5</v>
      </c>
      <c r="P21">
        <f t="shared" si="13"/>
        <v>1.4120034626602994E-4</v>
      </c>
      <c r="R21">
        <f t="shared" si="4"/>
        <v>1.7693389099911094</v>
      </c>
      <c r="T21">
        <f t="shared" si="5"/>
        <v>1.7693507049712878</v>
      </c>
      <c r="U21">
        <f t="shared" si="14"/>
        <v>0.49135361368183367</v>
      </c>
      <c r="V21">
        <f t="shared" si="15"/>
        <v>1.3912155740735801E-10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-490.93332006999998</v>
      </c>
      <c r="E22">
        <f t="shared" si="1"/>
        <v>3.0129388886734887E-4</v>
      </c>
      <c r="F22">
        <f t="shared" si="2"/>
        <v>9.0778007468810376E-8</v>
      </c>
      <c r="G22">
        <f t="shared" si="3"/>
        <v>1.1756291059274258</v>
      </c>
      <c r="H22">
        <f t="shared" si="6"/>
        <v>1.5623241425677821</v>
      </c>
      <c r="I22">
        <f t="shared" si="7"/>
        <v>1.2736183101701106</v>
      </c>
      <c r="J22">
        <f t="shared" si="8"/>
        <v>0.83129531296156089</v>
      </c>
      <c r="K22">
        <f t="shared" si="9"/>
        <v>0.28870583239767128</v>
      </c>
      <c r="M22">
        <f t="shared" si="10"/>
        <v>1.2939160622067281</v>
      </c>
      <c r="N22">
        <f t="shared" si="11"/>
        <v>2.0622274188262239E-2</v>
      </c>
      <c r="O22">
        <f t="shared" si="12"/>
        <v>1.5161492207509605E-4</v>
      </c>
      <c r="P22">
        <f t="shared" si="13"/>
        <v>6.0154460660740355E-5</v>
      </c>
      <c r="R22">
        <f t="shared" si="4"/>
        <v>1.8593374307223216</v>
      </c>
      <c r="T22">
        <f t="shared" si="5"/>
        <v>1.8594316100930826</v>
      </c>
      <c r="U22">
        <f t="shared" si="14"/>
        <v>0.62575552267887891</v>
      </c>
      <c r="V22">
        <f t="shared" si="15"/>
        <v>8.8697538769283912E-9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6">R14</f>
        <v>0</v>
      </c>
      <c r="T23">
        <f t="shared" si="16"/>
        <v>0</v>
      </c>
    </row>
    <row r="24" spans="2:26" x14ac:dyDescent="0.25">
      <c r="B24" t="s">
        <v>4</v>
      </c>
      <c r="D24">
        <f>AVERAGE(D5:D22)</f>
        <v>-490.93362136388885</v>
      </c>
      <c r="F24">
        <f>SQRT(AVERAGE(F5:F22))</f>
        <v>2.5628311458796802E-4</v>
      </c>
      <c r="G24" t="s">
        <v>10</v>
      </c>
      <c r="H24" s="3">
        <f t="shared" ref="H24:K24" si="17">AVERAGE(H5:H22)</f>
        <v>0.99138233137304743</v>
      </c>
      <c r="I24" s="3">
        <f t="shared" si="17"/>
        <v>-0.13099996389129098</v>
      </c>
      <c r="J24" s="3">
        <f t="shared" si="17"/>
        <v>1.5021685738470577E-4</v>
      </c>
      <c r="K24" s="3">
        <f t="shared" si="17"/>
        <v>-1.081859423192888E-4</v>
      </c>
    </row>
    <row r="25" spans="2:26" x14ac:dyDescent="0.25">
      <c r="B25" t="s">
        <v>5</v>
      </c>
      <c r="D25">
        <f>MIN(D4:D22)</f>
        <v>-490.93402829000001</v>
      </c>
      <c r="F25" s="5">
        <f>F24*$A$1</f>
        <v>0.67287131735071004</v>
      </c>
      <c r="G25" s="3">
        <f>SUM(H25:K25)</f>
        <v>0.9999999517674808</v>
      </c>
      <c r="H25">
        <f t="shared" ref="H25:K25" si="18">H24^2</f>
        <v>0.98283892695865882</v>
      </c>
      <c r="I25">
        <f t="shared" si="18"/>
        <v>1.7160990539519541E-2</v>
      </c>
      <c r="J25">
        <f t="shared" si="18"/>
        <v>2.2565104242537032E-8</v>
      </c>
      <c r="K25">
        <f t="shared" si="18"/>
        <v>1.1704198115512482E-8</v>
      </c>
    </row>
    <row r="26" spans="2:26" x14ac:dyDescent="0.25">
      <c r="B26" t="s">
        <v>6</v>
      </c>
      <c r="D26">
        <f>MAX(D5:D22)</f>
        <v>-490.93330947999999</v>
      </c>
    </row>
    <row r="27" spans="2:26" x14ac:dyDescent="0.25">
      <c r="B27" t="s">
        <v>65</v>
      </c>
      <c r="D27" s="1">
        <f>D26-D25</f>
        <v>7.1881000002349538E-4</v>
      </c>
      <c r="G27" t="s">
        <v>61</v>
      </c>
      <c r="H27">
        <f>H24*$F$24</f>
        <v>2.5407455163176562E-4</v>
      </c>
      <c r="I27">
        <f t="shared" ref="I27:K27" si="19">I24*$F$24</f>
        <v>-3.3573078756971402E-5</v>
      </c>
      <c r="J27">
        <f t="shared" si="19"/>
        <v>3.8498044074168997E-8</v>
      </c>
      <c r="K27">
        <f t="shared" si="19"/>
        <v>-2.772623025222159E-8</v>
      </c>
    </row>
    <row r="28" spans="2:26" x14ac:dyDescent="0.25">
      <c r="D28" s="4">
        <f>D27*$A$1</f>
        <v>1.8872356550616871</v>
      </c>
      <c r="H28">
        <f>$A$1*H27</f>
        <v>0.66707273530920064</v>
      </c>
      <c r="I28">
        <f t="shared" ref="I28:K28" si="20">$A$1*I27</f>
        <v>-8.8146118276428417E-2</v>
      </c>
      <c r="J28">
        <f t="shared" si="20"/>
        <v>1.010766147167307E-4</v>
      </c>
      <c r="K28">
        <f t="shared" si="20"/>
        <v>-7.2795217527207777E-5</v>
      </c>
      <c r="L28" t="s">
        <v>57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0" max="11" width="12" bestFit="1" customWidth="1"/>
  </cols>
  <sheetData>
    <row r="1" spans="1:27" ht="18.75" x14ac:dyDescent="0.3">
      <c r="A1" s="2">
        <v>2625.5</v>
      </c>
      <c r="R1" t="s">
        <v>14</v>
      </c>
      <c r="T1" t="s">
        <v>58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57</v>
      </c>
      <c r="U2" s="1" t="s">
        <v>62</v>
      </c>
      <c r="V2" s="1" t="s">
        <v>63</v>
      </c>
      <c r="X2" s="1" t="s">
        <v>64</v>
      </c>
      <c r="AA2" s="1" t="s">
        <v>59</v>
      </c>
    </row>
    <row r="3" spans="1:27" x14ac:dyDescent="0.25">
      <c r="F3">
        <f>SUM(F4:F22)</f>
        <v>1.1909433986368457E-6</v>
      </c>
      <c r="U3">
        <f>SUM(U5:U22)</f>
        <v>8.2094708803892864</v>
      </c>
      <c r="V3">
        <f>SUM(V5:V22)</f>
        <v>2.0023689684219964E-9</v>
      </c>
      <c r="X3" s="8">
        <f>1-V3/U3</f>
        <v>0.99999999975609033</v>
      </c>
      <c r="AA3" s="1" t="s">
        <v>60</v>
      </c>
    </row>
    <row r="4" spans="1:27" x14ac:dyDescent="0.25">
      <c r="A4" t="s">
        <v>2</v>
      </c>
      <c r="B4">
        <v>180</v>
      </c>
      <c r="C4">
        <f>B4*PI()/180</f>
        <v>3.1415926535897931</v>
      </c>
      <c r="D4">
        <v>-490.93402829000001</v>
      </c>
      <c r="E4">
        <f>D4-$D$24</f>
        <v>-4.0816000006316244E-4</v>
      </c>
      <c r="Z4">
        <f>SUM(Z5:Z22)</f>
        <v>0</v>
      </c>
      <c r="AA4" s="5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-490.93330702999998</v>
      </c>
      <c r="E5">
        <f t="shared" ref="E5:E22" si="1">D5-$D$24</f>
        <v>3.130999999712003E-4</v>
      </c>
      <c r="F5">
        <f t="shared" ref="F5:F22" si="2">E5^2</f>
        <v>9.8031609981965625E-8</v>
      </c>
      <c r="G5">
        <f t="shared" ref="G5:G22" si="3">E5/$F$24</f>
        <v>1.2172331163981529</v>
      </c>
      <c r="H5">
        <f>COS(C5)*SQRT(2)*G5</f>
        <v>1.7214275817799363</v>
      </c>
      <c r="I5">
        <f>SQRT(2)*COS(2*C5)*G5</f>
        <v>1.7214275817799363</v>
      </c>
      <c r="J5">
        <f>COS(3*C5)*SQRT(2)*G5</f>
        <v>1.7214275817799363</v>
      </c>
      <c r="K5">
        <f>COS(4*C5)*SQRT(2)*G5</f>
        <v>1.7214275817799363</v>
      </c>
      <c r="M5">
        <f>H$28*(COS($C5)-COS($C$4))</f>
        <v>1.3390901736773193</v>
      </c>
      <c r="N5">
        <f>I$28*(COS(2*$C5)-COS(2*$C$4))</f>
        <v>0</v>
      </c>
      <c r="O5">
        <f>J$28*(COS(3*$C5)-COS(3*$C$4))</f>
        <v>-6.1883630656051785E-5</v>
      </c>
      <c r="P5">
        <f>K$28*(COS(4*$C5)-COS(4*$C$4))</f>
        <v>0</v>
      </c>
      <c r="R5">
        <f t="shared" ref="R5:R22" si="4">SUM(M5:P5)*SQRT(2)</f>
        <v>1.8936719681852456</v>
      </c>
      <c r="T5">
        <f t="shared" ref="T5:T22" si="5">(D5-$D$25)*$A$1</f>
        <v>1.8936681300902194</v>
      </c>
      <c r="U5">
        <f>(E5*$A$1)^2</f>
        <v>0.67575642001608704</v>
      </c>
      <c r="V5">
        <f>(R5-T5)^2</f>
        <v>1.4730973430470355E-11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-490.93331766</v>
      </c>
      <c r="E6">
        <f t="shared" si="1"/>
        <v>3.0246999995142687E-4</v>
      </c>
      <c r="F6">
        <f t="shared" si="2"/>
        <v>9.1488100870616168E-8</v>
      </c>
      <c r="G6">
        <f t="shared" si="3"/>
        <v>1.1759070606569475</v>
      </c>
      <c r="H6">
        <f t="shared" ref="H6:H22" si="6">COS(C6)*SQRT(2)*G6</f>
        <v>1.5626935238482242</v>
      </c>
      <c r="I6">
        <f t="shared" ref="I6:I22" si="7">SQRT(2)*COS(2*C6)*G6</f>
        <v>1.2739194325488714</v>
      </c>
      <c r="J6">
        <f t="shared" ref="J6:J22" si="8">COS(3*C6)*SQRT(2)*G6</f>
        <v>0.8314918566356686</v>
      </c>
      <c r="K6">
        <f t="shared" ref="K6:K22" si="9">COS(4*C6)*SQRT(2)*G6</f>
        <v>0.28877409129935278</v>
      </c>
      <c r="M6">
        <f t="shared" ref="M6:M23" si="10">H$28*(COS($C6)-COS($C$4))</f>
        <v>1.2987116642244083</v>
      </c>
      <c r="N6">
        <f t="shared" ref="N6:N23" si="11">I$28*(COS(2*$C6)-COS(2*$C$4))</f>
        <v>2.0650591524747332E-2</v>
      </c>
      <c r="O6">
        <f t="shared" ref="O6:O23" si="12">J$28*(COS(3*$C6)-COS(3*$C$4))</f>
        <v>-4.6412722992038839E-5</v>
      </c>
      <c r="P6">
        <f t="shared" ref="P6:P23" si="13">K$28*(COS(4*$C6)-COS(4*$C$4))</f>
        <v>-1.8878169134360327E-5</v>
      </c>
      <c r="R6">
        <f t="shared" si="4"/>
        <v>1.8657676604984714</v>
      </c>
      <c r="T6">
        <f t="shared" si="5"/>
        <v>1.8657590650383042</v>
      </c>
      <c r="U6">
        <f t="shared" ref="U6:U22" si="14">(E6*$A$1)^2</f>
        <v>0.63065037419840009</v>
      </c>
      <c r="V6">
        <f t="shared" ref="V6:V22" si="15">(R6-T6)^2</f>
        <v>7.3881935485617013E-11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-490.93335212</v>
      </c>
      <c r="E7">
        <f t="shared" si="1"/>
        <v>2.6800999995657548E-4</v>
      </c>
      <c r="F7">
        <f t="shared" si="2"/>
        <v>7.1829360076723592E-8</v>
      </c>
      <c r="G7">
        <f t="shared" si="3"/>
        <v>1.0419375519099927</v>
      </c>
      <c r="H7">
        <f t="shared" si="6"/>
        <v>1.1287835061888196</v>
      </c>
      <c r="I7">
        <f t="shared" si="7"/>
        <v>0.25587444774367141</v>
      </c>
      <c r="J7">
        <f t="shared" si="8"/>
        <v>-0.73676110852846588</v>
      </c>
      <c r="K7">
        <f t="shared" si="9"/>
        <v>-1.3846579539324908</v>
      </c>
      <c r="M7">
        <f t="shared" si="10"/>
        <v>1.1824463800290284</v>
      </c>
      <c r="N7">
        <f t="shared" si="11"/>
        <v>7.2939724818799775E-2</v>
      </c>
      <c r="O7">
        <f t="shared" si="12"/>
        <v>-1.5470907664012953E-5</v>
      </c>
      <c r="P7">
        <f t="shared" si="13"/>
        <v>-4.431265760446019E-5</v>
      </c>
      <c r="R7">
        <f t="shared" si="4"/>
        <v>1.7752995087617212</v>
      </c>
      <c r="T7">
        <f t="shared" si="5"/>
        <v>1.7752843350518219</v>
      </c>
      <c r="U7">
        <f t="shared" si="14"/>
        <v>0.49513775430621493</v>
      </c>
      <c r="V7">
        <f t="shared" si="15"/>
        <v>2.3024147210598892E-10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-490.93341601999998</v>
      </c>
      <c r="E8">
        <f t="shared" si="1"/>
        <v>2.0410999997011459E-4</v>
      </c>
      <c r="F8">
        <f t="shared" si="2"/>
        <v>4.1660892087800176E-8</v>
      </c>
      <c r="G8">
        <f t="shared" si="3"/>
        <v>0.79351469618173898</v>
      </c>
      <c r="H8">
        <f t="shared" si="6"/>
        <v>0.56109962264129076</v>
      </c>
      <c r="I8">
        <f t="shared" si="7"/>
        <v>-0.56109962264129043</v>
      </c>
      <c r="J8">
        <f t="shared" si="8"/>
        <v>-1.1221992452825813</v>
      </c>
      <c r="K8">
        <f t="shared" si="9"/>
        <v>-0.56109962264129121</v>
      </c>
      <c r="M8">
        <f t="shared" si="10"/>
        <v>1.0043176302579895</v>
      </c>
      <c r="N8">
        <f t="shared" si="11"/>
        <v>0.13240073328488527</v>
      </c>
      <c r="O8">
        <f t="shared" si="12"/>
        <v>0</v>
      </c>
      <c r="P8">
        <f t="shared" si="13"/>
        <v>-3.4267793615546647E-5</v>
      </c>
      <c r="R8">
        <f t="shared" si="4"/>
        <v>1.6075140643424002</v>
      </c>
      <c r="T8">
        <f t="shared" si="5"/>
        <v>1.6075148850873688</v>
      </c>
      <c r="U8">
        <f t="shared" si="14"/>
        <v>0.2871789547994516</v>
      </c>
      <c r="V8">
        <f t="shared" si="15"/>
        <v>6.7362230357218081E-13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-490.93351281000002</v>
      </c>
      <c r="E9">
        <f t="shared" si="1"/>
        <v>1.0731999992685815E-4</v>
      </c>
      <c r="F9">
        <f t="shared" si="2"/>
        <v>1.1517582384300832E-8</v>
      </c>
      <c r="G9">
        <f t="shared" si="3"/>
        <v>0.41722599161557034</v>
      </c>
      <c r="H9">
        <f t="shared" si="6"/>
        <v>0.10246052653850596</v>
      </c>
      <c r="I9">
        <f t="shared" si="7"/>
        <v>-0.55446248848489132</v>
      </c>
      <c r="J9">
        <f t="shared" si="8"/>
        <v>-0.29502332795865172</v>
      </c>
      <c r="K9">
        <f t="shared" si="9"/>
        <v>0.45200196194638537</v>
      </c>
      <c r="M9">
        <f t="shared" si="10"/>
        <v>0.78581037103403961</v>
      </c>
      <c r="N9">
        <f t="shared" si="11"/>
        <v>0.17121115022622346</v>
      </c>
      <c r="O9">
        <f t="shared" si="12"/>
        <v>-1.5470907664012933E-5</v>
      </c>
      <c r="P9">
        <f t="shared" si="13"/>
        <v>-5.3447604922727678E-6</v>
      </c>
      <c r="R9">
        <f t="shared" si="4"/>
        <v>1.3534033770489791</v>
      </c>
      <c r="T9">
        <f t="shared" si="5"/>
        <v>1.3533927399737991</v>
      </c>
      <c r="U9">
        <f t="shared" si="14"/>
        <v>7.9393577649977315E-2</v>
      </c>
      <c r="V9">
        <f t="shared" si="15"/>
        <v>1.1314736838516122E-10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-490.93363807999998</v>
      </c>
      <c r="E10">
        <f t="shared" si="1"/>
        <v>-1.7950000028577051E-5</v>
      </c>
      <c r="F10">
        <f t="shared" si="2"/>
        <v>3.2220250102591614E-10</v>
      </c>
      <c r="G10">
        <f t="shared" si="3"/>
        <v>-6.9783885263946133E-2</v>
      </c>
      <c r="H10">
        <f t="shared" si="6"/>
        <v>1.7137220047965418E-2</v>
      </c>
      <c r="I10">
        <f t="shared" si="7"/>
        <v>9.2737622912147849E-2</v>
      </c>
      <c r="J10">
        <f t="shared" si="8"/>
        <v>-4.9344658487680305E-2</v>
      </c>
      <c r="K10">
        <f t="shared" si="9"/>
        <v>-7.5600402864182431E-2</v>
      </c>
      <c r="M10">
        <f t="shared" si="10"/>
        <v>0.55327980264327981</v>
      </c>
      <c r="N10">
        <f t="shared" si="11"/>
        <v>0.17121115022622346</v>
      </c>
      <c r="O10">
        <f t="shared" si="12"/>
        <v>-4.6412722992038839E-5</v>
      </c>
      <c r="P10">
        <f t="shared" si="13"/>
        <v>-5.3447604922727602E-6</v>
      </c>
      <c r="R10">
        <f t="shared" si="4"/>
        <v>1.0245117352295605</v>
      </c>
      <c r="T10">
        <f t="shared" si="5"/>
        <v>1.0244963550908039</v>
      </c>
      <c r="U10">
        <f t="shared" si="14"/>
        <v>2.2210224707475217E-3</v>
      </c>
      <c r="V10">
        <f t="shared" si="15"/>
        <v>2.3654866817137953E-10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-490.93377670000001</v>
      </c>
      <c r="E11">
        <f t="shared" si="1"/>
        <v>-1.5657000005830923E-4</v>
      </c>
      <c r="F11">
        <f t="shared" si="2"/>
        <v>2.4514164918258955E-8</v>
      </c>
      <c r="G11">
        <f t="shared" si="3"/>
        <v>-0.60869431211422853</v>
      </c>
      <c r="H11">
        <f t="shared" si="6"/>
        <v>0.43041187576565171</v>
      </c>
      <c r="I11">
        <f t="shared" si="7"/>
        <v>0.43041187576565232</v>
      </c>
      <c r="J11">
        <f t="shared" si="8"/>
        <v>-0.86082375153130375</v>
      </c>
      <c r="K11">
        <f t="shared" si="9"/>
        <v>0.43041187576565121</v>
      </c>
      <c r="M11">
        <f t="shared" si="10"/>
        <v>0.33477254341932999</v>
      </c>
      <c r="N11">
        <f t="shared" si="11"/>
        <v>0.13240073328488533</v>
      </c>
      <c r="O11">
        <f t="shared" si="12"/>
        <v>-6.1883630656051785E-5</v>
      </c>
      <c r="P11">
        <f t="shared" si="13"/>
        <v>-3.426779361554662E-5</v>
      </c>
      <c r="R11">
        <f t="shared" si="4"/>
        <v>0.66054680524513365</v>
      </c>
      <c r="T11">
        <f t="shared" si="5"/>
        <v>0.6605495450127421</v>
      </c>
      <c r="U11">
        <f t="shared" si="14"/>
        <v>0.16898227345132977</v>
      </c>
      <c r="V11">
        <f t="shared" si="15"/>
        <v>7.5063265483152698E-12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-490.93390468000001</v>
      </c>
      <c r="E12">
        <f t="shared" si="1"/>
        <v>-2.8455000006033515E-4</v>
      </c>
      <c r="F12">
        <f t="shared" si="2"/>
        <v>8.0968702534336738E-8</v>
      </c>
      <c r="G12">
        <f t="shared" si="3"/>
        <v>-1.106239806376224</v>
      </c>
      <c r="H12">
        <f t="shared" si="6"/>
        <v>1.1984453819117789</v>
      </c>
      <c r="I12">
        <f t="shared" si="7"/>
        <v>-0.27166551297599595</v>
      </c>
      <c r="J12">
        <f t="shared" si="8"/>
        <v>-0.78222966870712218</v>
      </c>
      <c r="K12">
        <f t="shared" si="9"/>
        <v>1.4701108948877759</v>
      </c>
      <c r="M12">
        <f t="shared" si="10"/>
        <v>0.15664379364829092</v>
      </c>
      <c r="N12">
        <f t="shared" si="11"/>
        <v>7.2939724818799803E-2</v>
      </c>
      <c r="O12">
        <f t="shared" si="12"/>
        <v>-4.6412722992038852E-5</v>
      </c>
      <c r="P12">
        <f t="shared" si="13"/>
        <v>-4.431265760446019E-5</v>
      </c>
      <c r="R12">
        <f t="shared" si="4"/>
        <v>0.32455182044980263</v>
      </c>
      <c r="T12">
        <f t="shared" si="5"/>
        <v>0.32453805500742305</v>
      </c>
      <c r="U12">
        <f t="shared" si="14"/>
        <v>0.55813752898699232</v>
      </c>
      <c r="V12">
        <f t="shared" si="15"/>
        <v>1.894874039054361E-10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-490.93399543999999</v>
      </c>
      <c r="E13">
        <f t="shared" si="1"/>
        <v>-3.7531000003809822E-4</v>
      </c>
      <c r="F13">
        <f t="shared" si="2"/>
        <v>1.4085759612859728E-7</v>
      </c>
      <c r="G13">
        <f t="shared" si="3"/>
        <v>-1.4590857904943673</v>
      </c>
      <c r="H13">
        <f t="shared" si="6"/>
        <v>1.9390171143888548</v>
      </c>
      <c r="I13">
        <f t="shared" si="7"/>
        <v>-1.5807012343545823</v>
      </c>
      <c r="J13">
        <f t="shared" si="8"/>
        <v>1.0317294567914996</v>
      </c>
      <c r="K13">
        <f t="shared" si="9"/>
        <v>-0.35831588003427106</v>
      </c>
      <c r="M13">
        <f t="shared" si="10"/>
        <v>4.0378509452910993E-2</v>
      </c>
      <c r="N13">
        <f t="shared" si="11"/>
        <v>2.0650591524747353E-2</v>
      </c>
      <c r="O13">
        <f t="shared" si="12"/>
        <v>-1.547090766401297E-5</v>
      </c>
      <c r="P13">
        <f t="shared" si="13"/>
        <v>-1.8878169134360344E-5</v>
      </c>
      <c r="R13">
        <f t="shared" si="4"/>
        <v>8.6259605371778306E-2</v>
      </c>
      <c r="T13">
        <f t="shared" si="5"/>
        <v>8.6247675065806106E-2</v>
      </c>
      <c r="U13">
        <f t="shared" si="14"/>
        <v>0.97096665972785234</v>
      </c>
      <c r="V13">
        <f t="shared" si="15"/>
        <v>1.4233220059029285E-10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f>D4</f>
        <v>-490.93402829000001</v>
      </c>
      <c r="E14">
        <f t="shared" si="1"/>
        <v>-4.0816000006316244E-4</v>
      </c>
      <c r="F14">
        <f t="shared" si="2"/>
        <v>1.6659458565156077E-7</v>
      </c>
      <c r="G14">
        <f t="shared" si="3"/>
        <v>-1.5867961319439565</v>
      </c>
      <c r="H14">
        <f t="shared" si="6"/>
        <v>2.2440686105163108</v>
      </c>
      <c r="I14">
        <f t="shared" si="7"/>
        <v>-2.2440686105163108</v>
      </c>
      <c r="J14">
        <f t="shared" si="8"/>
        <v>2.2440686105163108</v>
      </c>
      <c r="K14">
        <f t="shared" si="9"/>
        <v>-2.2440686105163108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U14">
        <f t="shared" si="14"/>
        <v>1.1483781691912676</v>
      </c>
      <c r="V14">
        <f t="shared" si="15"/>
        <v>0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-490.93399543999999</v>
      </c>
      <c r="E15">
        <f t="shared" si="1"/>
        <v>-3.7531000003809822E-4</v>
      </c>
      <c r="F15">
        <f t="shared" si="2"/>
        <v>1.4085759612859728E-7</v>
      </c>
      <c r="G15">
        <f t="shared" si="3"/>
        <v>-1.4590857904943673</v>
      </c>
      <c r="H15">
        <f t="shared" si="6"/>
        <v>1.9390171143888548</v>
      </c>
      <c r="I15">
        <f t="shared" si="7"/>
        <v>-1.5807012343545823</v>
      </c>
      <c r="J15">
        <f t="shared" si="8"/>
        <v>1.0317294567914996</v>
      </c>
      <c r="K15">
        <f t="shared" si="9"/>
        <v>-0.35831588003427106</v>
      </c>
      <c r="M15">
        <f t="shared" si="10"/>
        <v>4.0378509452910993E-2</v>
      </c>
      <c r="N15">
        <f t="shared" si="11"/>
        <v>2.0650591524747353E-2</v>
      </c>
      <c r="O15">
        <f t="shared" si="12"/>
        <v>-1.547090766401297E-5</v>
      </c>
      <c r="P15">
        <f t="shared" si="13"/>
        <v>-1.8878169134360344E-5</v>
      </c>
      <c r="R15">
        <f t="shared" si="4"/>
        <v>8.6259605371778306E-2</v>
      </c>
      <c r="T15">
        <f t="shared" si="5"/>
        <v>8.6247675065806106E-2</v>
      </c>
      <c r="U15">
        <f t="shared" si="14"/>
        <v>0.97096665972785234</v>
      </c>
      <c r="V15">
        <f t="shared" si="15"/>
        <v>1.4233220059029285E-10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-490.93390468000001</v>
      </c>
      <c r="E16">
        <f t="shared" si="1"/>
        <v>-2.8455000006033515E-4</v>
      </c>
      <c r="F16">
        <f t="shared" si="2"/>
        <v>8.0968702534336738E-8</v>
      </c>
      <c r="G16">
        <f t="shared" si="3"/>
        <v>-1.106239806376224</v>
      </c>
      <c r="H16">
        <f t="shared" si="6"/>
        <v>1.1984453819117789</v>
      </c>
      <c r="I16">
        <f t="shared" si="7"/>
        <v>-0.27166551297599595</v>
      </c>
      <c r="J16">
        <f t="shared" si="8"/>
        <v>-0.78222966870712218</v>
      </c>
      <c r="K16">
        <f t="shared" si="9"/>
        <v>1.4701108948877759</v>
      </c>
      <c r="M16">
        <f t="shared" si="10"/>
        <v>0.15664379364829092</v>
      </c>
      <c r="N16">
        <f t="shared" si="11"/>
        <v>7.2939724818799803E-2</v>
      </c>
      <c r="O16">
        <f t="shared" si="12"/>
        <v>-4.6412722992038852E-5</v>
      </c>
      <c r="P16">
        <f t="shared" si="13"/>
        <v>-4.431265760446019E-5</v>
      </c>
      <c r="R16">
        <f t="shared" si="4"/>
        <v>0.32455182044980263</v>
      </c>
      <c r="T16">
        <f t="shared" si="5"/>
        <v>0.32453805500742305</v>
      </c>
      <c r="U16">
        <f t="shared" si="14"/>
        <v>0.55813752898699232</v>
      </c>
      <c r="V16">
        <f t="shared" si="15"/>
        <v>1.894874039054361E-10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-490.93377670000001</v>
      </c>
      <c r="E17">
        <f t="shared" si="1"/>
        <v>-1.5657000005830923E-4</v>
      </c>
      <c r="F17">
        <f t="shared" si="2"/>
        <v>2.4514164918258955E-8</v>
      </c>
      <c r="G17">
        <f t="shared" si="3"/>
        <v>-0.60869431211422853</v>
      </c>
      <c r="H17">
        <f t="shared" si="6"/>
        <v>0.43041187576565171</v>
      </c>
      <c r="I17">
        <f t="shared" si="7"/>
        <v>0.43041187576565232</v>
      </c>
      <c r="J17">
        <f t="shared" si="8"/>
        <v>-0.86082375153130375</v>
      </c>
      <c r="K17">
        <f t="shared" si="9"/>
        <v>0.43041187576565121</v>
      </c>
      <c r="M17">
        <f t="shared" si="10"/>
        <v>0.33477254341932999</v>
      </c>
      <c r="N17">
        <f t="shared" si="11"/>
        <v>0.13240073328488533</v>
      </c>
      <c r="O17">
        <f t="shared" si="12"/>
        <v>-6.1883630656051785E-5</v>
      </c>
      <c r="P17">
        <f t="shared" si="13"/>
        <v>-3.426779361554662E-5</v>
      </c>
      <c r="R17">
        <f t="shared" si="4"/>
        <v>0.66054680524513365</v>
      </c>
      <c r="T17">
        <f t="shared" si="5"/>
        <v>0.6605495450127421</v>
      </c>
      <c r="U17">
        <f t="shared" si="14"/>
        <v>0.16898227345132977</v>
      </c>
      <c r="V17">
        <f t="shared" si="15"/>
        <v>7.5063265483152698E-12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-490.93363807999998</v>
      </c>
      <c r="E18">
        <f t="shared" si="1"/>
        <v>-1.7950000028577051E-5</v>
      </c>
      <c r="F18">
        <f t="shared" si="2"/>
        <v>3.2220250102591614E-10</v>
      </c>
      <c r="G18">
        <f t="shared" si="3"/>
        <v>-6.9783885263946133E-2</v>
      </c>
      <c r="H18">
        <f t="shared" si="6"/>
        <v>1.7137220047965418E-2</v>
      </c>
      <c r="I18">
        <f t="shared" si="7"/>
        <v>9.2737622912147849E-2</v>
      </c>
      <c r="J18">
        <f t="shared" si="8"/>
        <v>-4.9344658487680305E-2</v>
      </c>
      <c r="K18">
        <f t="shared" si="9"/>
        <v>-7.5600402864182431E-2</v>
      </c>
      <c r="M18">
        <f t="shared" si="10"/>
        <v>0.55327980264327981</v>
      </c>
      <c r="N18">
        <f t="shared" si="11"/>
        <v>0.17121115022622346</v>
      </c>
      <c r="O18">
        <f t="shared" si="12"/>
        <v>-4.6412722992038839E-5</v>
      </c>
      <c r="P18">
        <f t="shared" si="13"/>
        <v>-5.3447604922727602E-6</v>
      </c>
      <c r="R18">
        <f t="shared" si="4"/>
        <v>1.0245117352295605</v>
      </c>
      <c r="T18">
        <f t="shared" si="5"/>
        <v>1.0244963550908039</v>
      </c>
      <c r="U18">
        <f t="shared" si="14"/>
        <v>2.2210224707475217E-3</v>
      </c>
      <c r="V18">
        <f t="shared" si="15"/>
        <v>2.3654866817137953E-10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-490.93351281000002</v>
      </c>
      <c r="E19">
        <f t="shared" si="1"/>
        <v>1.0731999992685815E-4</v>
      </c>
      <c r="F19">
        <f t="shared" si="2"/>
        <v>1.1517582384300832E-8</v>
      </c>
      <c r="G19">
        <f t="shared" si="3"/>
        <v>0.41722599161557034</v>
      </c>
      <c r="H19">
        <f t="shared" si="6"/>
        <v>0.10246052653850596</v>
      </c>
      <c r="I19">
        <f t="shared" si="7"/>
        <v>-0.55446248848489132</v>
      </c>
      <c r="J19">
        <f t="shared" si="8"/>
        <v>-0.29502332795865172</v>
      </c>
      <c r="K19">
        <f t="shared" si="9"/>
        <v>0.45200196194638537</v>
      </c>
      <c r="M19">
        <f t="shared" si="10"/>
        <v>0.78581037103403961</v>
      </c>
      <c r="N19">
        <f t="shared" si="11"/>
        <v>0.17121115022622346</v>
      </c>
      <c r="O19">
        <f t="shared" si="12"/>
        <v>-1.5470907664012933E-5</v>
      </c>
      <c r="P19">
        <f t="shared" si="13"/>
        <v>-5.3447604922727678E-6</v>
      </c>
      <c r="R19">
        <f t="shared" si="4"/>
        <v>1.3534033770489791</v>
      </c>
      <c r="T19">
        <f t="shared" si="5"/>
        <v>1.3533927399737991</v>
      </c>
      <c r="U19">
        <f t="shared" si="14"/>
        <v>7.9393577649977315E-2</v>
      </c>
      <c r="V19">
        <f t="shared" si="15"/>
        <v>1.1314736838516122E-10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-490.93341601999998</v>
      </c>
      <c r="E20">
        <f t="shared" si="1"/>
        <v>2.0410999997011459E-4</v>
      </c>
      <c r="F20">
        <f t="shared" si="2"/>
        <v>4.1660892087800176E-8</v>
      </c>
      <c r="G20">
        <f t="shared" si="3"/>
        <v>0.79351469618173898</v>
      </c>
      <c r="H20">
        <f t="shared" si="6"/>
        <v>0.56109962264129076</v>
      </c>
      <c r="I20">
        <f t="shared" si="7"/>
        <v>-0.56109962264129043</v>
      </c>
      <c r="J20">
        <f t="shared" si="8"/>
        <v>-1.1221992452825813</v>
      </c>
      <c r="K20">
        <f t="shared" si="9"/>
        <v>-0.56109962264129121</v>
      </c>
      <c r="M20">
        <f t="shared" si="10"/>
        <v>1.0043176302579895</v>
      </c>
      <c r="N20">
        <f t="shared" si="11"/>
        <v>0.13240073328488527</v>
      </c>
      <c r="O20">
        <f t="shared" si="12"/>
        <v>0</v>
      </c>
      <c r="P20">
        <f t="shared" si="13"/>
        <v>-3.4267793615546647E-5</v>
      </c>
      <c r="R20">
        <f t="shared" si="4"/>
        <v>1.6075140643424002</v>
      </c>
      <c r="T20">
        <f t="shared" si="5"/>
        <v>1.6075148850873688</v>
      </c>
      <c r="U20">
        <f t="shared" si="14"/>
        <v>0.2871789547994516</v>
      </c>
      <c r="V20">
        <f t="shared" si="15"/>
        <v>6.7362230357218081E-13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-490.93335212</v>
      </c>
      <c r="E21">
        <f t="shared" si="1"/>
        <v>2.6800999995657548E-4</v>
      </c>
      <c r="F21">
        <f t="shared" si="2"/>
        <v>7.1829360076723592E-8</v>
      </c>
      <c r="G21">
        <f t="shared" si="3"/>
        <v>1.0419375519099927</v>
      </c>
      <c r="H21">
        <f t="shared" si="6"/>
        <v>1.1287835061888196</v>
      </c>
      <c r="I21">
        <f t="shared" si="7"/>
        <v>0.25587444774367141</v>
      </c>
      <c r="J21">
        <f t="shared" si="8"/>
        <v>-0.73676110852846588</v>
      </c>
      <c r="K21">
        <f t="shared" si="9"/>
        <v>-1.3846579539324908</v>
      </c>
      <c r="M21">
        <f t="shared" si="10"/>
        <v>1.1824463800290284</v>
      </c>
      <c r="N21">
        <f t="shared" si="11"/>
        <v>7.2939724818799775E-2</v>
      </c>
      <c r="O21">
        <f t="shared" si="12"/>
        <v>-1.5470907664012953E-5</v>
      </c>
      <c r="P21">
        <f t="shared" si="13"/>
        <v>-4.431265760446019E-5</v>
      </c>
      <c r="R21">
        <f t="shared" si="4"/>
        <v>1.7752995087617212</v>
      </c>
      <c r="T21">
        <f t="shared" si="5"/>
        <v>1.7752843350518219</v>
      </c>
      <c r="U21">
        <f t="shared" si="14"/>
        <v>0.49513775430621493</v>
      </c>
      <c r="V21">
        <f t="shared" si="15"/>
        <v>2.3024147210598892E-10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-490.93331766</v>
      </c>
      <c r="E22">
        <f t="shared" si="1"/>
        <v>3.0246999995142687E-4</v>
      </c>
      <c r="F22">
        <f t="shared" si="2"/>
        <v>9.1488100870616168E-8</v>
      </c>
      <c r="G22">
        <f t="shared" si="3"/>
        <v>1.1759070606569475</v>
      </c>
      <c r="H22">
        <f t="shared" si="6"/>
        <v>1.5626935238482242</v>
      </c>
      <c r="I22">
        <f t="shared" si="7"/>
        <v>1.2739194325488714</v>
      </c>
      <c r="J22">
        <f t="shared" si="8"/>
        <v>0.8314918566356686</v>
      </c>
      <c r="K22">
        <f t="shared" si="9"/>
        <v>0.28877409129935278</v>
      </c>
      <c r="M22">
        <f t="shared" si="10"/>
        <v>1.2987116642244083</v>
      </c>
      <c r="N22">
        <f t="shared" si="11"/>
        <v>2.0650591524747332E-2</v>
      </c>
      <c r="O22">
        <f t="shared" si="12"/>
        <v>-4.6412722992038839E-5</v>
      </c>
      <c r="P22">
        <f t="shared" si="13"/>
        <v>-1.8878169134360327E-5</v>
      </c>
      <c r="R22">
        <f t="shared" si="4"/>
        <v>1.8657676604984714</v>
      </c>
      <c r="T22">
        <f t="shared" si="5"/>
        <v>1.8657590650383042</v>
      </c>
      <c r="U22">
        <f t="shared" si="14"/>
        <v>0.63065037419840009</v>
      </c>
      <c r="V22">
        <f t="shared" si="15"/>
        <v>7.3881935485617013E-11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6">R14</f>
        <v>0</v>
      </c>
      <c r="T23">
        <f t="shared" si="16"/>
        <v>0</v>
      </c>
    </row>
    <row r="24" spans="2:26" x14ac:dyDescent="0.25">
      <c r="B24" t="s">
        <v>4</v>
      </c>
      <c r="D24">
        <f>AVERAGE(D5:D22)</f>
        <v>-490.93362012999995</v>
      </c>
      <c r="F24">
        <f>SQRT(AVERAGE(F5:F22))</f>
        <v>2.5722270923557943E-4</v>
      </c>
      <c r="G24" t="s">
        <v>10</v>
      </c>
      <c r="H24" s="3">
        <f t="shared" ref="H24:K24" si="17">AVERAGE(H5:H22)</f>
        <v>0.99142187416435723</v>
      </c>
      <c r="I24" s="3">
        <f t="shared" si="17"/>
        <v>-0.13070066598384494</v>
      </c>
      <c r="J24" s="3">
        <f t="shared" si="17"/>
        <v>-4.5816768945914107E-5</v>
      </c>
      <c r="K24" s="3">
        <f t="shared" si="17"/>
        <v>3.3827784304727805E-5</v>
      </c>
    </row>
    <row r="25" spans="2:26" x14ac:dyDescent="0.25">
      <c r="B25" t="s">
        <v>5</v>
      </c>
      <c r="D25">
        <f>MIN(D4:D22)</f>
        <v>-490.93402829000001</v>
      </c>
      <c r="F25" s="5">
        <f>F24*$A$1</f>
        <v>0.67533822309801383</v>
      </c>
      <c r="G25" s="3">
        <f>SUM(H25:K25)</f>
        <v>0.99999999990368238</v>
      </c>
      <c r="H25">
        <f t="shared" ref="H25:K25" si="18">H24^2</f>
        <v>0.98291733257156655</v>
      </c>
      <c r="I25">
        <f t="shared" si="18"/>
        <v>1.7082664088620601E-2</v>
      </c>
      <c r="J25">
        <f t="shared" si="18"/>
        <v>2.0991763166432791E-9</v>
      </c>
      <c r="K25">
        <f t="shared" si="18"/>
        <v>1.1443189909671889E-9</v>
      </c>
    </row>
    <row r="26" spans="2:26" x14ac:dyDescent="0.25">
      <c r="B26" t="s">
        <v>6</v>
      </c>
      <c r="D26">
        <f>MAX(D5:D22)</f>
        <v>-490.93330702999998</v>
      </c>
    </row>
    <row r="27" spans="2:26" x14ac:dyDescent="0.25">
      <c r="B27" t="s">
        <v>65</v>
      </c>
      <c r="D27" s="1">
        <f>D26-D25</f>
        <v>7.2126000003436275E-4</v>
      </c>
      <c r="G27" t="s">
        <v>61</v>
      </c>
      <c r="H27">
        <f>H24*$F$24</f>
        <v>2.5501622046797168E-4</v>
      </c>
      <c r="I27">
        <f t="shared" ref="I27:K27" si="19">I24*$F$24</f>
        <v>-3.3619179403259133E-5</v>
      </c>
      <c r="J27">
        <f t="shared" si="19"/>
        <v>-1.1785113436688589E-8</v>
      </c>
      <c r="K27">
        <f t="shared" si="19"/>
        <v>8.7012743262988984E-9</v>
      </c>
    </row>
    <row r="28" spans="2:26" x14ac:dyDescent="0.25">
      <c r="D28" s="4">
        <f>D27*$A$1</f>
        <v>1.8936681300902194</v>
      </c>
      <c r="H28">
        <f>$A$1*H27</f>
        <v>0.66954508683865965</v>
      </c>
      <c r="I28">
        <f t="shared" ref="I28:K28" si="20">$A$1*I27</f>
        <v>-8.8267155523256854E-2</v>
      </c>
      <c r="J28">
        <f t="shared" si="20"/>
        <v>-3.0941815328025893E-5</v>
      </c>
      <c r="K28">
        <f t="shared" si="20"/>
        <v>2.2845195743697759E-5</v>
      </c>
      <c r="L28" t="s">
        <v>57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2</vt:i4>
      </vt:variant>
    </vt:vector>
  </HeadingPairs>
  <TitlesOfParts>
    <vt:vector size="9" baseType="lpstr">
      <vt:lpstr>predict_norms</vt:lpstr>
      <vt:lpstr>a125</vt:lpstr>
      <vt:lpstr>a140</vt:lpstr>
      <vt:lpstr>a155</vt:lpstr>
      <vt:lpstr>a165</vt:lpstr>
      <vt:lpstr>part_relax</vt:lpstr>
      <vt:lpstr>opt_angle_no_relax</vt:lpstr>
      <vt:lpstr>chart</vt:lpstr>
      <vt:lpstr>coeffs_bar_chart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2025-01-20T21:56:11Z</dcterms:modified>
</cp:coreProperties>
</file>