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5C54613C-DF28-4F2A-8E9E-FE97A867390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predict_norms" sheetId="10" r:id="rId2"/>
    <sheet name="part_relax" sheetId="11" r:id="rId3"/>
    <sheet name="a125" sheetId="5" r:id="rId4"/>
    <sheet name="a140" sheetId="7" r:id="rId5"/>
    <sheet name="a155" sheetId="6" r:id="rId6"/>
    <sheet name="a165" sheetId="8" r:id="rId7"/>
    <sheet name="opt_angle_no_relax" sheetId="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1" l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V3" i="1" s="1"/>
  <c r="U5" i="1"/>
  <c r="U3" i="1" s="1"/>
  <c r="V22" i="11"/>
  <c r="U22" i="11"/>
  <c r="V21" i="11"/>
  <c r="U21" i="11"/>
  <c r="V20" i="11"/>
  <c r="U20" i="11"/>
  <c r="V19" i="11"/>
  <c r="U19" i="11"/>
  <c r="V18" i="11"/>
  <c r="U18" i="11"/>
  <c r="V17" i="11"/>
  <c r="U17" i="11"/>
  <c r="V16" i="11"/>
  <c r="U16" i="11"/>
  <c r="V15" i="11"/>
  <c r="U15" i="11"/>
  <c r="V14" i="11"/>
  <c r="U14" i="11"/>
  <c r="V13" i="11"/>
  <c r="U13" i="11"/>
  <c r="V12" i="11"/>
  <c r="U12" i="11"/>
  <c r="V11" i="11"/>
  <c r="U11" i="11"/>
  <c r="V10" i="11"/>
  <c r="U10" i="11"/>
  <c r="V9" i="11"/>
  <c r="U9" i="11"/>
  <c r="V8" i="11"/>
  <c r="U8" i="11"/>
  <c r="V7" i="11"/>
  <c r="U7" i="11"/>
  <c r="V6" i="11"/>
  <c r="U6" i="11"/>
  <c r="V5" i="11"/>
  <c r="U5" i="11"/>
  <c r="U3" i="11" s="1"/>
  <c r="V3" i="11"/>
  <c r="Z5" i="11"/>
  <c r="V22" i="5"/>
  <c r="T22" i="5"/>
  <c r="K22" i="5"/>
  <c r="J22" i="5"/>
  <c r="I22" i="5"/>
  <c r="H22" i="5"/>
  <c r="V21" i="5"/>
  <c r="T21" i="5"/>
  <c r="K21" i="5"/>
  <c r="J21" i="5"/>
  <c r="I21" i="5"/>
  <c r="H21" i="5"/>
  <c r="V20" i="5"/>
  <c r="T20" i="5"/>
  <c r="K20" i="5"/>
  <c r="J20" i="5"/>
  <c r="I20" i="5"/>
  <c r="H20" i="5"/>
  <c r="V19" i="5"/>
  <c r="T19" i="5"/>
  <c r="K19" i="5"/>
  <c r="J19" i="5"/>
  <c r="I19" i="5"/>
  <c r="H19" i="5"/>
  <c r="V18" i="5"/>
  <c r="T18" i="5"/>
  <c r="K18" i="5"/>
  <c r="J18" i="5"/>
  <c r="I18" i="5"/>
  <c r="H18" i="5"/>
  <c r="V17" i="5"/>
  <c r="T17" i="5"/>
  <c r="K17" i="5"/>
  <c r="J17" i="5"/>
  <c r="I17" i="5"/>
  <c r="H17" i="5"/>
  <c r="V16" i="5"/>
  <c r="T16" i="5"/>
  <c r="K16" i="5"/>
  <c r="J16" i="5"/>
  <c r="I16" i="5"/>
  <c r="H16" i="5"/>
  <c r="V15" i="5"/>
  <c r="T15" i="5"/>
  <c r="K15" i="5"/>
  <c r="J15" i="5"/>
  <c r="I15" i="5"/>
  <c r="H15" i="5"/>
  <c r="V14" i="5"/>
  <c r="T14" i="5"/>
  <c r="T23" i="5" s="1"/>
  <c r="K14" i="5"/>
  <c r="J14" i="5"/>
  <c r="I14" i="5"/>
  <c r="H14" i="5"/>
  <c r="V13" i="5"/>
  <c r="T13" i="5"/>
  <c r="K13" i="5"/>
  <c r="J13" i="5"/>
  <c r="I13" i="5"/>
  <c r="H13" i="5"/>
  <c r="V12" i="5"/>
  <c r="T12" i="5"/>
  <c r="K12" i="5"/>
  <c r="J12" i="5"/>
  <c r="I12" i="5"/>
  <c r="H12" i="5"/>
  <c r="V11" i="5"/>
  <c r="T11" i="5"/>
  <c r="K11" i="5"/>
  <c r="J11" i="5"/>
  <c r="I11" i="5"/>
  <c r="H11" i="5"/>
  <c r="V10" i="5"/>
  <c r="T10" i="5"/>
  <c r="K10" i="5"/>
  <c r="J10" i="5"/>
  <c r="I10" i="5"/>
  <c r="H10" i="5"/>
  <c r="V9" i="5"/>
  <c r="T9" i="5"/>
  <c r="K9" i="5"/>
  <c r="J9" i="5"/>
  <c r="I9" i="5"/>
  <c r="H9" i="5"/>
  <c r="V8" i="5"/>
  <c r="T8" i="5"/>
  <c r="K8" i="5"/>
  <c r="J8" i="5"/>
  <c r="I8" i="5"/>
  <c r="H8" i="5"/>
  <c r="V7" i="5"/>
  <c r="T7" i="5"/>
  <c r="K7" i="5"/>
  <c r="J7" i="5"/>
  <c r="I7" i="5"/>
  <c r="H7" i="5"/>
  <c r="V6" i="5"/>
  <c r="T6" i="5"/>
  <c r="K6" i="5"/>
  <c r="J6" i="5"/>
  <c r="I6" i="5"/>
  <c r="H6" i="5"/>
  <c r="V5" i="5"/>
  <c r="V4" i="5" s="1"/>
  <c r="W4" i="5" s="1"/>
  <c r="T5" i="5"/>
  <c r="K5" i="5"/>
  <c r="K24" i="5" s="1"/>
  <c r="J5" i="5"/>
  <c r="J24" i="5" s="1"/>
  <c r="I5" i="5"/>
  <c r="I24" i="5" s="1"/>
  <c r="H5" i="5"/>
  <c r="H24" i="5" s="1"/>
  <c r="V22" i="7"/>
  <c r="T22" i="7"/>
  <c r="K22" i="7"/>
  <c r="J22" i="7"/>
  <c r="I22" i="7"/>
  <c r="H22" i="7"/>
  <c r="V21" i="7"/>
  <c r="T21" i="7"/>
  <c r="K21" i="7"/>
  <c r="J21" i="7"/>
  <c r="I21" i="7"/>
  <c r="H21" i="7"/>
  <c r="V20" i="7"/>
  <c r="T20" i="7"/>
  <c r="K20" i="7"/>
  <c r="J20" i="7"/>
  <c r="I20" i="7"/>
  <c r="H20" i="7"/>
  <c r="V19" i="7"/>
  <c r="T19" i="7"/>
  <c r="K19" i="7"/>
  <c r="J19" i="7"/>
  <c r="I19" i="7"/>
  <c r="H19" i="7"/>
  <c r="V18" i="7"/>
  <c r="T18" i="7"/>
  <c r="K18" i="7"/>
  <c r="J18" i="7"/>
  <c r="I18" i="7"/>
  <c r="H18" i="7"/>
  <c r="V17" i="7"/>
  <c r="T17" i="7"/>
  <c r="K17" i="7"/>
  <c r="J17" i="7"/>
  <c r="I17" i="7"/>
  <c r="H17" i="7"/>
  <c r="V16" i="7"/>
  <c r="T16" i="7"/>
  <c r="K16" i="7"/>
  <c r="J16" i="7"/>
  <c r="I16" i="7"/>
  <c r="H16" i="7"/>
  <c r="V15" i="7"/>
  <c r="T15" i="7"/>
  <c r="K15" i="7"/>
  <c r="J15" i="7"/>
  <c r="I15" i="7"/>
  <c r="H15" i="7"/>
  <c r="V14" i="7"/>
  <c r="T14" i="7"/>
  <c r="T23" i="7" s="1"/>
  <c r="K14" i="7"/>
  <c r="J14" i="7"/>
  <c r="I14" i="7"/>
  <c r="H14" i="7"/>
  <c r="V13" i="7"/>
  <c r="T13" i="7"/>
  <c r="K13" i="7"/>
  <c r="J13" i="7"/>
  <c r="I13" i="7"/>
  <c r="H13" i="7"/>
  <c r="V12" i="7"/>
  <c r="T12" i="7"/>
  <c r="K12" i="7"/>
  <c r="J12" i="7"/>
  <c r="I12" i="7"/>
  <c r="H12" i="7"/>
  <c r="V11" i="7"/>
  <c r="T11" i="7"/>
  <c r="K11" i="7"/>
  <c r="J11" i="7"/>
  <c r="I11" i="7"/>
  <c r="H11" i="7"/>
  <c r="V10" i="7"/>
  <c r="T10" i="7"/>
  <c r="K10" i="7"/>
  <c r="J10" i="7"/>
  <c r="I10" i="7"/>
  <c r="H10" i="7"/>
  <c r="V9" i="7"/>
  <c r="T9" i="7"/>
  <c r="K9" i="7"/>
  <c r="J9" i="7"/>
  <c r="I9" i="7"/>
  <c r="H9" i="7"/>
  <c r="V8" i="7"/>
  <c r="T8" i="7"/>
  <c r="K8" i="7"/>
  <c r="J8" i="7"/>
  <c r="I8" i="7"/>
  <c r="H8" i="7"/>
  <c r="V7" i="7"/>
  <c r="T7" i="7"/>
  <c r="K7" i="7"/>
  <c r="J7" i="7"/>
  <c r="I7" i="7"/>
  <c r="H7" i="7"/>
  <c r="V6" i="7"/>
  <c r="T6" i="7"/>
  <c r="K6" i="7"/>
  <c r="J6" i="7"/>
  <c r="I6" i="7"/>
  <c r="H6" i="7"/>
  <c r="V5" i="7"/>
  <c r="V4" i="7" s="1"/>
  <c r="W4" i="7" s="1"/>
  <c r="T5" i="7"/>
  <c r="K5" i="7"/>
  <c r="K24" i="7" s="1"/>
  <c r="J5" i="7"/>
  <c r="J24" i="7" s="1"/>
  <c r="I5" i="7"/>
  <c r="I24" i="7" s="1"/>
  <c r="H5" i="7"/>
  <c r="H24" i="7" s="1"/>
  <c r="V22" i="6"/>
  <c r="T22" i="6"/>
  <c r="K22" i="6"/>
  <c r="J22" i="6"/>
  <c r="I22" i="6"/>
  <c r="H22" i="6"/>
  <c r="V21" i="6"/>
  <c r="T21" i="6"/>
  <c r="K21" i="6"/>
  <c r="J21" i="6"/>
  <c r="I21" i="6"/>
  <c r="H21" i="6"/>
  <c r="V20" i="6"/>
  <c r="T20" i="6"/>
  <c r="K20" i="6"/>
  <c r="J20" i="6"/>
  <c r="I20" i="6"/>
  <c r="H20" i="6"/>
  <c r="V19" i="6"/>
  <c r="T19" i="6"/>
  <c r="K19" i="6"/>
  <c r="J19" i="6"/>
  <c r="I19" i="6"/>
  <c r="H19" i="6"/>
  <c r="V18" i="6"/>
  <c r="T18" i="6"/>
  <c r="K18" i="6"/>
  <c r="J18" i="6"/>
  <c r="I18" i="6"/>
  <c r="H18" i="6"/>
  <c r="V17" i="6"/>
  <c r="T17" i="6"/>
  <c r="K17" i="6"/>
  <c r="J17" i="6"/>
  <c r="I17" i="6"/>
  <c r="H17" i="6"/>
  <c r="V16" i="6"/>
  <c r="T16" i="6"/>
  <c r="K16" i="6"/>
  <c r="J16" i="6"/>
  <c r="I16" i="6"/>
  <c r="H16" i="6"/>
  <c r="V15" i="6"/>
  <c r="T15" i="6"/>
  <c r="K15" i="6"/>
  <c r="J15" i="6"/>
  <c r="I15" i="6"/>
  <c r="H15" i="6"/>
  <c r="V14" i="6"/>
  <c r="T14" i="6"/>
  <c r="T23" i="6" s="1"/>
  <c r="K14" i="6"/>
  <c r="J14" i="6"/>
  <c r="I14" i="6"/>
  <c r="H14" i="6"/>
  <c r="V13" i="6"/>
  <c r="T13" i="6"/>
  <c r="K13" i="6"/>
  <c r="J13" i="6"/>
  <c r="I13" i="6"/>
  <c r="H13" i="6"/>
  <c r="V12" i="6"/>
  <c r="T12" i="6"/>
  <c r="K12" i="6"/>
  <c r="J12" i="6"/>
  <c r="I12" i="6"/>
  <c r="H12" i="6"/>
  <c r="V11" i="6"/>
  <c r="T11" i="6"/>
  <c r="K11" i="6"/>
  <c r="J11" i="6"/>
  <c r="I11" i="6"/>
  <c r="H11" i="6"/>
  <c r="V10" i="6"/>
  <c r="T10" i="6"/>
  <c r="K10" i="6"/>
  <c r="J10" i="6"/>
  <c r="I10" i="6"/>
  <c r="H10" i="6"/>
  <c r="V9" i="6"/>
  <c r="T9" i="6"/>
  <c r="K9" i="6"/>
  <c r="J9" i="6"/>
  <c r="I9" i="6"/>
  <c r="H9" i="6"/>
  <c r="V8" i="6"/>
  <c r="V4" i="6" s="1"/>
  <c r="W4" i="6" s="1"/>
  <c r="T8" i="6"/>
  <c r="K8" i="6"/>
  <c r="J8" i="6"/>
  <c r="I8" i="6"/>
  <c r="H8" i="6"/>
  <c r="V7" i="6"/>
  <c r="T7" i="6"/>
  <c r="K7" i="6"/>
  <c r="J7" i="6"/>
  <c r="I7" i="6"/>
  <c r="H7" i="6"/>
  <c r="V6" i="6"/>
  <c r="T6" i="6"/>
  <c r="K6" i="6"/>
  <c r="J6" i="6"/>
  <c r="I6" i="6"/>
  <c r="H6" i="6"/>
  <c r="V5" i="6"/>
  <c r="T5" i="6"/>
  <c r="K5" i="6"/>
  <c r="K24" i="6" s="1"/>
  <c r="J5" i="6"/>
  <c r="J24" i="6" s="1"/>
  <c r="I5" i="6"/>
  <c r="I24" i="6" s="1"/>
  <c r="H5" i="6"/>
  <c r="H24" i="6" s="1"/>
  <c r="V22" i="8"/>
  <c r="T22" i="8"/>
  <c r="K22" i="8"/>
  <c r="J22" i="8"/>
  <c r="I22" i="8"/>
  <c r="H22" i="8"/>
  <c r="V21" i="8"/>
  <c r="T21" i="8"/>
  <c r="K21" i="8"/>
  <c r="J21" i="8"/>
  <c r="I21" i="8"/>
  <c r="H21" i="8"/>
  <c r="V20" i="8"/>
  <c r="T20" i="8"/>
  <c r="K20" i="8"/>
  <c r="J20" i="8"/>
  <c r="I20" i="8"/>
  <c r="H20" i="8"/>
  <c r="V19" i="8"/>
  <c r="T19" i="8"/>
  <c r="K19" i="8"/>
  <c r="J19" i="8"/>
  <c r="I19" i="8"/>
  <c r="H19" i="8"/>
  <c r="V18" i="8"/>
  <c r="T18" i="8"/>
  <c r="K18" i="8"/>
  <c r="J18" i="8"/>
  <c r="I18" i="8"/>
  <c r="H18" i="8"/>
  <c r="V17" i="8"/>
  <c r="T17" i="8"/>
  <c r="K17" i="8"/>
  <c r="J17" i="8"/>
  <c r="I17" i="8"/>
  <c r="H17" i="8"/>
  <c r="V16" i="8"/>
  <c r="T16" i="8"/>
  <c r="K16" i="8"/>
  <c r="J16" i="8"/>
  <c r="I16" i="8"/>
  <c r="H16" i="8"/>
  <c r="V15" i="8"/>
  <c r="T15" i="8"/>
  <c r="K15" i="8"/>
  <c r="J15" i="8"/>
  <c r="I15" i="8"/>
  <c r="H15" i="8"/>
  <c r="V14" i="8"/>
  <c r="T14" i="8"/>
  <c r="T23" i="8" s="1"/>
  <c r="K14" i="8"/>
  <c r="J14" i="8"/>
  <c r="I14" i="8"/>
  <c r="H14" i="8"/>
  <c r="V13" i="8"/>
  <c r="T13" i="8"/>
  <c r="K13" i="8"/>
  <c r="J13" i="8"/>
  <c r="I13" i="8"/>
  <c r="H13" i="8"/>
  <c r="V12" i="8"/>
  <c r="T12" i="8"/>
  <c r="K12" i="8"/>
  <c r="J12" i="8"/>
  <c r="I12" i="8"/>
  <c r="H12" i="8"/>
  <c r="V11" i="8"/>
  <c r="T11" i="8"/>
  <c r="K11" i="8"/>
  <c r="J11" i="8"/>
  <c r="I11" i="8"/>
  <c r="H11" i="8"/>
  <c r="V10" i="8"/>
  <c r="T10" i="8"/>
  <c r="K10" i="8"/>
  <c r="J10" i="8"/>
  <c r="I10" i="8"/>
  <c r="H10" i="8"/>
  <c r="V9" i="8"/>
  <c r="T9" i="8"/>
  <c r="K9" i="8"/>
  <c r="J9" i="8"/>
  <c r="I9" i="8"/>
  <c r="H9" i="8"/>
  <c r="V8" i="8"/>
  <c r="T8" i="8"/>
  <c r="K8" i="8"/>
  <c r="J8" i="8"/>
  <c r="I8" i="8"/>
  <c r="H8" i="8"/>
  <c r="V7" i="8"/>
  <c r="T7" i="8"/>
  <c r="K7" i="8"/>
  <c r="J7" i="8"/>
  <c r="I7" i="8"/>
  <c r="H7" i="8"/>
  <c r="V6" i="8"/>
  <c r="T6" i="8"/>
  <c r="K6" i="8"/>
  <c r="J6" i="8"/>
  <c r="I6" i="8"/>
  <c r="H6" i="8"/>
  <c r="V5" i="8"/>
  <c r="V4" i="8" s="1"/>
  <c r="W4" i="8" s="1"/>
  <c r="T5" i="8"/>
  <c r="K5" i="8"/>
  <c r="K24" i="8" s="1"/>
  <c r="J5" i="8"/>
  <c r="J24" i="8" s="1"/>
  <c r="I5" i="8"/>
  <c r="I24" i="8" s="1"/>
  <c r="H5" i="8"/>
  <c r="H24" i="8" s="1"/>
  <c r="Z5" i="1"/>
  <c r="F3" i="5"/>
  <c r="F3" i="7"/>
  <c r="F3" i="6"/>
  <c r="F3" i="8"/>
  <c r="B23" i="11"/>
  <c r="B22" i="11"/>
  <c r="B21" i="11"/>
  <c r="B20" i="11"/>
  <c r="B19" i="11"/>
  <c r="B18" i="11"/>
  <c r="B17" i="11"/>
  <c r="B16" i="11"/>
  <c r="B15" i="11"/>
  <c r="B23" i="5"/>
  <c r="B22" i="5"/>
  <c r="B21" i="5"/>
  <c r="B20" i="5"/>
  <c r="B19" i="5"/>
  <c r="B18" i="5"/>
  <c r="B17" i="5"/>
  <c r="B16" i="5"/>
  <c r="B15" i="5"/>
  <c r="B23" i="7"/>
  <c r="B22" i="7"/>
  <c r="B21" i="7"/>
  <c r="B20" i="7"/>
  <c r="B19" i="7"/>
  <c r="B18" i="7"/>
  <c r="B17" i="7"/>
  <c r="B16" i="7"/>
  <c r="B15" i="7"/>
  <c r="B23" i="6"/>
  <c r="B22" i="6"/>
  <c r="B21" i="6"/>
  <c r="B20" i="6"/>
  <c r="B19" i="6"/>
  <c r="B18" i="6"/>
  <c r="B17" i="6"/>
  <c r="B16" i="6"/>
  <c r="B15" i="6"/>
  <c r="B23" i="8"/>
  <c r="B22" i="8"/>
  <c r="B21" i="8"/>
  <c r="B20" i="8"/>
  <c r="B19" i="8"/>
  <c r="B18" i="8"/>
  <c r="B17" i="8"/>
  <c r="B16" i="8"/>
  <c r="B15" i="8"/>
  <c r="B23" i="1"/>
  <c r="B22" i="1"/>
  <c r="B21" i="1"/>
  <c r="B20" i="1"/>
  <c r="B19" i="1"/>
  <c r="B18" i="1"/>
  <c r="B17" i="1"/>
  <c r="B16" i="1"/>
  <c r="B15" i="1"/>
  <c r="X3" i="1" l="1"/>
  <c r="X3" i="11"/>
  <c r="H27" i="5"/>
  <c r="H28" i="5" s="1"/>
  <c r="H25" i="5"/>
  <c r="J27" i="5"/>
  <c r="J28" i="5" s="1"/>
  <c r="J25" i="5"/>
  <c r="I25" i="5"/>
  <c r="I27" i="5"/>
  <c r="I28" i="5" s="1"/>
  <c r="K27" i="5"/>
  <c r="K28" i="5" s="1"/>
  <c r="K25" i="5"/>
  <c r="I27" i="7"/>
  <c r="I28" i="7" s="1"/>
  <c r="I25" i="7"/>
  <c r="J27" i="7"/>
  <c r="J28" i="7" s="1"/>
  <c r="J25" i="7"/>
  <c r="H27" i="7"/>
  <c r="H28" i="7" s="1"/>
  <c r="H25" i="7"/>
  <c r="K27" i="7"/>
  <c r="K28" i="7" s="1"/>
  <c r="K25" i="7"/>
  <c r="H27" i="6"/>
  <c r="H28" i="6" s="1"/>
  <c r="H25" i="6"/>
  <c r="K27" i="6"/>
  <c r="K28" i="6" s="1"/>
  <c r="K25" i="6"/>
  <c r="I27" i="6"/>
  <c r="I28" i="6" s="1"/>
  <c r="I25" i="6"/>
  <c r="J27" i="6"/>
  <c r="J28" i="6" s="1"/>
  <c r="J25" i="6"/>
  <c r="H27" i="8"/>
  <c r="H28" i="8" s="1"/>
  <c r="H25" i="8"/>
  <c r="K27" i="8"/>
  <c r="K28" i="8" s="1"/>
  <c r="K25" i="8"/>
  <c r="J27" i="8"/>
  <c r="J28" i="8" s="1"/>
  <c r="J25" i="8"/>
  <c r="I27" i="8"/>
  <c r="I28" i="8" s="1"/>
  <c r="I25" i="8"/>
  <c r="P21" i="5" l="1"/>
  <c r="P9" i="5"/>
  <c r="P22" i="5"/>
  <c r="P10" i="5"/>
  <c r="P11" i="5"/>
  <c r="P12" i="5"/>
  <c r="P6" i="5"/>
  <c r="P13" i="5"/>
  <c r="P14" i="5"/>
  <c r="P23" i="5"/>
  <c r="P15" i="5"/>
  <c r="P16" i="5"/>
  <c r="P19" i="5"/>
  <c r="P7" i="5"/>
  <c r="P17" i="5"/>
  <c r="P5" i="5"/>
  <c r="P18" i="5"/>
  <c r="P20" i="5"/>
  <c r="P8" i="5"/>
  <c r="N19" i="5"/>
  <c r="N7" i="5"/>
  <c r="N20" i="5"/>
  <c r="N8" i="5"/>
  <c r="N17" i="5"/>
  <c r="N21" i="5"/>
  <c r="N9" i="5"/>
  <c r="N22" i="5"/>
  <c r="N10" i="5"/>
  <c r="N11" i="5"/>
  <c r="N12" i="5"/>
  <c r="N13" i="5"/>
  <c r="N14" i="5"/>
  <c r="N16" i="5"/>
  <c r="N23" i="5"/>
  <c r="N15" i="5"/>
  <c r="N5" i="5"/>
  <c r="N18" i="5"/>
  <c r="N6" i="5"/>
  <c r="O20" i="5"/>
  <c r="O8" i="5"/>
  <c r="O21" i="5"/>
  <c r="O9" i="5"/>
  <c r="O22" i="5"/>
  <c r="O10" i="5"/>
  <c r="O11" i="5"/>
  <c r="O18" i="5"/>
  <c r="O12" i="5"/>
  <c r="O5" i="5"/>
  <c r="O13" i="5"/>
  <c r="O14" i="5"/>
  <c r="O17" i="5"/>
  <c r="O23" i="5"/>
  <c r="O15" i="5"/>
  <c r="O16" i="5"/>
  <c r="O19" i="5"/>
  <c r="O7" i="5"/>
  <c r="O6" i="5"/>
  <c r="M18" i="5"/>
  <c r="R18" i="5" s="1"/>
  <c r="M6" i="5"/>
  <c r="R6" i="5" s="1"/>
  <c r="M19" i="5"/>
  <c r="R19" i="5" s="1"/>
  <c r="M7" i="5"/>
  <c r="M20" i="5"/>
  <c r="M8" i="5"/>
  <c r="M21" i="5"/>
  <c r="R21" i="5" s="1"/>
  <c r="M9" i="5"/>
  <c r="M22" i="5"/>
  <c r="M10" i="5"/>
  <c r="R10" i="5" s="1"/>
  <c r="M11" i="5"/>
  <c r="R11" i="5" s="1"/>
  <c r="M12" i="5"/>
  <c r="M15" i="5"/>
  <c r="M13" i="5"/>
  <c r="R13" i="5" s="1"/>
  <c r="M14" i="5"/>
  <c r="R14" i="5" s="1"/>
  <c r="R23" i="5" s="1"/>
  <c r="M23" i="5"/>
  <c r="M17" i="5"/>
  <c r="M5" i="5"/>
  <c r="R5" i="5" s="1"/>
  <c r="M16" i="5"/>
  <c r="P21" i="7"/>
  <c r="P9" i="7"/>
  <c r="P22" i="7"/>
  <c r="P10" i="7"/>
  <c r="P11" i="7"/>
  <c r="P12" i="7"/>
  <c r="P8" i="7"/>
  <c r="P13" i="7"/>
  <c r="P14" i="7"/>
  <c r="P23" i="7"/>
  <c r="P15" i="7"/>
  <c r="P6" i="7"/>
  <c r="P16" i="7"/>
  <c r="P18" i="7"/>
  <c r="P7" i="7"/>
  <c r="P17" i="7"/>
  <c r="P5" i="7"/>
  <c r="P19" i="7"/>
  <c r="P20" i="7"/>
  <c r="M18" i="7"/>
  <c r="M6" i="7"/>
  <c r="M19" i="7"/>
  <c r="M7" i="7"/>
  <c r="M9" i="7"/>
  <c r="R9" i="7" s="1"/>
  <c r="M20" i="7"/>
  <c r="M8" i="7"/>
  <c r="R8" i="7" s="1"/>
  <c r="M21" i="7"/>
  <c r="M11" i="7"/>
  <c r="M22" i="7"/>
  <c r="M10" i="7"/>
  <c r="M12" i="7"/>
  <c r="M17" i="7"/>
  <c r="M13" i="7"/>
  <c r="M23" i="7"/>
  <c r="M16" i="7"/>
  <c r="M14" i="7"/>
  <c r="M15" i="7"/>
  <c r="M5" i="7"/>
  <c r="O20" i="7"/>
  <c r="O8" i="7"/>
  <c r="O21" i="7"/>
  <c r="O9" i="7"/>
  <c r="O11" i="7"/>
  <c r="O13" i="7"/>
  <c r="O22" i="7"/>
  <c r="O10" i="7"/>
  <c r="O12" i="7"/>
  <c r="O14" i="7"/>
  <c r="O23" i="7"/>
  <c r="O15" i="7"/>
  <c r="O5" i="7"/>
  <c r="O18" i="7"/>
  <c r="O19" i="7"/>
  <c r="O7" i="7"/>
  <c r="O16" i="7"/>
  <c r="O17" i="7"/>
  <c r="O6" i="7"/>
  <c r="N19" i="7"/>
  <c r="N7" i="7"/>
  <c r="N20" i="7"/>
  <c r="N8" i="7"/>
  <c r="N22" i="7"/>
  <c r="N21" i="7"/>
  <c r="N9" i="7"/>
  <c r="N10" i="7"/>
  <c r="N11" i="7"/>
  <c r="N12" i="7"/>
  <c r="N13" i="7"/>
  <c r="N6" i="7"/>
  <c r="N14" i="7"/>
  <c r="N16" i="7"/>
  <c r="N5" i="7"/>
  <c r="N23" i="7"/>
  <c r="N15" i="7"/>
  <c r="N17" i="7"/>
  <c r="N18" i="7"/>
  <c r="O20" i="6"/>
  <c r="O8" i="6"/>
  <c r="O21" i="6"/>
  <c r="O9" i="6"/>
  <c r="O22" i="6"/>
  <c r="O18" i="6"/>
  <c r="O10" i="6"/>
  <c r="O11" i="6"/>
  <c r="O12" i="6"/>
  <c r="O13" i="6"/>
  <c r="O16" i="6"/>
  <c r="O17" i="6"/>
  <c r="O5" i="6"/>
  <c r="O14" i="6"/>
  <c r="O23" i="6"/>
  <c r="O15" i="6"/>
  <c r="O6" i="6"/>
  <c r="O19" i="6"/>
  <c r="O7" i="6"/>
  <c r="P22" i="6"/>
  <c r="P10" i="6"/>
  <c r="P11" i="6"/>
  <c r="P19" i="6"/>
  <c r="P12" i="6"/>
  <c r="P7" i="6"/>
  <c r="P13" i="6"/>
  <c r="P6" i="6"/>
  <c r="P14" i="6"/>
  <c r="P23" i="6"/>
  <c r="P15" i="6"/>
  <c r="P5" i="6"/>
  <c r="P18" i="6"/>
  <c r="P16" i="6"/>
  <c r="P17" i="6"/>
  <c r="P20" i="6"/>
  <c r="P8" i="6"/>
  <c r="P21" i="6"/>
  <c r="P9" i="6"/>
  <c r="M18" i="6"/>
  <c r="M19" i="6"/>
  <c r="R19" i="6" s="1"/>
  <c r="M7" i="6"/>
  <c r="M8" i="6"/>
  <c r="M20" i="6"/>
  <c r="M21" i="6"/>
  <c r="M9" i="6"/>
  <c r="M22" i="6"/>
  <c r="R22" i="6" s="1"/>
  <c r="M10" i="6"/>
  <c r="R10" i="6" s="1"/>
  <c r="M14" i="6"/>
  <c r="M11" i="6"/>
  <c r="R11" i="6" s="1"/>
  <c r="M12" i="6"/>
  <c r="R12" i="6" s="1"/>
  <c r="M15" i="6"/>
  <c r="M13" i="6"/>
  <c r="M23" i="6"/>
  <c r="M16" i="6"/>
  <c r="M17" i="6"/>
  <c r="M5" i="6"/>
  <c r="M6" i="6"/>
  <c r="N10" i="6"/>
  <c r="N17" i="6"/>
  <c r="N20" i="6"/>
  <c r="N8" i="6"/>
  <c r="N9" i="6"/>
  <c r="N5" i="6"/>
  <c r="N21" i="6"/>
  <c r="N22" i="6"/>
  <c r="N11" i="6"/>
  <c r="N12" i="6"/>
  <c r="N13" i="6"/>
  <c r="N23" i="6"/>
  <c r="N15" i="6"/>
  <c r="N14" i="6"/>
  <c r="N16" i="6"/>
  <c r="N18" i="6"/>
  <c r="N6" i="6"/>
  <c r="N19" i="6"/>
  <c r="N7" i="6"/>
  <c r="M19" i="8"/>
  <c r="M7" i="8"/>
  <c r="M20" i="8"/>
  <c r="M8" i="8"/>
  <c r="R8" i="8" s="1"/>
  <c r="M21" i="8"/>
  <c r="R21" i="8" s="1"/>
  <c r="M22" i="8"/>
  <c r="R22" i="8" s="1"/>
  <c r="M10" i="8"/>
  <c r="M11" i="8"/>
  <c r="M12" i="8"/>
  <c r="M13" i="8"/>
  <c r="M16" i="8"/>
  <c r="M14" i="8"/>
  <c r="M23" i="8"/>
  <c r="M15" i="8"/>
  <c r="M17" i="8"/>
  <c r="M5" i="8"/>
  <c r="M18" i="8"/>
  <c r="R18" i="8" s="1"/>
  <c r="M6" i="8"/>
  <c r="R6" i="8" s="1"/>
  <c r="M9" i="8"/>
  <c r="N20" i="8"/>
  <c r="N8" i="8"/>
  <c r="N21" i="8"/>
  <c r="N9" i="8"/>
  <c r="N22" i="8"/>
  <c r="N11" i="8"/>
  <c r="N12" i="8"/>
  <c r="N13" i="8"/>
  <c r="N14" i="8"/>
  <c r="N5" i="8"/>
  <c r="N23" i="8"/>
  <c r="N15" i="8"/>
  <c r="N16" i="8"/>
  <c r="N17" i="8"/>
  <c r="N18" i="8"/>
  <c r="N6" i="8"/>
  <c r="N19" i="8"/>
  <c r="N7" i="8"/>
  <c r="N10" i="8"/>
  <c r="O21" i="8"/>
  <c r="O9" i="8"/>
  <c r="O22" i="8"/>
  <c r="O10" i="8"/>
  <c r="O12" i="8"/>
  <c r="O13" i="8"/>
  <c r="O14" i="8"/>
  <c r="O23" i="8"/>
  <c r="O15" i="8"/>
  <c r="O16" i="8"/>
  <c r="O17" i="8"/>
  <c r="O5" i="8"/>
  <c r="O18" i="8"/>
  <c r="O6" i="8"/>
  <c r="O19" i="8"/>
  <c r="O7" i="8"/>
  <c r="O20" i="8"/>
  <c r="O8" i="8"/>
  <c r="O11" i="8"/>
  <c r="P22" i="8"/>
  <c r="P10" i="8"/>
  <c r="P11" i="8"/>
  <c r="P13" i="8"/>
  <c r="P14" i="8"/>
  <c r="P23" i="8"/>
  <c r="P15" i="8"/>
  <c r="P16" i="8"/>
  <c r="P7" i="8"/>
  <c r="P17" i="8"/>
  <c r="P5" i="8"/>
  <c r="P18" i="8"/>
  <c r="P6" i="8"/>
  <c r="P19" i="8"/>
  <c r="P20" i="8"/>
  <c r="P8" i="8"/>
  <c r="P21" i="8"/>
  <c r="P9" i="8"/>
  <c r="P12" i="8"/>
  <c r="R15" i="5" l="1"/>
  <c r="R12" i="5"/>
  <c r="R22" i="5"/>
  <c r="R9" i="5"/>
  <c r="R16" i="5"/>
  <c r="R17" i="5"/>
  <c r="R20" i="5"/>
  <c r="R8" i="5"/>
  <c r="R7" i="5"/>
  <c r="R21" i="7"/>
  <c r="R14" i="7"/>
  <c r="R23" i="7" s="1"/>
  <c r="R16" i="7"/>
  <c r="R7" i="7"/>
  <c r="R19" i="7"/>
  <c r="R13" i="7"/>
  <c r="R6" i="7"/>
  <c r="R17" i="7"/>
  <c r="R18" i="7"/>
  <c r="R12" i="7"/>
  <c r="R10" i="7"/>
  <c r="R22" i="7"/>
  <c r="R11" i="7"/>
  <c r="R5" i="7"/>
  <c r="R15" i="7"/>
  <c r="R20" i="7"/>
  <c r="R6" i="6"/>
  <c r="R9" i="6"/>
  <c r="R14" i="6"/>
  <c r="R23" i="6" s="1"/>
  <c r="R5" i="6"/>
  <c r="R21" i="6"/>
  <c r="R17" i="6"/>
  <c r="R20" i="6"/>
  <c r="R16" i="6"/>
  <c r="R8" i="6"/>
  <c r="R7" i="6"/>
  <c r="R13" i="6"/>
  <c r="R15" i="6"/>
  <c r="R18" i="6"/>
  <c r="R5" i="8"/>
  <c r="R19" i="8"/>
  <c r="R14" i="8"/>
  <c r="R23" i="8" s="1"/>
  <c r="R16" i="8"/>
  <c r="R13" i="8"/>
  <c r="R12" i="8"/>
  <c r="R11" i="8"/>
  <c r="R9" i="8"/>
  <c r="R10" i="8"/>
  <c r="R17" i="8"/>
  <c r="R20" i="8"/>
  <c r="R15" i="8"/>
  <c r="R7" i="8"/>
  <c r="O11" i="10" l="1"/>
  <c r="W11" i="10" s="1"/>
  <c r="C3" i="10"/>
  <c r="E3" i="10"/>
  <c r="C4" i="10"/>
  <c r="E4" i="10"/>
  <c r="C5" i="10"/>
  <c r="E5" i="10"/>
  <c r="C6" i="10"/>
  <c r="E6" i="10"/>
  <c r="C7" i="10"/>
  <c r="E7" i="10"/>
  <c r="E15" i="10"/>
  <c r="G15" i="10" s="1"/>
  <c r="E14" i="10"/>
  <c r="G14" i="10" s="1"/>
  <c r="E13" i="10"/>
  <c r="G13" i="10" s="1"/>
  <c r="O13" i="10" s="1"/>
  <c r="W13" i="10" s="1"/>
  <c r="E12" i="10"/>
  <c r="G12" i="10" s="1"/>
  <c r="O12" i="10" s="1"/>
  <c r="W12" i="10" s="1"/>
  <c r="E11" i="10"/>
  <c r="G11" i="10" s="1"/>
  <c r="N11" i="10" s="1"/>
  <c r="V11" i="10" s="1"/>
  <c r="C15" i="10"/>
  <c r="F15" i="10" s="1"/>
  <c r="C14" i="10"/>
  <c r="F14" i="10" s="1"/>
  <c r="H14" i="10" s="1"/>
  <c r="P14" i="10" s="1"/>
  <c r="C13" i="10"/>
  <c r="F13" i="10" s="1"/>
  <c r="H13" i="10" s="1"/>
  <c r="P13" i="10" s="1"/>
  <c r="C12" i="10"/>
  <c r="F12" i="10" s="1"/>
  <c r="K12" i="10" s="1"/>
  <c r="S12" i="10" s="1"/>
  <c r="C11" i="10"/>
  <c r="F11" i="10" s="1"/>
  <c r="D4" i="6"/>
  <c r="D4" i="8"/>
  <c r="D4" i="7"/>
  <c r="C23" i="11"/>
  <c r="D22" i="11"/>
  <c r="C22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D14" i="11"/>
  <c r="C14" i="11"/>
  <c r="C13" i="11"/>
  <c r="C12" i="11"/>
  <c r="C11" i="11"/>
  <c r="C10" i="11"/>
  <c r="C9" i="11"/>
  <c r="C8" i="11"/>
  <c r="C7" i="11"/>
  <c r="C6" i="11"/>
  <c r="C5" i="11"/>
  <c r="C4" i="11"/>
  <c r="Z17" i="11" l="1"/>
  <c r="Z11" i="11"/>
  <c r="Z19" i="11"/>
  <c r="Z9" i="11"/>
  <c r="Z15" i="11"/>
  <c r="Z13" i="11"/>
  <c r="Z21" i="11"/>
  <c r="Z7" i="11"/>
  <c r="Z18" i="11"/>
  <c r="Z10" i="11"/>
  <c r="Z14" i="11"/>
  <c r="Z20" i="11"/>
  <c r="Z8" i="11"/>
  <c r="Z16" i="11"/>
  <c r="Z12" i="11"/>
  <c r="Z22" i="11"/>
  <c r="Z6" i="11"/>
  <c r="I12" i="10"/>
  <c r="Q12" i="10" s="1"/>
  <c r="H12" i="10"/>
  <c r="P12" i="10" s="1"/>
  <c r="L11" i="10"/>
  <c r="T11" i="10" s="1"/>
  <c r="K11" i="10"/>
  <c r="S11" i="10" s="1"/>
  <c r="I3" i="10" s="1"/>
  <c r="J11" i="10"/>
  <c r="R11" i="10" s="1"/>
  <c r="H3" i="10" s="1"/>
  <c r="I11" i="10"/>
  <c r="Q11" i="10" s="1"/>
  <c r="H11" i="10"/>
  <c r="P11" i="10" s="1"/>
  <c r="F3" i="10" s="1"/>
  <c r="J13" i="10"/>
  <c r="R13" i="10" s="1"/>
  <c r="H5" i="10" s="1"/>
  <c r="K13" i="10"/>
  <c r="S13" i="10" s="1"/>
  <c r="I5" i="10" s="1"/>
  <c r="J12" i="10"/>
  <c r="R12" i="10" s="1"/>
  <c r="I15" i="10"/>
  <c r="Q15" i="10" s="1"/>
  <c r="J15" i="10"/>
  <c r="R15" i="10" s="1"/>
  <c r="H7" i="10" s="1"/>
  <c r="K15" i="10"/>
  <c r="S15" i="10" s="1"/>
  <c r="H15" i="10"/>
  <c r="P15" i="10" s="1"/>
  <c r="L12" i="10"/>
  <c r="T12" i="10" s="1"/>
  <c r="F4" i="10" s="1"/>
  <c r="M12" i="10"/>
  <c r="U12" i="10" s="1"/>
  <c r="N12" i="10"/>
  <c r="V12" i="10" s="1"/>
  <c r="I14" i="10"/>
  <c r="Q14" i="10" s="1"/>
  <c r="N13" i="10"/>
  <c r="V13" i="10" s="1"/>
  <c r="M13" i="10"/>
  <c r="U13" i="10" s="1"/>
  <c r="L13" i="10"/>
  <c r="T13" i="10" s="1"/>
  <c r="F5" i="10" s="1"/>
  <c r="J14" i="10"/>
  <c r="R14" i="10" s="1"/>
  <c r="L14" i="10"/>
  <c r="T14" i="10" s="1"/>
  <c r="N14" i="10"/>
  <c r="V14" i="10" s="1"/>
  <c r="M14" i="10"/>
  <c r="U14" i="10" s="1"/>
  <c r="O14" i="10"/>
  <c r="W14" i="10" s="1"/>
  <c r="I13" i="10"/>
  <c r="Q13" i="10" s="1"/>
  <c r="K14" i="10"/>
  <c r="S14" i="10" s="1"/>
  <c r="I6" i="10" s="1"/>
  <c r="N15" i="10"/>
  <c r="V15" i="10" s="1"/>
  <c r="O15" i="10"/>
  <c r="W15" i="10" s="1"/>
  <c r="L15" i="10"/>
  <c r="T15" i="10" s="1"/>
  <c r="M15" i="10"/>
  <c r="U15" i="10" s="1"/>
  <c r="M11" i="10"/>
  <c r="U11" i="10" s="1"/>
  <c r="D26" i="11"/>
  <c r="D25" i="11"/>
  <c r="T17" i="11" s="1"/>
  <c r="D24" i="11"/>
  <c r="E16" i="11" s="1"/>
  <c r="T16" i="11" l="1"/>
  <c r="T19" i="11"/>
  <c r="T22" i="11"/>
  <c r="T20" i="11"/>
  <c r="T14" i="11"/>
  <c r="T23" i="11" s="1"/>
  <c r="T21" i="11"/>
  <c r="T18" i="11"/>
  <c r="Z4" i="11"/>
  <c r="T12" i="11"/>
  <c r="T10" i="11"/>
  <c r="T8" i="11"/>
  <c r="T6" i="11"/>
  <c r="T13" i="11"/>
  <c r="T11" i="11"/>
  <c r="T9" i="11"/>
  <c r="T7" i="11"/>
  <c r="T5" i="11"/>
  <c r="T15" i="11"/>
  <c r="I4" i="10"/>
  <c r="G4" i="10"/>
  <c r="F6" i="10"/>
  <c r="H6" i="10"/>
  <c r="H4" i="10"/>
  <c r="G7" i="10"/>
  <c r="G6" i="10"/>
  <c r="G5" i="10"/>
  <c r="G3" i="10"/>
  <c r="F7" i="10"/>
  <c r="I7" i="10"/>
  <c r="E18" i="11"/>
  <c r="F18" i="11" s="1"/>
  <c r="E20" i="11"/>
  <c r="F20" i="11" s="1"/>
  <c r="F16" i="11"/>
  <c r="E14" i="11"/>
  <c r="E19" i="11"/>
  <c r="E11" i="11"/>
  <c r="E8" i="11"/>
  <c r="E5" i="11"/>
  <c r="E4" i="11"/>
  <c r="E12" i="11"/>
  <c r="E17" i="11"/>
  <c r="E9" i="11"/>
  <c r="E6" i="11"/>
  <c r="E7" i="11"/>
  <c r="E10" i="11"/>
  <c r="E21" i="11"/>
  <c r="E13" i="11"/>
  <c r="E22" i="11"/>
  <c r="D27" i="11"/>
  <c r="D28" i="11" s="1"/>
  <c r="E15" i="11"/>
  <c r="F12" i="11" l="1"/>
  <c r="F22" i="11"/>
  <c r="F9" i="11"/>
  <c r="F17" i="11"/>
  <c r="F15" i="11"/>
  <c r="F11" i="11"/>
  <c r="F8" i="11"/>
  <c r="F10" i="11"/>
  <c r="F14" i="11"/>
  <c r="F5" i="11"/>
  <c r="F13" i="11"/>
  <c r="F21" i="11"/>
  <c r="F19" i="11"/>
  <c r="F7" i="11"/>
  <c r="F6" i="11"/>
  <c r="F3" i="11" l="1"/>
  <c r="AA4" i="11" s="1"/>
  <c r="F24" i="11"/>
  <c r="F25" i="11" l="1"/>
  <c r="G16" i="11"/>
  <c r="G18" i="11"/>
  <c r="G20" i="11"/>
  <c r="G22" i="11"/>
  <c r="G10" i="11"/>
  <c r="G7" i="11"/>
  <c r="G9" i="11"/>
  <c r="G14" i="11"/>
  <c r="G6" i="11"/>
  <c r="G5" i="11"/>
  <c r="G21" i="11"/>
  <c r="G17" i="11"/>
  <c r="G15" i="11"/>
  <c r="G13" i="11"/>
  <c r="G11" i="11"/>
  <c r="G12" i="11"/>
  <c r="G19" i="11"/>
  <c r="G8" i="11"/>
  <c r="D4" i="5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C14" i="8"/>
  <c r="C13" i="8"/>
  <c r="C12" i="8"/>
  <c r="C11" i="8"/>
  <c r="C10" i="8"/>
  <c r="C9" i="8"/>
  <c r="C8" i="8"/>
  <c r="C7" i="8"/>
  <c r="C6" i="8"/>
  <c r="C5" i="8"/>
  <c r="C4" i="8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C14" i="7"/>
  <c r="C13" i="7"/>
  <c r="C12" i="7"/>
  <c r="C11" i="7"/>
  <c r="C10" i="7"/>
  <c r="C9" i="7"/>
  <c r="C8" i="7"/>
  <c r="C7" i="7"/>
  <c r="C6" i="7"/>
  <c r="C5" i="7"/>
  <c r="C4" i="7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C14" i="6"/>
  <c r="C13" i="6"/>
  <c r="C12" i="6"/>
  <c r="C11" i="6"/>
  <c r="C10" i="6"/>
  <c r="C9" i="6"/>
  <c r="C8" i="6"/>
  <c r="C7" i="6"/>
  <c r="C6" i="6"/>
  <c r="C5" i="6"/>
  <c r="C4" i="6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C14" i="5"/>
  <c r="C13" i="5"/>
  <c r="C12" i="5"/>
  <c r="C11" i="5"/>
  <c r="C10" i="5"/>
  <c r="C9" i="5"/>
  <c r="C8" i="5"/>
  <c r="C7" i="5"/>
  <c r="C6" i="5"/>
  <c r="C5" i="5"/>
  <c r="C4" i="5"/>
  <c r="C23" i="1"/>
  <c r="I14" i="11" l="1"/>
  <c r="K14" i="11"/>
  <c r="J14" i="11"/>
  <c r="H14" i="11"/>
  <c r="I9" i="11"/>
  <c r="H9" i="11"/>
  <c r="K9" i="11"/>
  <c r="J9" i="11"/>
  <c r="K8" i="11"/>
  <c r="H8" i="11"/>
  <c r="J8" i="11"/>
  <c r="I8" i="11"/>
  <c r="I7" i="11"/>
  <c r="J7" i="11"/>
  <c r="K7" i="11"/>
  <c r="H7" i="11"/>
  <c r="J12" i="11"/>
  <c r="H12" i="11"/>
  <c r="K12" i="11"/>
  <c r="I12" i="11"/>
  <c r="K22" i="11"/>
  <c r="J22" i="11"/>
  <c r="H22" i="11"/>
  <c r="I22" i="11"/>
  <c r="H5" i="11"/>
  <c r="I5" i="11"/>
  <c r="K5" i="11"/>
  <c r="J5" i="11"/>
  <c r="I11" i="11"/>
  <c r="K11" i="11"/>
  <c r="J11" i="11"/>
  <c r="H11" i="11"/>
  <c r="K20" i="11"/>
  <c r="H20" i="11"/>
  <c r="J20" i="11"/>
  <c r="I20" i="11"/>
  <c r="K19" i="11"/>
  <c r="J19" i="11"/>
  <c r="I19" i="11"/>
  <c r="H19" i="11"/>
  <c r="J10" i="11"/>
  <c r="K10" i="11"/>
  <c r="I10" i="11"/>
  <c r="H10" i="11"/>
  <c r="I13" i="11"/>
  <c r="K13" i="11"/>
  <c r="J13" i="11"/>
  <c r="H13" i="11"/>
  <c r="H18" i="11"/>
  <c r="K18" i="11"/>
  <c r="I18" i="11"/>
  <c r="J18" i="11"/>
  <c r="J21" i="11"/>
  <c r="K21" i="11"/>
  <c r="I21" i="11"/>
  <c r="H21" i="11"/>
  <c r="J6" i="11"/>
  <c r="I6" i="11"/>
  <c r="K6" i="11"/>
  <c r="H6" i="11"/>
  <c r="K15" i="11"/>
  <c r="J15" i="11"/>
  <c r="I15" i="11"/>
  <c r="H15" i="11"/>
  <c r="K16" i="11"/>
  <c r="J16" i="11"/>
  <c r="I16" i="11"/>
  <c r="H16" i="11"/>
  <c r="I17" i="11"/>
  <c r="H17" i="11"/>
  <c r="K17" i="11"/>
  <c r="J17" i="11"/>
  <c r="D26" i="6"/>
  <c r="D24" i="8"/>
  <c r="E6" i="8" s="1"/>
  <c r="D26" i="5"/>
  <c r="D25" i="8"/>
  <c r="D26" i="8"/>
  <c r="D25" i="7"/>
  <c r="D24" i="7"/>
  <c r="E14" i="7" s="1"/>
  <c r="D26" i="7"/>
  <c r="D25" i="6"/>
  <c r="D24" i="6"/>
  <c r="E21" i="6" s="1"/>
  <c r="D25" i="5"/>
  <c r="D24" i="5"/>
  <c r="E15" i="5" s="1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H24" i="11" l="1"/>
  <c r="J24" i="11"/>
  <c r="K24" i="11"/>
  <c r="I24" i="11"/>
  <c r="Z19" i="1"/>
  <c r="Z9" i="1"/>
  <c r="Z21" i="1"/>
  <c r="Z7" i="1"/>
  <c r="Z15" i="1"/>
  <c r="Z13" i="1"/>
  <c r="Z8" i="1"/>
  <c r="Z20" i="1"/>
  <c r="Z22" i="1"/>
  <c r="Z6" i="1"/>
  <c r="Z16" i="1"/>
  <c r="Z12" i="1"/>
  <c r="Z17" i="1"/>
  <c r="Z11" i="1"/>
  <c r="Z18" i="1"/>
  <c r="Z10" i="1"/>
  <c r="Z14" i="1"/>
  <c r="E17" i="6"/>
  <c r="F17" i="6" s="1"/>
  <c r="E20" i="6"/>
  <c r="F20" i="6" s="1"/>
  <c r="E17" i="8"/>
  <c r="F17" i="8" s="1"/>
  <c r="E16" i="8"/>
  <c r="F16" i="8" s="1"/>
  <c r="E12" i="8"/>
  <c r="F12" i="8" s="1"/>
  <c r="E18" i="8"/>
  <c r="E20" i="8"/>
  <c r="F20" i="8" s="1"/>
  <c r="E9" i="8"/>
  <c r="F9" i="8" s="1"/>
  <c r="E4" i="8"/>
  <c r="E5" i="8"/>
  <c r="F5" i="8" s="1"/>
  <c r="E19" i="8"/>
  <c r="F19" i="8" s="1"/>
  <c r="E22" i="8"/>
  <c r="F22" i="8" s="1"/>
  <c r="E14" i="8"/>
  <c r="F14" i="8" s="1"/>
  <c r="E15" i="8"/>
  <c r="F15" i="8" s="1"/>
  <c r="E13" i="8"/>
  <c r="F13" i="8" s="1"/>
  <c r="E8" i="8"/>
  <c r="F8" i="8" s="1"/>
  <c r="E11" i="8"/>
  <c r="E21" i="8"/>
  <c r="F21" i="8" s="1"/>
  <c r="E7" i="8"/>
  <c r="F7" i="8" s="1"/>
  <c r="E10" i="8"/>
  <c r="F10" i="8" s="1"/>
  <c r="D27" i="8"/>
  <c r="D28" i="8" s="1"/>
  <c r="E21" i="7"/>
  <c r="F21" i="7" s="1"/>
  <c r="E17" i="7"/>
  <c r="F17" i="7" s="1"/>
  <c r="E20" i="7"/>
  <c r="F20" i="7" s="1"/>
  <c r="E16" i="7"/>
  <c r="F16" i="7" s="1"/>
  <c r="D27" i="5"/>
  <c r="D28" i="5" s="1"/>
  <c r="F11" i="8"/>
  <c r="F18" i="8"/>
  <c r="F6" i="8"/>
  <c r="F14" i="7"/>
  <c r="D27" i="7"/>
  <c r="D28" i="7" s="1"/>
  <c r="E19" i="7"/>
  <c r="E15" i="7"/>
  <c r="E4" i="7"/>
  <c r="E12" i="7"/>
  <c r="E9" i="7"/>
  <c r="E6" i="7"/>
  <c r="E10" i="7"/>
  <c r="E13" i="7"/>
  <c r="E7" i="7"/>
  <c r="E22" i="7"/>
  <c r="E11" i="7"/>
  <c r="E18" i="7"/>
  <c r="E5" i="7"/>
  <c r="E8" i="7"/>
  <c r="F21" i="6"/>
  <c r="E16" i="6"/>
  <c r="D27" i="6"/>
  <c r="D28" i="6" s="1"/>
  <c r="E11" i="6"/>
  <c r="E8" i="6"/>
  <c r="E5" i="6"/>
  <c r="E15" i="6"/>
  <c r="E22" i="6"/>
  <c r="E18" i="6"/>
  <c r="E19" i="6"/>
  <c r="E4" i="6"/>
  <c r="E12" i="6"/>
  <c r="E9" i="6"/>
  <c r="E6" i="6"/>
  <c r="E14" i="6"/>
  <c r="E13" i="6"/>
  <c r="E10" i="6"/>
  <c r="E7" i="6"/>
  <c r="E11" i="5"/>
  <c r="E8" i="5"/>
  <c r="E5" i="5"/>
  <c r="E19" i="5"/>
  <c r="E4" i="5"/>
  <c r="E22" i="5"/>
  <c r="E6" i="5"/>
  <c r="E12" i="5"/>
  <c r="E9" i="5"/>
  <c r="E18" i="5"/>
  <c r="E14" i="5"/>
  <c r="E13" i="5"/>
  <c r="E10" i="5"/>
  <c r="E7" i="5"/>
  <c r="F15" i="5"/>
  <c r="E20" i="5"/>
  <c r="E21" i="5"/>
  <c r="E17" i="5"/>
  <c r="E16" i="5"/>
  <c r="D26" i="1"/>
  <c r="D25" i="1"/>
  <c r="T21" i="1" s="1"/>
  <c r="D24" i="1"/>
  <c r="E17" i="1" s="1"/>
  <c r="F17" i="1" s="1"/>
  <c r="I25" i="11" l="1"/>
  <c r="I27" i="11"/>
  <c r="I28" i="11" s="1"/>
  <c r="E19" i="10" s="1"/>
  <c r="M19" i="10" s="1"/>
  <c r="K27" i="11"/>
  <c r="K28" i="11" s="1"/>
  <c r="K25" i="11"/>
  <c r="J27" i="11"/>
  <c r="J28" i="11" s="1"/>
  <c r="J25" i="11"/>
  <c r="H27" i="11"/>
  <c r="H28" i="11" s="1"/>
  <c r="H25" i="11"/>
  <c r="T20" i="1"/>
  <c r="T19" i="1"/>
  <c r="T16" i="1"/>
  <c r="Z4" i="1"/>
  <c r="T18" i="1"/>
  <c r="T22" i="1"/>
  <c r="T10" i="1"/>
  <c r="T6" i="1"/>
  <c r="T11" i="1"/>
  <c r="T5" i="1"/>
  <c r="T13" i="1"/>
  <c r="T9" i="1"/>
  <c r="T7" i="1"/>
  <c r="T12" i="1"/>
  <c r="T8" i="1"/>
  <c r="T14" i="1"/>
  <c r="T23" i="1" s="1"/>
  <c r="T17" i="1"/>
  <c r="T15" i="1"/>
  <c r="G19" i="10"/>
  <c r="O19" i="10" s="1"/>
  <c r="F24" i="8"/>
  <c r="F7" i="7"/>
  <c r="F6" i="7"/>
  <c r="F18" i="7"/>
  <c r="F13" i="7"/>
  <c r="F10" i="7"/>
  <c r="F12" i="7"/>
  <c r="F11" i="7"/>
  <c r="F15" i="7"/>
  <c r="F22" i="7"/>
  <c r="F9" i="7"/>
  <c r="F8" i="7"/>
  <c r="F5" i="7"/>
  <c r="F19" i="7"/>
  <c r="F13" i="6"/>
  <c r="F15" i="6"/>
  <c r="F10" i="6"/>
  <c r="F14" i="6"/>
  <c r="F6" i="6"/>
  <c r="F9" i="6"/>
  <c r="F8" i="6"/>
  <c r="F19" i="6"/>
  <c r="F5" i="6"/>
  <c r="F12" i="6"/>
  <c r="F18" i="6"/>
  <c r="F7" i="6"/>
  <c r="F11" i="6"/>
  <c r="F16" i="6"/>
  <c r="F22" i="6"/>
  <c r="F13" i="5"/>
  <c r="F18" i="5"/>
  <c r="F12" i="5"/>
  <c r="F9" i="5"/>
  <c r="F22" i="5"/>
  <c r="F17" i="5"/>
  <c r="F21" i="5"/>
  <c r="F6" i="5"/>
  <c r="F14" i="5"/>
  <c r="F16" i="5"/>
  <c r="F20" i="5"/>
  <c r="F19" i="5"/>
  <c r="F5" i="5"/>
  <c r="F7" i="5"/>
  <c r="F8" i="5"/>
  <c r="F10" i="5"/>
  <c r="F11" i="5"/>
  <c r="D27" i="1"/>
  <c r="D28" i="1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M7" i="11" l="1"/>
  <c r="M14" i="11"/>
  <c r="M21" i="11"/>
  <c r="M23" i="11"/>
  <c r="M5" i="11"/>
  <c r="M15" i="11"/>
  <c r="M20" i="11"/>
  <c r="M17" i="11"/>
  <c r="M8" i="11"/>
  <c r="M9" i="11"/>
  <c r="M22" i="11"/>
  <c r="M12" i="11"/>
  <c r="M10" i="11"/>
  <c r="M16" i="11"/>
  <c r="M18" i="11"/>
  <c r="M11" i="11"/>
  <c r="M6" i="11"/>
  <c r="M19" i="11"/>
  <c r="M13" i="11"/>
  <c r="O21" i="11"/>
  <c r="O17" i="11"/>
  <c r="O9" i="11"/>
  <c r="O19" i="11"/>
  <c r="O22" i="11"/>
  <c r="O10" i="11"/>
  <c r="O12" i="11"/>
  <c r="O13" i="11"/>
  <c r="O11" i="11"/>
  <c r="O5" i="11"/>
  <c r="O20" i="11"/>
  <c r="O14" i="11"/>
  <c r="O8" i="11"/>
  <c r="O23" i="11"/>
  <c r="O15" i="11"/>
  <c r="O7" i="11"/>
  <c r="O6" i="11"/>
  <c r="O16" i="11"/>
  <c r="O18" i="11"/>
  <c r="D19" i="10"/>
  <c r="L19" i="10" s="1"/>
  <c r="L21" i="10" s="1"/>
  <c r="P21" i="11"/>
  <c r="P15" i="11"/>
  <c r="P9" i="11"/>
  <c r="P8" i="11"/>
  <c r="P19" i="11"/>
  <c r="P16" i="11"/>
  <c r="P22" i="11"/>
  <c r="P17" i="11"/>
  <c r="P10" i="11"/>
  <c r="P12" i="11"/>
  <c r="P18" i="11"/>
  <c r="P14" i="11"/>
  <c r="P11" i="11"/>
  <c r="P20" i="11"/>
  <c r="P6" i="11"/>
  <c r="P13" i="11"/>
  <c r="P7" i="11"/>
  <c r="P23" i="11"/>
  <c r="P5" i="11"/>
  <c r="F19" i="10"/>
  <c r="N19" i="10" s="1"/>
  <c r="N22" i="10" s="1"/>
  <c r="N6" i="11"/>
  <c r="N13" i="11"/>
  <c r="N19" i="11"/>
  <c r="N17" i="11"/>
  <c r="N7" i="11"/>
  <c r="N20" i="11"/>
  <c r="N8" i="11"/>
  <c r="N23" i="11"/>
  <c r="N21" i="11"/>
  <c r="N15" i="11"/>
  <c r="N9" i="11"/>
  <c r="N16" i="11"/>
  <c r="N22" i="11"/>
  <c r="N18" i="11"/>
  <c r="N10" i="11"/>
  <c r="N11" i="11"/>
  <c r="N12" i="11"/>
  <c r="N14" i="11"/>
  <c r="N5" i="11"/>
  <c r="F3" i="1"/>
  <c r="AA4" i="1" s="1"/>
  <c r="O22" i="10"/>
  <c r="O20" i="10"/>
  <c r="O21" i="10"/>
  <c r="O23" i="10"/>
  <c r="M23" i="10"/>
  <c r="M20" i="10"/>
  <c r="M22" i="10"/>
  <c r="M21" i="10"/>
  <c r="F24" i="7"/>
  <c r="G13" i="7" s="1"/>
  <c r="G25" i="11"/>
  <c r="F25" i="8"/>
  <c r="F33" i="8" s="1"/>
  <c r="G20" i="8"/>
  <c r="G19" i="8"/>
  <c r="G8" i="8"/>
  <c r="G18" i="8"/>
  <c r="G16" i="8"/>
  <c r="G7" i="8"/>
  <c r="G5" i="8"/>
  <c r="G10" i="8"/>
  <c r="G11" i="8"/>
  <c r="G14" i="8"/>
  <c r="G21" i="8"/>
  <c r="G6" i="8"/>
  <c r="G12" i="8"/>
  <c r="G22" i="8"/>
  <c r="G13" i="8"/>
  <c r="G17" i="8"/>
  <c r="G9" i="8"/>
  <c r="G15" i="8"/>
  <c r="F24" i="6"/>
  <c r="F24" i="5"/>
  <c r="F24" i="1"/>
  <c r="L22" i="10" l="1"/>
  <c r="L23" i="10"/>
  <c r="L20" i="10"/>
  <c r="R22" i="11"/>
  <c r="R12" i="11"/>
  <c r="R9" i="11"/>
  <c r="R8" i="11"/>
  <c r="U19" i="10"/>
  <c r="V19" i="10" s="1"/>
  <c r="R17" i="11"/>
  <c r="R13" i="11"/>
  <c r="R20" i="11"/>
  <c r="R19" i="11"/>
  <c r="R15" i="11"/>
  <c r="R6" i="11"/>
  <c r="R5" i="11"/>
  <c r="R11" i="11"/>
  <c r="N23" i="10"/>
  <c r="U23" i="10" s="1"/>
  <c r="R18" i="11"/>
  <c r="R21" i="11"/>
  <c r="N21" i="10"/>
  <c r="U21" i="10" s="1"/>
  <c r="N20" i="10"/>
  <c r="U20" i="10" s="1"/>
  <c r="R16" i="11"/>
  <c r="R14" i="11"/>
  <c r="R23" i="11" s="1"/>
  <c r="R10" i="11"/>
  <c r="R7" i="11"/>
  <c r="U22" i="10"/>
  <c r="G10" i="1"/>
  <c r="F25" i="1"/>
  <c r="G7" i="7"/>
  <c r="G22" i="7"/>
  <c r="G18" i="7"/>
  <c r="G10" i="7"/>
  <c r="G16" i="7"/>
  <c r="G20" i="7"/>
  <c r="G19" i="7"/>
  <c r="G14" i="7"/>
  <c r="G21" i="7"/>
  <c r="G8" i="7"/>
  <c r="F25" i="7"/>
  <c r="F33" i="7" s="1"/>
  <c r="G17" i="7"/>
  <c r="G11" i="7"/>
  <c r="G9" i="7"/>
  <c r="G6" i="7"/>
  <c r="G5" i="7"/>
  <c r="G15" i="7"/>
  <c r="G12" i="7"/>
  <c r="F25" i="6"/>
  <c r="F31" i="6" s="1"/>
  <c r="G20" i="6"/>
  <c r="G21" i="6"/>
  <c r="G17" i="6"/>
  <c r="G8" i="6"/>
  <c r="G11" i="6"/>
  <c r="G19" i="6"/>
  <c r="G16" i="6"/>
  <c r="G10" i="6"/>
  <c r="G6" i="6"/>
  <c r="G15" i="6"/>
  <c r="G22" i="6"/>
  <c r="G9" i="6"/>
  <c r="G5" i="6"/>
  <c r="G12" i="6"/>
  <c r="G14" i="6"/>
  <c r="G18" i="6"/>
  <c r="G7" i="6"/>
  <c r="G13" i="6"/>
  <c r="F25" i="5"/>
  <c r="F32" i="5" s="1"/>
  <c r="G15" i="5"/>
  <c r="G13" i="5"/>
  <c r="G21" i="5"/>
  <c r="G5" i="5"/>
  <c r="G6" i="5"/>
  <c r="G14" i="5"/>
  <c r="G9" i="5"/>
  <c r="G16" i="5"/>
  <c r="G7" i="5"/>
  <c r="G10" i="5"/>
  <c r="G19" i="5"/>
  <c r="G18" i="5"/>
  <c r="G8" i="5"/>
  <c r="G20" i="5"/>
  <c r="G17" i="5"/>
  <c r="G12" i="5"/>
  <c r="G22" i="5"/>
  <c r="G11" i="5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I8" i="1" l="1"/>
  <c r="K8" i="1"/>
  <c r="J8" i="1"/>
  <c r="H8" i="1"/>
  <c r="J20" i="1"/>
  <c r="I20" i="1"/>
  <c r="H20" i="1"/>
  <c r="K20" i="1"/>
  <c r="J17" i="1"/>
  <c r="I17" i="1"/>
  <c r="K17" i="1"/>
  <c r="H17" i="1"/>
  <c r="J7" i="1"/>
  <c r="H7" i="1"/>
  <c r="I7" i="1"/>
  <c r="K7" i="1"/>
  <c r="K18" i="1"/>
  <c r="J18" i="1"/>
  <c r="I18" i="1"/>
  <c r="H18" i="1"/>
  <c r="J21" i="1"/>
  <c r="I21" i="1"/>
  <c r="K21" i="1"/>
  <c r="H21" i="1"/>
  <c r="I15" i="1"/>
  <c r="J15" i="1"/>
  <c r="K15" i="1"/>
  <c r="H15" i="1"/>
  <c r="K10" i="1"/>
  <c r="I10" i="1"/>
  <c r="H10" i="1"/>
  <c r="J10" i="1"/>
  <c r="I11" i="1"/>
  <c r="K11" i="1"/>
  <c r="J11" i="1"/>
  <c r="H11" i="1"/>
  <c r="J12" i="1"/>
  <c r="I12" i="1"/>
  <c r="H12" i="1"/>
  <c r="K12" i="1"/>
  <c r="I5" i="1"/>
  <c r="K5" i="1"/>
  <c r="H5" i="1"/>
  <c r="J5" i="1"/>
  <c r="K22" i="1"/>
  <c r="J22" i="1"/>
  <c r="I22" i="1"/>
  <c r="H22" i="1"/>
  <c r="J19" i="1"/>
  <c r="H19" i="1"/>
  <c r="K19" i="1"/>
  <c r="I19" i="1"/>
  <c r="J9" i="1"/>
  <c r="K9" i="1"/>
  <c r="I9" i="1"/>
  <c r="H9" i="1"/>
  <c r="I13" i="1"/>
  <c r="H13" i="1"/>
  <c r="J13" i="1"/>
  <c r="K13" i="1"/>
  <c r="K16" i="1"/>
  <c r="I16" i="1"/>
  <c r="H16" i="1"/>
  <c r="J16" i="1"/>
  <c r="J14" i="1"/>
  <c r="I14" i="1"/>
  <c r="H14" i="1"/>
  <c r="K14" i="1"/>
  <c r="J6" i="1"/>
  <c r="K6" i="1"/>
  <c r="H6" i="1"/>
  <c r="I6" i="1"/>
  <c r="V22" i="10"/>
  <c r="V20" i="10"/>
  <c r="V21" i="10"/>
  <c r="V23" i="10"/>
  <c r="J24" i="1" l="1"/>
  <c r="H24" i="1"/>
  <c r="I24" i="1"/>
  <c r="K24" i="1"/>
  <c r="G25" i="8"/>
  <c r="K25" i="1" l="1"/>
  <c r="K27" i="1"/>
  <c r="K28" i="1" s="1"/>
  <c r="I25" i="1"/>
  <c r="I27" i="1"/>
  <c r="I28" i="1" s="1"/>
  <c r="J25" i="1"/>
  <c r="J27" i="1"/>
  <c r="J28" i="1" s="1"/>
  <c r="H27" i="1"/>
  <c r="H28" i="1" s="1"/>
  <c r="H25" i="1"/>
  <c r="G25" i="7"/>
  <c r="G25" i="5"/>
  <c r="G25" i="6"/>
  <c r="G25" i="1" l="1"/>
  <c r="O12" i="1"/>
  <c r="O13" i="1"/>
  <c r="O6" i="1"/>
  <c r="O14" i="1"/>
  <c r="O8" i="1"/>
  <c r="O23" i="1"/>
  <c r="O16" i="1"/>
  <c r="O15" i="1"/>
  <c r="O20" i="1"/>
  <c r="O22" i="1"/>
  <c r="O19" i="1"/>
  <c r="O7" i="1"/>
  <c r="O21" i="1"/>
  <c r="O17" i="1"/>
  <c r="O9" i="1"/>
  <c r="O5" i="1"/>
  <c r="O18" i="1"/>
  <c r="O10" i="1"/>
  <c r="O11" i="1"/>
  <c r="P6" i="1"/>
  <c r="P16" i="1"/>
  <c r="P21" i="1"/>
  <c r="P17" i="1"/>
  <c r="P22" i="1"/>
  <c r="P5" i="1"/>
  <c r="P7" i="1"/>
  <c r="P23" i="1"/>
  <c r="P15" i="1"/>
  <c r="P10" i="1"/>
  <c r="P11" i="1"/>
  <c r="P18" i="1"/>
  <c r="P14" i="1"/>
  <c r="P19" i="1"/>
  <c r="P12" i="1"/>
  <c r="P20" i="1"/>
  <c r="P13" i="1"/>
  <c r="P8" i="1"/>
  <c r="P9" i="1"/>
  <c r="M21" i="1"/>
  <c r="M6" i="1"/>
  <c r="M9" i="1"/>
  <c r="M16" i="1"/>
  <c r="M22" i="1"/>
  <c r="M10" i="1"/>
  <c r="M11" i="1"/>
  <c r="M12" i="1"/>
  <c r="M7" i="1"/>
  <c r="M19" i="1"/>
  <c r="M17" i="1"/>
  <c r="M8" i="1"/>
  <c r="M13" i="1"/>
  <c r="M18" i="1"/>
  <c r="M14" i="1"/>
  <c r="M23" i="1"/>
  <c r="M15" i="1"/>
  <c r="M20" i="1"/>
  <c r="M5" i="1"/>
  <c r="N10" i="1"/>
  <c r="N19" i="1"/>
  <c r="N13" i="1"/>
  <c r="N7" i="1"/>
  <c r="N14" i="1"/>
  <c r="N20" i="1"/>
  <c r="N23" i="1"/>
  <c r="N11" i="1"/>
  <c r="N8" i="1"/>
  <c r="N15" i="1"/>
  <c r="N22" i="1"/>
  <c r="N17" i="1"/>
  <c r="N16" i="1"/>
  <c r="N5" i="1"/>
  <c r="N18" i="1"/>
  <c r="N12" i="1"/>
  <c r="N21" i="1"/>
  <c r="N6" i="1"/>
  <c r="N9" i="1"/>
  <c r="R17" i="1" l="1"/>
  <c r="R19" i="1"/>
  <c r="R11" i="1"/>
  <c r="R7" i="1"/>
  <c r="R12" i="1"/>
  <c r="R20" i="1"/>
  <c r="R10" i="1"/>
  <c r="R15" i="1"/>
  <c r="R22" i="1"/>
  <c r="R5" i="1"/>
  <c r="R16" i="1"/>
  <c r="R14" i="1"/>
  <c r="R23" i="1" s="1"/>
  <c r="R9" i="1"/>
  <c r="R18" i="1"/>
  <c r="R6" i="1"/>
  <c r="R13" i="1"/>
  <c r="R21" i="1"/>
  <c r="R8" i="1"/>
</calcChain>
</file>

<file path=xl/sharedStrings.xml><?xml version="1.0" encoding="utf-8"?>
<sst xmlns="http://schemas.openxmlformats.org/spreadsheetml/2006/main" count="226" uniqueCount="65">
  <si>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</si>
  <si>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</si>
  <si>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</si>
  <si>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</si>
  <si>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</si>
  <si>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</si>
  <si>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</si>
  <si>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</si>
  <si>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</si>
  <si>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</si>
  <si>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</si>
  <si>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</si>
  <si>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</si>
  <si>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</si>
  <si>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</si>
  <si>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</si>
  <si>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</si>
  <si>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</si>
  <si>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</si>
  <si>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</si>
  <si>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</si>
  <si>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</si>
  <si>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</si>
  <si>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</si>
  <si>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a125</t>
  </si>
  <si>
    <t>a140</t>
  </si>
  <si>
    <t>a155</t>
  </si>
  <si>
    <t>a165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</si>
  <si>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</si>
  <si>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</si>
  <si>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</si>
  <si>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</si>
  <si>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</si>
  <si>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</si>
  <si>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</si>
  <si>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</si>
  <si>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</si>
  <si>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</si>
  <si>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</si>
  <si>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</si>
  <si>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</si>
  <si>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</si>
  <si>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</si>
  <si>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</si>
  <si>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kangal_A</t>
  </si>
  <si>
    <t>kangal_B</t>
  </si>
  <si>
    <t>mode_1_ratio</t>
  </si>
  <si>
    <t>mode_2_ratio</t>
  </si>
  <si>
    <t>mode_3_ratio</t>
  </si>
  <si>
    <t>mode_4_ratio</t>
  </si>
  <si>
    <t>coefficients</t>
  </si>
  <si>
    <t>mode_1</t>
  </si>
  <si>
    <t>mode_2</t>
  </si>
  <si>
    <t>mode_3</t>
  </si>
  <si>
    <t>mode_4</t>
  </si>
  <si>
    <t>predicted_norm</t>
  </si>
  <si>
    <t>kJ/mol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</si>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</sst>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HNCO</a:t>
            </a:r>
          </a:p>
        </c:rich>
      </c:tx>
      <c:layout>
        <c:manualLayout>
          <c:xMode val="edge"/>
          <c:yMode val="edge"/>
          <c:x val="0.49628696483084667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0</c:v>
                </c:pt>
                <c:pt idx="1">
                  <c:v>0.44745742572566011</c:v>
                </c:pt>
                <c:pt idx="2">
                  <c:v>1.7352094842821526</c:v>
                </c:pt>
                <c:pt idx="3">
                  <c:v>3.7070271708555897</c:v>
                </c:pt>
                <c:pt idx="4">
                  <c:v>6.1257782964990728</c:v>
                </c:pt>
                <c:pt idx="5">
                  <c:v>8.7023452897488642</c:v>
                </c:pt>
                <c:pt idx="6">
                  <c:v>11.128498419060861</c:v>
                </c:pt>
                <c:pt idx="7">
                  <c:v>13.111530573500422</c:v>
                </c:pt>
                <c:pt idx="8">
                  <c:v>14.409018409900176</c:v>
                </c:pt>
                <c:pt idx="9">
                  <c:v>14.860288299823448</c:v>
                </c:pt>
                <c:pt idx="10">
                  <c:v>14.409018409900176</c:v>
                </c:pt>
                <c:pt idx="11">
                  <c:v>13.111530573500422</c:v>
                </c:pt>
                <c:pt idx="12">
                  <c:v>11.128498419060861</c:v>
                </c:pt>
                <c:pt idx="13">
                  <c:v>8.7023452897488642</c:v>
                </c:pt>
                <c:pt idx="14">
                  <c:v>6.1257782964990728</c:v>
                </c:pt>
                <c:pt idx="15">
                  <c:v>3.7070271708555897</c:v>
                </c:pt>
                <c:pt idx="16">
                  <c:v>1.7352094842821526</c:v>
                </c:pt>
                <c:pt idx="17">
                  <c:v>0.44745742572566011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73-4D26-B047-01ACE12576AA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(opt_angle_no_relax!$T$23,opt_angle_no_relax!$T$15:$T$22,opt_angle_no_relax!$T$5:$T$14)</c:f>
              <c:numCache>
                <c:formatCode>General</c:formatCode>
                <c:ptCount val="19"/>
                <c:pt idx="0">
                  <c:v>0</c:v>
                </c:pt>
                <c:pt idx="1">
                  <c:v>0.44743771004635846</c:v>
                </c:pt>
                <c:pt idx="2">
                  <c:v>1.7351929500366339</c:v>
                </c:pt>
                <c:pt idx="3">
                  <c:v>3.7070222150459244</c:v>
                </c:pt>
                <c:pt idx="4">
                  <c:v>6.1257640899835053</c:v>
                </c:pt>
                <c:pt idx="5">
                  <c:v>8.7023247699763289</c:v>
                </c:pt>
                <c:pt idx="6">
                  <c:v>11.128496809987681</c:v>
                </c:pt>
                <c:pt idx="7">
                  <c:v>13.111510704989627</c:v>
                </c:pt>
                <c:pt idx="8">
                  <c:v>14.409006550020976</c:v>
                </c:pt>
                <c:pt idx="9">
                  <c:v>14.860277489974081</c:v>
                </c:pt>
                <c:pt idx="10">
                  <c:v>14.409006550020976</c:v>
                </c:pt>
                <c:pt idx="11">
                  <c:v>13.111510704989627</c:v>
                </c:pt>
                <c:pt idx="12">
                  <c:v>11.128496809987681</c:v>
                </c:pt>
                <c:pt idx="13">
                  <c:v>8.7023247699763289</c:v>
                </c:pt>
                <c:pt idx="14">
                  <c:v>6.1257640899835053</c:v>
                </c:pt>
                <c:pt idx="15">
                  <c:v>3.7070222150459244</c:v>
                </c:pt>
                <c:pt idx="16">
                  <c:v>1.7351929500366339</c:v>
                </c:pt>
                <c:pt idx="17">
                  <c:v>0.44743771004635846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073-4D26-B047-01ACE1257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621984"/>
        <c:axId val="739621200"/>
      </c:scatterChart>
      <c:valAx>
        <c:axId val="739621984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621200"/>
        <c:crosses val="autoZero"/>
        <c:crossBetween val="midCat"/>
        <c:majorUnit val="90"/>
      </c:valAx>
      <c:valAx>
        <c:axId val="73962120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621984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368081-957F-DB46-1088-9EA1790CDC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3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6.5703125" customWidth="1"/>
    <col min="7" max="7" width="14.42578125" customWidth="1"/>
    <col min="8" max="8" width="14" customWidth="1"/>
    <col min="9" max="9" width="13.85546875" customWidth="1"/>
    <col min="10" max="10" width="14.140625" customWidth="1"/>
    <col min="11" max="11" width="11.7109375" customWidth="1"/>
    <col min="12" max="12" width="11.140625" customWidth="1"/>
    <col min="13" max="13" width="13.140625" customWidth="1"/>
    <col min="14" max="14" width="12.42578125" customWidth="1"/>
    <col min="15" max="15" width="13.42578125" customWidth="1"/>
    <col min="16" max="17" width="12.85546875" customWidth="1"/>
    <col min="18" max="18" width="10.28515625" customWidth="1"/>
    <col min="19" max="20" width="11.140625" customWidth="1"/>
    <col min="21" max="22" width="16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8" max="28" width="16.7109375" customWidth="1"/>
    <col min="29" max="29" width="18.42578125" customWidth="1"/>
  </cols>
  <sheetData>
    <row r="1" spans="1:23" x14ac:dyDescent="0.25">
      <c r="A1" t="s">
        <v>16</v>
      </c>
      <c r="B1">
        <v>2.8158916161173799</v>
      </c>
    </row>
    <row r="2" spans="1:23" x14ac:dyDescent="0.25">
      <c r="B2" t="s">
        <v>18</v>
      </c>
      <c r="C2" t="s">
        <v>8</v>
      </c>
      <c r="D2" t="s">
        <v>19</v>
      </c>
      <c r="E2" t="s">
        <v>8</v>
      </c>
      <c r="F2" t="s">
        <v>46</v>
      </c>
      <c r="G2" t="s">
        <v>47</v>
      </c>
      <c r="H2" t="s">
        <v>48</v>
      </c>
      <c r="I2" t="s">
        <v>49</v>
      </c>
    </row>
    <row r="3" spans="1:23" x14ac:dyDescent="0.25">
      <c r="A3" t="s">
        <v>23</v>
      </c>
      <c r="B3">
        <v>172.98777000000001</v>
      </c>
      <c r="C3">
        <f>B3*PI()/180</f>
        <v>3.0192061521826714</v>
      </c>
      <c r="D3">
        <v>123.57915</v>
      </c>
      <c r="E3">
        <f>D3*PI()/180</f>
        <v>2.1568630543159504</v>
      </c>
      <c r="F3">
        <f>P11*T11/(P$11*T$11)</f>
        <v>1</v>
      </c>
      <c r="G3">
        <f t="shared" ref="G3:I3" si="0">Q11*U11/(Q$11*U$11)</f>
        <v>1</v>
      </c>
      <c r="H3">
        <f t="shared" si="0"/>
        <v>1</v>
      </c>
      <c r="I3">
        <f t="shared" si="0"/>
        <v>1</v>
      </c>
      <c r="Q3" s="2"/>
      <c r="R3" s="2"/>
    </row>
    <row r="4" spans="1:23" x14ac:dyDescent="0.25">
      <c r="A4" t="s">
        <v>24</v>
      </c>
      <c r="B4">
        <v>125</v>
      </c>
      <c r="C4">
        <f t="shared" ref="C4:C7" si="1">B4*PI()/180</f>
        <v>2.1816615649929116</v>
      </c>
      <c r="D4">
        <v>120.01170999999999</v>
      </c>
      <c r="E4">
        <f t="shared" ref="E4:E5" si="2">D4*PI()/180</f>
        <v>2.0945994804486037</v>
      </c>
      <c r="F4">
        <f t="shared" ref="F4:F7" si="3">P12*T12/(P$11*T$11)</f>
        <v>12.169440760955835</v>
      </c>
      <c r="G4">
        <f t="shared" ref="G4:G7" si="4">Q12*U12/(Q$11*U$11)</f>
        <v>62.595361430331941</v>
      </c>
      <c r="H4">
        <f t="shared" ref="H4:H7" si="5">R12*V12/(R$11*V$11)</f>
        <v>426.06238977499055</v>
      </c>
      <c r="I4">
        <f t="shared" ref="I4:I7" si="6">S12*W12/(S$11*W$11)</f>
        <v>3155.5286949074348</v>
      </c>
      <c r="Q4" s="2"/>
      <c r="R4" s="2"/>
    </row>
    <row r="5" spans="1:23" x14ac:dyDescent="0.25">
      <c r="A5" t="s">
        <v>25</v>
      </c>
      <c r="B5">
        <v>140</v>
      </c>
      <c r="C5">
        <f t="shared" si="1"/>
        <v>2.4434609527920612</v>
      </c>
      <c r="D5">
        <v>122.22056000000001</v>
      </c>
      <c r="E5">
        <f t="shared" si="2"/>
        <v>2.1331511856312808</v>
      </c>
      <c r="F5">
        <f t="shared" si="3"/>
        <v>7.4593428410277314</v>
      </c>
      <c r="G5">
        <f t="shared" si="4"/>
        <v>33.034066894158258</v>
      </c>
      <c r="H5">
        <f t="shared" si="5"/>
        <v>173.1658011326908</v>
      </c>
      <c r="I5">
        <f t="shared" si="6"/>
        <v>947.11047316694294</v>
      </c>
      <c r="Q5" s="2"/>
      <c r="R5" s="2"/>
    </row>
    <row r="6" spans="1:23" x14ac:dyDescent="0.25">
      <c r="A6" t="s">
        <v>26</v>
      </c>
      <c r="B6">
        <v>155</v>
      </c>
      <c r="C6">
        <f t="shared" si="1"/>
        <v>2.7052603405912108</v>
      </c>
      <c r="D6">
        <v>123.35946</v>
      </c>
      <c r="E6">
        <f t="shared" ref="E6:E7" si="7">D6*PI()/180</f>
        <v>2.1530287404822444</v>
      </c>
      <c r="F6">
        <f t="shared" si="3"/>
        <v>3.9754905641937395</v>
      </c>
      <c r="G6">
        <f t="shared" si="4"/>
        <v>12.745310920311393</v>
      </c>
      <c r="H6">
        <f t="shared" si="5"/>
        <v>43.75469228914482</v>
      </c>
      <c r="I6">
        <f t="shared" si="6"/>
        <v>152.71596499196812</v>
      </c>
      <c r="Q6" s="2"/>
      <c r="R6" s="2"/>
    </row>
    <row r="7" spans="1:23" x14ac:dyDescent="0.25">
      <c r="A7" t="s">
        <v>27</v>
      </c>
      <c r="B7">
        <v>165</v>
      </c>
      <c r="C7">
        <f t="shared" si="1"/>
        <v>2.8797932657906435</v>
      </c>
      <c r="D7">
        <v>123.90024</v>
      </c>
      <c r="E7">
        <f t="shared" si="7"/>
        <v>2.1624671320111792</v>
      </c>
      <c r="F7">
        <f t="shared" si="3"/>
        <v>2.1959780725668869</v>
      </c>
      <c r="G7">
        <f t="shared" si="4"/>
        <v>4.530419477665669</v>
      </c>
      <c r="H7">
        <f t="shared" si="5"/>
        <v>9.5317824480447317</v>
      </c>
      <c r="I7">
        <f t="shared" si="6"/>
        <v>20.142738490329275</v>
      </c>
      <c r="Q7" s="2"/>
      <c r="R7" s="2"/>
    </row>
    <row r="9" spans="1:23" x14ac:dyDescent="0.25">
      <c r="F9" t="s">
        <v>44</v>
      </c>
      <c r="G9" t="s">
        <v>45</v>
      </c>
    </row>
    <row r="10" spans="1:23" x14ac:dyDescent="0.25">
      <c r="B10" t="s">
        <v>18</v>
      </c>
      <c r="C10" t="s">
        <v>8</v>
      </c>
      <c r="D10" t="s">
        <v>19</v>
      </c>
      <c r="E10" t="s">
        <v>8</v>
      </c>
      <c r="F10" t="s">
        <v>20</v>
      </c>
      <c r="G10" t="s">
        <v>21</v>
      </c>
      <c r="H10" t="s">
        <v>28</v>
      </c>
      <c r="I10" t="s">
        <v>29</v>
      </c>
      <c r="J10" t="s">
        <v>30</v>
      </c>
      <c r="K10" t="s">
        <v>31</v>
      </c>
      <c r="L10" t="s">
        <v>32</v>
      </c>
      <c r="M10" t="s">
        <v>33</v>
      </c>
      <c r="N10" t="s">
        <v>34</v>
      </c>
      <c r="O10" t="s">
        <v>35</v>
      </c>
      <c r="P10" t="s">
        <v>36</v>
      </c>
      <c r="Q10" t="s">
        <v>37</v>
      </c>
      <c r="R10" t="s">
        <v>38</v>
      </c>
      <c r="S10" t="s">
        <v>39</v>
      </c>
      <c r="T10" t="s">
        <v>40</v>
      </c>
      <c r="U10" t="s">
        <v>41</v>
      </c>
      <c r="V10" t="s">
        <v>42</v>
      </c>
      <c r="W10" t="s">
        <v>43</v>
      </c>
    </row>
    <row r="11" spans="1:23" x14ac:dyDescent="0.25">
      <c r="A11" t="s">
        <v>23</v>
      </c>
      <c r="B11">
        <v>172.98777000000001</v>
      </c>
      <c r="C11">
        <f>B11*PI()/180</f>
        <v>3.0192061521826714</v>
      </c>
      <c r="D11">
        <v>123.57915</v>
      </c>
      <c r="E11">
        <f>D11*PI()/180</f>
        <v>2.1568630543159504</v>
      </c>
      <c r="F11">
        <f>COS(C11/2)</f>
        <v>6.1155067003571408E-2</v>
      </c>
      <c r="G11">
        <f>COS(E11/2)</f>
        <v>0.47271111071546379</v>
      </c>
      <c r="H11">
        <f>(F11+3*F11^3)/4</f>
        <v>1.5460304063692733E-2</v>
      </c>
      <c r="I11">
        <f>(3*F11^2+F11^4)/4</f>
        <v>2.8084534571111109E-3</v>
      </c>
      <c r="J11">
        <f>(6*F11^3-3*F11^5+F11^7)/4</f>
        <v>3.4243388573500705E-4</v>
      </c>
      <c r="K11">
        <f>(10*F11^4-9*F11^6+3*F11^8)/4</f>
        <v>3.4850366058214834E-5</v>
      </c>
      <c r="L11">
        <f>(G11+3*G11^3)/4</f>
        <v>0.19740030518075075</v>
      </c>
      <c r="M11">
        <f>(3*G11^2+G11^4)/4</f>
        <v>0.18007496863508637</v>
      </c>
      <c r="N11">
        <f>(6*G11^3-3*G11^5+G11^7)/4</f>
        <v>0.14206091494193995</v>
      </c>
      <c r="O11">
        <f>(10*G11^4-9*G11^6+3*G11^8)/4</f>
        <v>0.10159633475677217</v>
      </c>
      <c r="P11">
        <f>TANH($B$1*H11)</f>
        <v>4.3507058393362226E-2</v>
      </c>
      <c r="Q11">
        <f t="shared" ref="Q11:W13" si="8">TANH($B$1*I11)</f>
        <v>7.9081356833445009E-3</v>
      </c>
      <c r="R11">
        <f t="shared" si="8"/>
        <v>9.6425640906341176E-4</v>
      </c>
      <c r="S11">
        <f t="shared" si="8"/>
        <v>9.813485328692127E-5</v>
      </c>
      <c r="T11">
        <f t="shared" si="8"/>
        <v>0.50489767585460732</v>
      </c>
      <c r="U11">
        <f t="shared" si="8"/>
        <v>0.46766038952755196</v>
      </c>
      <c r="V11">
        <f t="shared" si="8"/>
        <v>0.37997303912817532</v>
      </c>
      <c r="W11">
        <f t="shared" si="8"/>
        <v>0.27852680491196291</v>
      </c>
    </row>
    <row r="12" spans="1:23" x14ac:dyDescent="0.25">
      <c r="A12" t="s">
        <v>24</v>
      </c>
      <c r="B12">
        <v>125</v>
      </c>
      <c r="C12">
        <f t="shared" ref="C12:C15" si="9">B12*PI()/180</f>
        <v>2.1816615649929116</v>
      </c>
      <c r="D12">
        <v>120.01170999999999</v>
      </c>
      <c r="E12">
        <f t="shared" ref="E12:E15" si="10">D12*PI()/180</f>
        <v>2.0945994804486037</v>
      </c>
      <c r="F12">
        <f>COS(C12/2)</f>
        <v>0.46174861323503408</v>
      </c>
      <c r="G12">
        <f t="shared" ref="G12:G13" si="11">COS(E12/2)</f>
        <v>0.4999114990955249</v>
      </c>
      <c r="H12">
        <f t="shared" ref="H12:H13" si="12">(F12+3*F12^3)/4</f>
        <v>0.18927483674587572</v>
      </c>
      <c r="I12">
        <f t="shared" ref="I12:I13" si="13">(3*F12^2+F12^4)/4</f>
        <v>0.17127365234554992</v>
      </c>
      <c r="J12">
        <f t="shared" ref="J12:J13" si="14">(6*F12^3-3*F12^5+F12^7)/4</f>
        <v>0.13305117173540831</v>
      </c>
      <c r="K12">
        <f t="shared" ref="K12:K13" si="15">(10*F12^4-9*F12^6+3*F12^8)/4</f>
        <v>9.3390054296826591E-2</v>
      </c>
      <c r="L12">
        <f t="shared" ref="L12:L13" si="16">(G12+3*G12^3)/4</f>
        <v>0.21867810182605546</v>
      </c>
      <c r="M12">
        <f t="shared" ref="M12:M13" si="17">(3*G12^2+G12^4)/4</f>
        <v>0.20304757051969907</v>
      </c>
      <c r="N12">
        <f t="shared" ref="N12:N13" si="18">(6*G12^3-3*G12^5+G12^7)/4</f>
        <v>0.16593439550026895</v>
      </c>
      <c r="O12">
        <f t="shared" ref="O12:O13" si="19">(10*G12^4-9*G12^6+3*G12^8)/4</f>
        <v>0.12394601462816494</v>
      </c>
      <c r="P12">
        <f t="shared" ref="P12:P13" si="20">TANH($B$1*H12)</f>
        <v>0.48765375931783789</v>
      </c>
      <c r="Q12">
        <f t="shared" si="8"/>
        <v>0.44807415429549785</v>
      </c>
      <c r="R12">
        <f t="shared" si="8"/>
        <v>0.35805900163227877</v>
      </c>
      <c r="S12">
        <f t="shared" si="8"/>
        <v>0.25707722582073123</v>
      </c>
      <c r="T12">
        <f t="shared" si="8"/>
        <v>0.54817867482998717</v>
      </c>
      <c r="U12">
        <f t="shared" si="8"/>
        <v>0.51665062226999947</v>
      </c>
      <c r="V12">
        <f t="shared" si="8"/>
        <v>0.43597734189764636</v>
      </c>
      <c r="W12">
        <f t="shared" si="8"/>
        <v>0.33550485095353788</v>
      </c>
    </row>
    <row r="13" spans="1:23" x14ac:dyDescent="0.25">
      <c r="A13" t="s">
        <v>25</v>
      </c>
      <c r="B13">
        <v>140</v>
      </c>
      <c r="C13">
        <f t="shared" si="9"/>
        <v>2.4434609527920612</v>
      </c>
      <c r="D13">
        <v>122.22056000000001</v>
      </c>
      <c r="E13">
        <f t="shared" si="10"/>
        <v>2.1331511856312808</v>
      </c>
      <c r="F13">
        <f>COS(C13/2)</f>
        <v>0.34202014332566882</v>
      </c>
      <c r="G13">
        <f t="shared" si="11"/>
        <v>0.48312529976547697</v>
      </c>
      <c r="H13">
        <f t="shared" si="12"/>
        <v>0.11551160324252364</v>
      </c>
      <c r="I13">
        <f t="shared" si="13"/>
        <v>9.1154283992602614E-2</v>
      </c>
      <c r="J13">
        <f t="shared" si="14"/>
        <v>5.6639901190039768E-2</v>
      </c>
      <c r="K13">
        <f t="shared" si="15"/>
        <v>3.0748360071152791E-2</v>
      </c>
      <c r="L13">
        <f t="shared" si="16"/>
        <v>0.20535605213307739</v>
      </c>
      <c r="M13">
        <f t="shared" si="17"/>
        <v>0.18867760493080396</v>
      </c>
      <c r="N13">
        <f t="shared" si="18"/>
        <v>0.15094474683858061</v>
      </c>
      <c r="O13">
        <f t="shared" si="19"/>
        <v>0.10981517038770006</v>
      </c>
      <c r="P13">
        <f t="shared" si="20"/>
        <v>0.31426261757643364</v>
      </c>
      <c r="Q13">
        <f t="shared" si="8"/>
        <v>0.25118815920804366</v>
      </c>
      <c r="R13">
        <f t="shared" si="8"/>
        <v>0.15815307778311283</v>
      </c>
      <c r="S13">
        <f t="shared" si="8"/>
        <v>8.6368328499086489E-2</v>
      </c>
      <c r="T13">
        <f t="shared" si="8"/>
        <v>0.52139989221751781</v>
      </c>
      <c r="U13">
        <f t="shared" si="8"/>
        <v>0.48637089657652061</v>
      </c>
      <c r="V13">
        <f t="shared" si="8"/>
        <v>0.40117124384920755</v>
      </c>
      <c r="W13">
        <f t="shared" si="8"/>
        <v>0.29973426893742416</v>
      </c>
    </row>
    <row r="14" spans="1:23" x14ac:dyDescent="0.25">
      <c r="A14" t="s">
        <v>26</v>
      </c>
      <c r="B14">
        <v>155</v>
      </c>
      <c r="C14">
        <f t="shared" si="9"/>
        <v>2.7052603405912108</v>
      </c>
      <c r="D14">
        <v>123.35946</v>
      </c>
      <c r="E14">
        <f t="shared" si="10"/>
        <v>2.1530287404822444</v>
      </c>
      <c r="F14">
        <f t="shared" ref="F14:F15" si="21">COS(C14/2)</f>
        <v>0.2164396139381029</v>
      </c>
      <c r="G14">
        <f t="shared" ref="G14:G15" si="22">COS(E14/2)</f>
        <v>0.47439967310034337</v>
      </c>
      <c r="H14">
        <f t="shared" ref="H14:H15" si="23">(F14+3*F14^3)/4</f>
        <v>6.1714418385573476E-2</v>
      </c>
      <c r="I14">
        <f t="shared" ref="I14:I15" si="24">(3*F14^2+F14^4)/4</f>
        <v>3.5683219284379383E-2</v>
      </c>
      <c r="J14">
        <f t="shared" ref="J14:J15" si="25">(6*F14^3-3*F14^5+F14^7)/4</f>
        <v>1.4858350736190793E-2</v>
      </c>
      <c r="K14">
        <f t="shared" ref="K14:K15" si="26">(10*F14^4-9*F14^6+3*F14^8)/4</f>
        <v>5.2586917063093177E-3</v>
      </c>
      <c r="L14">
        <f t="shared" ref="L14:L15" si="27">(G14+3*G14^3)/4</f>
        <v>0.19867444982953011</v>
      </c>
      <c r="M14">
        <f t="shared" ref="M14:M15" si="28">(3*G14^2+G14^4)/4</f>
        <v>0.18145373124264833</v>
      </c>
      <c r="N14">
        <f t="shared" ref="N14:N15" si="29">(6*G14^3-3*G14^5+G14^7)/4</f>
        <v>0.14347980443353611</v>
      </c>
      <c r="O14">
        <f t="shared" ref="O14:O15" si="30">(10*G14^4-9*G14^6+3*G14^8)/4</f>
        <v>0.10290076604440153</v>
      </c>
      <c r="P14">
        <f t="shared" ref="P14:P15" si="31">TANH($B$1*H14)</f>
        <v>0.1720526013451536</v>
      </c>
      <c r="Q14">
        <f t="shared" ref="Q14:Q15" si="32">TANH($B$1*I14)</f>
        <v>0.10014328091029831</v>
      </c>
      <c r="R14">
        <f t="shared" ref="R14:R15" si="33">TANH($B$1*J14)</f>
        <v>4.1815108382585744E-2</v>
      </c>
      <c r="S14">
        <f t="shared" ref="S14:S15" si="34">TANH($B$1*K14)</f>
        <v>1.4806823652500592E-2</v>
      </c>
      <c r="T14">
        <f t="shared" ref="T14:T15" si="35">TANH($B$1*L14)</f>
        <v>0.5075660623468784</v>
      </c>
      <c r="U14">
        <f t="shared" ref="U14:U15" si="36">TANH($B$1*M14)</f>
        <v>0.47068820769332237</v>
      </c>
      <c r="V14">
        <f t="shared" ref="V14:V15" si="37">TANH($B$1*N14)</f>
        <v>0.3833864184054247</v>
      </c>
      <c r="W14">
        <f t="shared" ref="W14:W15" si="38">TANH($B$1*O14)</f>
        <v>0.28191151240957024</v>
      </c>
    </row>
    <row r="15" spans="1:23" x14ac:dyDescent="0.25">
      <c r="A15" t="s">
        <v>27</v>
      </c>
      <c r="B15">
        <v>165</v>
      </c>
      <c r="C15">
        <f t="shared" si="9"/>
        <v>2.8797932657906435</v>
      </c>
      <c r="D15">
        <v>123.90024</v>
      </c>
      <c r="E15">
        <f t="shared" si="10"/>
        <v>2.1624671320111792</v>
      </c>
      <c r="F15">
        <f t="shared" si="21"/>
        <v>0.13052619222005171</v>
      </c>
      <c r="G15">
        <f t="shared" si="22"/>
        <v>0.47024005267409602</v>
      </c>
      <c r="H15">
        <f t="shared" si="23"/>
        <v>3.4299387610337621E-2</v>
      </c>
      <c r="I15">
        <f t="shared" si="24"/>
        <v>1.285038072372959E-2</v>
      </c>
      <c r="J15">
        <f t="shared" si="25"/>
        <v>3.3074253536153129E-3</v>
      </c>
      <c r="K15">
        <f t="shared" si="26"/>
        <v>7.1459225533701749E-4</v>
      </c>
      <c r="L15">
        <f t="shared" si="27"/>
        <v>0.19554663629798169</v>
      </c>
      <c r="M15">
        <f t="shared" si="28"/>
        <v>0.17806842494362615</v>
      </c>
      <c r="N15">
        <f t="shared" si="29"/>
        <v>0.1399994920816035</v>
      </c>
      <c r="O15">
        <f t="shared" si="30"/>
        <v>9.9706948877010246E-2</v>
      </c>
      <c r="P15">
        <f t="shared" si="31"/>
        <v>9.6284153430735847E-2</v>
      </c>
      <c r="Q15">
        <f t="shared" si="32"/>
        <v>3.6169494251280271E-2</v>
      </c>
      <c r="R15">
        <f t="shared" si="33"/>
        <v>9.3130820581070924E-3</v>
      </c>
      <c r="S15">
        <f t="shared" si="34"/>
        <v>2.012211624927299E-3</v>
      </c>
      <c r="T15">
        <f t="shared" si="35"/>
        <v>0.5009983265624427</v>
      </c>
      <c r="U15">
        <f t="shared" si="36"/>
        <v>0.46323426766535447</v>
      </c>
      <c r="V15">
        <f t="shared" si="37"/>
        <v>0.3749954589083907</v>
      </c>
      <c r="W15">
        <f t="shared" si="38"/>
        <v>0.27361199675896586</v>
      </c>
    </row>
    <row r="17" spans="1:22" x14ac:dyDescent="0.25">
      <c r="L17" t="s">
        <v>17</v>
      </c>
    </row>
    <row r="18" spans="1:22" x14ac:dyDescent="0.25">
      <c r="B18" t="s">
        <v>50</v>
      </c>
      <c r="D18">
        <v>1</v>
      </c>
      <c r="E18">
        <v>2</v>
      </c>
      <c r="F18">
        <v>3</v>
      </c>
      <c r="G18">
        <v>4</v>
      </c>
      <c r="L18" t="s">
        <v>51</v>
      </c>
      <c r="M18" t="s">
        <v>52</v>
      </c>
      <c r="N18" t="s">
        <v>53</v>
      </c>
      <c r="O18" t="s">
        <v>54</v>
      </c>
      <c r="U18" t="s">
        <v>55</v>
      </c>
      <c r="V18" t="s">
        <v>22</v>
      </c>
    </row>
    <row r="19" spans="1:22" x14ac:dyDescent="0.25">
      <c r="A19" t="s">
        <v>23</v>
      </c>
      <c r="D19">
        <f>part_relax!H28</f>
        <v>5.2252049318211355</v>
      </c>
      <c r="E19">
        <f>part_relax!I28</f>
        <v>-1.9068711498033109E-3</v>
      </c>
      <c r="F19">
        <f>part_relax!J28</f>
        <v>1.6461045097777183E-3</v>
      </c>
      <c r="G19">
        <f>part_relax!K28</f>
        <v>-4.2367421887223655E-6</v>
      </c>
      <c r="K19" t="s">
        <v>56</v>
      </c>
      <c r="L19">
        <f>D19</f>
        <v>5.2252049318211355</v>
      </c>
      <c r="M19">
        <f t="shared" ref="M19:O19" si="39">E19</f>
        <v>-1.9068711498033109E-3</v>
      </c>
      <c r="N19">
        <f t="shared" si="39"/>
        <v>1.6461045097777183E-3</v>
      </c>
      <c r="O19">
        <f t="shared" si="39"/>
        <v>-4.2367421887223655E-6</v>
      </c>
      <c r="T19" t="s">
        <v>56</v>
      </c>
      <c r="U19" s="2">
        <f>SQRT(SUM(L19^2+M19^2+N19^2+O19^2))</f>
        <v>5.2252055390542775</v>
      </c>
      <c r="V19" s="2">
        <f>U19/$U$19</f>
        <v>1</v>
      </c>
    </row>
    <row r="20" spans="1:22" x14ac:dyDescent="0.25">
      <c r="A20" t="s">
        <v>24</v>
      </c>
      <c r="L20">
        <f>L$19*F4</f>
        <v>63.587821881651585</v>
      </c>
      <c r="M20">
        <f t="shared" ref="M20:O20" si="40">M$19*G4</f>
        <v>-0.11936128882301089</v>
      </c>
      <c r="N20">
        <f t="shared" si="40"/>
        <v>0.70134322125528392</v>
      </c>
      <c r="O20">
        <f t="shared" si="40"/>
        <v>-1.3369161549438355E-2</v>
      </c>
      <c r="U20" s="2">
        <f t="shared" ref="U20:U23" si="41">SQRT(SUM(L20^2+M20^2+N20^2+O20^2))</f>
        <v>63.591802929453088</v>
      </c>
      <c r="V20" s="2">
        <f t="shared" ref="V20:V23" si="42">U20/$U$19</f>
        <v>12.170201239770316</v>
      </c>
    </row>
    <row r="21" spans="1:22" x14ac:dyDescent="0.25">
      <c r="A21" t="s">
        <v>25</v>
      </c>
      <c r="L21">
        <f t="shared" ref="L21:L23" si="43">L$19*F5</f>
        <v>38.976595001082785</v>
      </c>
      <c r="M21">
        <f t="shared" ref="M21:M23" si="44">M$19*G5</f>
        <v>-6.2991709121143047E-2</v>
      </c>
      <c r="N21">
        <f t="shared" ref="N21:N23" si="45">N$19*H5</f>
        <v>0.28504900618379386</v>
      </c>
      <c r="O21">
        <f t="shared" ref="O21:O23" si="46">O$19*I5</f>
        <v>-4.0126628990471893E-3</v>
      </c>
      <c r="U21" s="2">
        <f t="shared" si="41"/>
        <v>38.977688423907843</v>
      </c>
      <c r="V21" s="2">
        <f t="shared" si="42"/>
        <v>7.459551233454925</v>
      </c>
    </row>
    <row r="22" spans="1:22" x14ac:dyDescent="0.25">
      <c r="A22" t="s">
        <v>26</v>
      </c>
      <c r="L22">
        <f t="shared" si="43"/>
        <v>20.772752902433517</v>
      </c>
      <c r="M22">
        <f t="shared" si="44"/>
        <v>-2.4303665689214882E-2</v>
      </c>
      <c r="N22">
        <f t="shared" si="45"/>
        <v>7.2024796301097649E-2</v>
      </c>
      <c r="O22">
        <f t="shared" si="46"/>
        <v>-6.470181717729192E-4</v>
      </c>
      <c r="U22" s="2">
        <f t="shared" si="41"/>
        <v>20.772891994222682</v>
      </c>
      <c r="V22" s="2">
        <f t="shared" si="42"/>
        <v>3.975516721583821</v>
      </c>
    </row>
    <row r="23" spans="1:22" x14ac:dyDescent="0.25">
      <c r="A23" t="s">
        <v>27</v>
      </c>
      <c r="L23">
        <f t="shared" si="43"/>
        <v>11.474435454947569</v>
      </c>
      <c r="M23">
        <f t="shared" si="44"/>
        <v>-8.6389261984676502E-3</v>
      </c>
      <c r="N23">
        <f t="shared" si="45"/>
        <v>1.5690310073946532E-2</v>
      </c>
      <c r="O23">
        <f t="shared" si="46"/>
        <v>-8.5339589958379896E-5</v>
      </c>
      <c r="U23" s="2">
        <f t="shared" si="41"/>
        <v>11.474449434893019</v>
      </c>
      <c r="V23" s="2">
        <f t="shared" si="42"/>
        <v>2.1959804928496283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x14ac:dyDescent="0.25">
      <c r="A1">
        <v>2625.5</v>
      </c>
      <c r="R1" t="s">
        <v>14</v>
      </c>
      <c r="T1" t="s">
        <v>57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56</v>
      </c>
      <c r="U2" s="1" t="s">
        <v>61</v>
      </c>
      <c r="V2" s="1" t="s">
        <v>62</v>
      </c>
      <c r="X2" s="1" t="s">
        <v>63</v>
      </c>
      <c r="AA2" s="1" t="s">
        <v>58</v>
      </c>
    </row>
    <row r="3" spans="1:27" x14ac:dyDescent="0.25">
      <c r="F3">
        <f>SUM(F4:F22)</f>
        <v>7.1294366946292076E-5</v>
      </c>
      <c r="U3">
        <f>SUM(U5:U22)</f>
        <v>491.44991277611933</v>
      </c>
      <c r="V3">
        <f>SUM(V5:V22)</f>
        <v>1.3044928929271118E-7</v>
      </c>
      <c r="X3" s="5">
        <f>1-V3/U3</f>
        <v>0.99999999973456244</v>
      </c>
      <c r="AA3" s="1" t="s">
        <v>59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-168.46871819</v>
      </c>
      <c r="E4">
        <f>D4-$D$24</f>
        <v>-2.8164394444445406E-3</v>
      </c>
      <c r="Z4">
        <f>SUM(Z5:Z22)</f>
        <v>0</v>
      </c>
      <c r="AA4" s="4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-168.46308737999999</v>
      </c>
      <c r="E5">
        <f t="shared" ref="E5:E22" si="1">D5-$D$24</f>
        <v>2.8143705555692122E-3</v>
      </c>
      <c r="F5">
        <f t="shared" ref="F5:F22" si="2">E5^2</f>
        <v>7.920681624054956E-6</v>
      </c>
      <c r="G5">
        <f t="shared" ref="G5:G22" si="3">E5/$F$24</f>
        <v>1.4141319107009529</v>
      </c>
      <c r="H5">
        <f>COS(C5)*SQRT(2)*G5</f>
        <v>1.9998845270978662</v>
      </c>
      <c r="I5">
        <f>SQRT(2)*COS(2*C5)*G5</f>
        <v>1.9998845270978662</v>
      </c>
      <c r="J5">
        <f>COS(3*C5)*SQRT(2)*G5</f>
        <v>1.9998845270978662</v>
      </c>
      <c r="K5">
        <f>COS(4*C5)*SQRT(2)*G5</f>
        <v>1.9998845270978662</v>
      </c>
      <c r="M5">
        <f>H$28*(COS($C5)-COS($C$4))</f>
        <v>10.450409863642271</v>
      </c>
      <c r="N5">
        <f>I$28*(COS(2*$C5)-COS(2*$C$4))</f>
        <v>0</v>
      </c>
      <c r="O5">
        <f>J$28*(COS(3*$C5)-COS(3*$C$4))</f>
        <v>3.2922090195554366E-3</v>
      </c>
      <c r="P5">
        <f>K$28*(COS(4*$C5)-COS(4*$C$4))</f>
        <v>0</v>
      </c>
      <c r="R5">
        <f t="shared" ref="R5:R22" si="4">SUM(M5:P5)*SQRT(2)</f>
        <v>14.78376724816609</v>
      </c>
      <c r="T5">
        <f t="shared" ref="T5:T22" si="5">(D5-$D$25)*$A$1</f>
        <v>14.783691655036108</v>
      </c>
      <c r="U5">
        <f>(E5*$A$1)^2</f>
        <v>54.599240585187232</v>
      </c>
      <c r="V5">
        <f>(R5-T5)^2</f>
        <v>5.7143213003847512E-9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-168.46325730000001</v>
      </c>
      <c r="E6">
        <f t="shared" si="1"/>
        <v>2.6444505555502928E-3</v>
      </c>
      <c r="F6">
        <f t="shared" si="2"/>
        <v>6.9931187407502525E-6</v>
      </c>
      <c r="G6">
        <f t="shared" si="3"/>
        <v>1.3287525018602924</v>
      </c>
      <c r="H6">
        <f t="shared" ref="H6:H22" si="6">COS(C6)*SQRT(2)*G6</f>
        <v>1.765813812100216</v>
      </c>
      <c r="I6">
        <f t="shared" ref="I6:I22" si="7">SQRT(2)*COS(2*C6)*G6</f>
        <v>1.4395046086568084</v>
      </c>
      <c r="J6">
        <f t="shared" ref="J6:J22" si="8">COS(3*C6)*SQRT(2)*G6</f>
        <v>0.93956990458400358</v>
      </c>
      <c r="K6">
        <f t="shared" ref="K6:K22" si="9">COS(4*C6)*SQRT(2)*G6</f>
        <v>0.32630920344340775</v>
      </c>
      <c r="M6">
        <f t="shared" ref="M6:M23" si="10">H$28*(COS($C6)-COS($C$4))</f>
        <v>10.135291448347592</v>
      </c>
      <c r="N6">
        <f t="shared" ref="N6:N23" si="11">I$28*(COS(2*$C6)-COS(2*$C$4))</f>
        <v>4.4612310175258833E-4</v>
      </c>
      <c r="O6">
        <f t="shared" ref="O6:O23" si="12">J$28*(COS(3*$C6)-COS(3*$C$4))</f>
        <v>2.4691567646665776E-3</v>
      </c>
      <c r="P6">
        <f t="shared" ref="P6:P23" si="13">K$28*(COS(4*$C6)-COS(4*$C$4))</f>
        <v>3.5010396284061245E-6</v>
      </c>
      <c r="R6">
        <f t="shared" si="4"/>
        <v>14.337594404400145</v>
      </c>
      <c r="T6">
        <f t="shared" si="5"/>
        <v>14.337566694986435</v>
      </c>
      <c r="U6">
        <f t="shared" ref="U6:U22" si="14">(E6*$A$1)^2</f>
        <v>48.205317507956366</v>
      </c>
      <c r="V6">
        <f t="shared" ref="V6:V22" si="15">(R6-T6)^2</f>
        <v>7.6781160811488536E-10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-168.46374628999999</v>
      </c>
      <c r="E7">
        <f t="shared" si="1"/>
        <v>2.1554605555706985E-3</v>
      </c>
      <c r="F7">
        <f t="shared" si="2"/>
        <v>4.6460102066211445E-6</v>
      </c>
      <c r="G7">
        <f t="shared" si="3"/>
        <v>1.0830505413929914</v>
      </c>
      <c r="H7">
        <f t="shared" si="6"/>
        <v>1.1733232814694521</v>
      </c>
      <c r="I7">
        <f t="shared" si="7"/>
        <v>0.26597079513010519</v>
      </c>
      <c r="J7">
        <f t="shared" si="8"/>
        <v>-0.76583238218674554</v>
      </c>
      <c r="K7">
        <f t="shared" si="9"/>
        <v>-1.439294076599557</v>
      </c>
      <c r="M7">
        <f t="shared" si="10"/>
        <v>9.2279441340005945</v>
      </c>
      <c r="N7">
        <f t="shared" si="11"/>
        <v>1.5757464495943217E-3</v>
      </c>
      <c r="O7">
        <f t="shared" si="12"/>
        <v>8.2305225488885948E-4</v>
      </c>
      <c r="P7">
        <f t="shared" si="13"/>
        <v>8.2179775596371114E-6</v>
      </c>
      <c r="R7">
        <f t="shared" si="4"/>
        <v>13.053687782761489</v>
      </c>
      <c r="T7">
        <f t="shared" si="5"/>
        <v>13.05372345004001</v>
      </c>
      <c r="U7">
        <f t="shared" si="14"/>
        <v>32.026111018293754</v>
      </c>
      <c r="V7">
        <f t="shared" si="15"/>
        <v>1.2721547570867428E-9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-168.46449484999999</v>
      </c>
      <c r="E8">
        <f t="shared" si="1"/>
        <v>1.4069005555654712E-3</v>
      </c>
      <c r="F8">
        <f t="shared" si="2"/>
        <v>1.9793691732504316E-6</v>
      </c>
      <c r="G8">
        <f t="shared" si="3"/>
        <v>0.70692289146893905</v>
      </c>
      <c r="H8">
        <f t="shared" si="6"/>
        <v>0.49986997033368868</v>
      </c>
      <c r="I8">
        <f t="shared" si="7"/>
        <v>-0.49986997033368835</v>
      </c>
      <c r="J8">
        <f t="shared" si="8"/>
        <v>-0.99973994066737726</v>
      </c>
      <c r="K8">
        <f t="shared" si="9"/>
        <v>-0.49986997033368907</v>
      </c>
      <c r="M8">
        <f t="shared" si="10"/>
        <v>7.8378073977317033</v>
      </c>
      <c r="N8">
        <f t="shared" si="11"/>
        <v>2.8603067247049661E-3</v>
      </c>
      <c r="O8">
        <f t="shared" si="12"/>
        <v>0</v>
      </c>
      <c r="P8">
        <f t="shared" si="13"/>
        <v>6.35511328308355E-6</v>
      </c>
      <c r="R8">
        <f t="shared" si="4"/>
        <v>11.088387593190371</v>
      </c>
      <c r="T8">
        <f t="shared" si="5"/>
        <v>11.088379170026286</v>
      </c>
      <c r="U8">
        <f t="shared" si="14"/>
        <v>13.644287048350831</v>
      </c>
      <c r="V8">
        <f t="shared" si="15"/>
        <v>7.0949693193532626E-11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-168.46541255</v>
      </c>
      <c r="E9">
        <f t="shared" si="1"/>
        <v>4.892005555632295E-4</v>
      </c>
      <c r="F9">
        <f t="shared" si="2"/>
        <v>2.3931718356337241E-7</v>
      </c>
      <c r="G9">
        <f t="shared" si="3"/>
        <v>0.24580775796763571</v>
      </c>
      <c r="H9">
        <f t="shared" si="6"/>
        <v>6.0364389598765583E-2</v>
      </c>
      <c r="I9">
        <f t="shared" si="7"/>
        <v>-0.32666033255474913</v>
      </c>
      <c r="J9">
        <f t="shared" si="8"/>
        <v>-0.17381233252717698</v>
      </c>
      <c r="K9">
        <f t="shared" si="9"/>
        <v>0.26629594295598352</v>
      </c>
      <c r="M9">
        <f t="shared" si="10"/>
        <v>6.1325522461681334</v>
      </c>
      <c r="N9">
        <f t="shared" si="11"/>
        <v>3.6987438980630228E-3</v>
      </c>
      <c r="O9">
        <f t="shared" si="12"/>
        <v>8.230522548888584E-4</v>
      </c>
      <c r="P9">
        <f t="shared" si="13"/>
        <v>9.9120937812386191E-7</v>
      </c>
      <c r="R9">
        <f t="shared" si="4"/>
        <v>8.6791347457200985</v>
      </c>
      <c r="T9">
        <f t="shared" si="5"/>
        <v>8.6789578200204005</v>
      </c>
      <c r="U9">
        <f t="shared" si="14"/>
        <v>1.6496732354275125</v>
      </c>
      <c r="V9">
        <f t="shared" si="15"/>
        <v>3.1302703213612961E-8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-168.46638902000001</v>
      </c>
      <c r="E10">
        <f t="shared" si="1"/>
        <v>-4.8726944444865694E-4</v>
      </c>
      <c r="F10">
        <f t="shared" si="2"/>
        <v>2.3743151149330278E-7</v>
      </c>
      <c r="G10">
        <f t="shared" si="3"/>
        <v>-0.2448374359022551</v>
      </c>
      <c r="H10">
        <f t="shared" si="6"/>
        <v>6.0126102167664092E-2</v>
      </c>
      <c r="I10">
        <f t="shared" si="7"/>
        <v>0.32537084628636143</v>
      </c>
      <c r="J10">
        <f t="shared" si="8"/>
        <v>-0.17312621121481128</v>
      </c>
      <c r="K10">
        <f t="shared" si="9"/>
        <v>-0.26524474411869736</v>
      </c>
      <c r="M10">
        <f t="shared" si="10"/>
        <v>4.3178576174741385</v>
      </c>
      <c r="N10">
        <f t="shared" si="11"/>
        <v>3.6987438980630228E-3</v>
      </c>
      <c r="O10">
        <f t="shared" si="12"/>
        <v>2.4691567646665776E-3</v>
      </c>
      <c r="P10">
        <f t="shared" si="13"/>
        <v>9.9120937812386042E-7</v>
      </c>
      <c r="R10">
        <f t="shared" si="4"/>
        <v>6.1150969335782541</v>
      </c>
      <c r="T10">
        <f t="shared" si="5"/>
        <v>6.1152358349891927</v>
      </c>
      <c r="U10">
        <f t="shared" si="14"/>
        <v>1.6366748259590873</v>
      </c>
      <c r="V10">
        <f t="shared" si="15"/>
        <v>1.929360196071439E-8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-168.46730762999999</v>
      </c>
      <c r="E11">
        <f t="shared" si="1"/>
        <v>-1.4058794444338218E-3</v>
      </c>
      <c r="F11">
        <f t="shared" si="2"/>
        <v>1.9764970122815514E-6</v>
      </c>
      <c r="G11">
        <f t="shared" si="3"/>
        <v>-0.70640981552278126</v>
      </c>
      <c r="H11">
        <f t="shared" si="6"/>
        <v>0.49950717085289648</v>
      </c>
      <c r="I11">
        <f t="shared" si="7"/>
        <v>0.4995071708528972</v>
      </c>
      <c r="J11">
        <f t="shared" si="8"/>
        <v>-0.9990143417057934</v>
      </c>
      <c r="K11">
        <f t="shared" si="9"/>
        <v>0.49950717085289592</v>
      </c>
      <c r="M11">
        <f t="shared" si="10"/>
        <v>2.6126024659105691</v>
      </c>
      <c r="N11">
        <f t="shared" si="11"/>
        <v>2.860306724704967E-3</v>
      </c>
      <c r="O11">
        <f t="shared" si="12"/>
        <v>3.2922090195554366E-3</v>
      </c>
      <c r="P11">
        <f t="shared" si="13"/>
        <v>6.3551132830835449E-6</v>
      </c>
      <c r="R11">
        <f t="shared" si="4"/>
        <v>3.7034877990757611</v>
      </c>
      <c r="T11">
        <f t="shared" si="5"/>
        <v>3.7034252800281422</v>
      </c>
      <c r="U11">
        <f t="shared" si="14"/>
        <v>13.624488524034058</v>
      </c>
      <c r="V11">
        <f t="shared" si="15"/>
        <v>3.9086313151732771E-9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-168.46805756000001</v>
      </c>
      <c r="E12">
        <f t="shared" si="1"/>
        <v>-2.155809444445822E-3</v>
      </c>
      <c r="F12">
        <f t="shared" si="2"/>
        <v>4.647514360761804E-6</v>
      </c>
      <c r="G12">
        <f t="shared" si="3"/>
        <v>-1.0832258469833034</v>
      </c>
      <c r="H12">
        <f t="shared" si="6"/>
        <v>1.1735131988579981</v>
      </c>
      <c r="I12">
        <f t="shared" si="7"/>
        <v>-0.26601384590702032</v>
      </c>
      <c r="J12">
        <f t="shared" si="8"/>
        <v>-0.7659563419584362</v>
      </c>
      <c r="K12">
        <f t="shared" si="9"/>
        <v>1.4395270447650195</v>
      </c>
      <c r="M12">
        <f t="shared" si="10"/>
        <v>1.2224657296416768</v>
      </c>
      <c r="N12">
        <f t="shared" si="11"/>
        <v>1.5757464495943225E-3</v>
      </c>
      <c r="O12">
        <f t="shared" si="12"/>
        <v>2.469156764666578E-3</v>
      </c>
      <c r="P12">
        <f t="shared" si="13"/>
        <v>8.2179775596371114E-6</v>
      </c>
      <c r="R12">
        <f t="shared" si="4"/>
        <v>1.7345595933549949</v>
      </c>
      <c r="T12">
        <f t="shared" si="5"/>
        <v>1.7344840649966358</v>
      </c>
      <c r="U12">
        <f t="shared" si="14"/>
        <v>32.036479529199895</v>
      </c>
      <c r="V12">
        <f t="shared" si="15"/>
        <v>5.7045329164223737E-9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-168.46854776999999</v>
      </c>
      <c r="E13">
        <f t="shared" si="1"/>
        <v>-2.6460194444268836E-3</v>
      </c>
      <c r="F13">
        <f t="shared" si="2"/>
        <v>7.0014189002851536E-6</v>
      </c>
      <c r="G13">
        <f t="shared" si="3"/>
        <v>-1.3295408187435616</v>
      </c>
      <c r="H13">
        <f t="shared" si="6"/>
        <v>1.7668614269410832</v>
      </c>
      <c r="I13">
        <f t="shared" si="7"/>
        <v>-1.4403586320998187</v>
      </c>
      <c r="J13">
        <f t="shared" si="8"/>
        <v>0.94012732879788541</v>
      </c>
      <c r="K13">
        <f t="shared" si="9"/>
        <v>-0.32650279484126304</v>
      </c>
      <c r="M13">
        <f t="shared" si="10"/>
        <v>0.31511841529467932</v>
      </c>
      <c r="N13">
        <f t="shared" si="11"/>
        <v>4.4612310175258871E-4</v>
      </c>
      <c r="O13">
        <f t="shared" si="12"/>
        <v>8.2305225488886046E-4</v>
      </c>
      <c r="P13">
        <f t="shared" si="13"/>
        <v>3.5010396284061275E-6</v>
      </c>
      <c r="R13">
        <f t="shared" si="4"/>
        <v>0.44744457288336986</v>
      </c>
      <c r="T13">
        <f t="shared" si="5"/>
        <v>0.44743771004635846</v>
      </c>
      <c r="U13">
        <f t="shared" si="14"/>
        <v>48.262532584745365</v>
      </c>
      <c r="V13">
        <f t="shared" si="15"/>
        <v>4.7098531845055432E-11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-168.46871819</v>
      </c>
      <c r="E14">
        <f t="shared" si="1"/>
        <v>-2.8164394444445406E-3</v>
      </c>
      <c r="F14">
        <f t="shared" si="2"/>
        <v>7.9323311442230735E-6</v>
      </c>
      <c r="G14">
        <f t="shared" si="3"/>
        <v>-1.4151714617197435</v>
      </c>
      <c r="H14">
        <f t="shared" si="6"/>
        <v>2.0013546742474189</v>
      </c>
      <c r="I14">
        <f t="shared" si="7"/>
        <v>-2.0013546742474189</v>
      </c>
      <c r="J14">
        <f t="shared" si="8"/>
        <v>2.0013546742474189</v>
      </c>
      <c r="K14">
        <f t="shared" si="9"/>
        <v>-2.0013546742474189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54.679543642998482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-168.46854776999999</v>
      </c>
      <c r="E15">
        <f t="shared" si="1"/>
        <v>-2.6460194444268836E-3</v>
      </c>
      <c r="F15">
        <f t="shared" si="2"/>
        <v>7.0014189002851536E-6</v>
      </c>
      <c r="G15">
        <f t="shared" si="3"/>
        <v>-1.3295408187435616</v>
      </c>
      <c r="H15">
        <f t="shared" si="6"/>
        <v>1.7668614269410832</v>
      </c>
      <c r="I15">
        <f t="shared" si="7"/>
        <v>-1.4403586320998187</v>
      </c>
      <c r="J15">
        <f t="shared" si="8"/>
        <v>0.94012732879788541</v>
      </c>
      <c r="K15">
        <f t="shared" si="9"/>
        <v>-0.32650279484126304</v>
      </c>
      <c r="M15">
        <f t="shared" si="10"/>
        <v>0.31511841529467932</v>
      </c>
      <c r="N15">
        <f t="shared" si="11"/>
        <v>4.4612310175258871E-4</v>
      </c>
      <c r="O15">
        <f t="shared" si="12"/>
        <v>8.2305225488886046E-4</v>
      </c>
      <c r="P15">
        <f t="shared" si="13"/>
        <v>3.5010396284061275E-6</v>
      </c>
      <c r="R15">
        <f t="shared" si="4"/>
        <v>0.44744457288336986</v>
      </c>
      <c r="T15">
        <f t="shared" si="5"/>
        <v>0.44743771004635846</v>
      </c>
      <c r="U15">
        <f t="shared" si="14"/>
        <v>48.262532584745365</v>
      </c>
      <c r="V15">
        <f t="shared" si="15"/>
        <v>4.7098531845055432E-11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-168.46805756000001</v>
      </c>
      <c r="E16">
        <f t="shared" si="1"/>
        <v>-2.155809444445822E-3</v>
      </c>
      <c r="F16">
        <f t="shared" si="2"/>
        <v>4.647514360761804E-6</v>
      </c>
      <c r="G16">
        <f t="shared" si="3"/>
        <v>-1.0832258469833034</v>
      </c>
      <c r="H16">
        <f t="shared" si="6"/>
        <v>1.1735131988579981</v>
      </c>
      <c r="I16">
        <f t="shared" si="7"/>
        <v>-0.26601384590702032</v>
      </c>
      <c r="J16">
        <f t="shared" si="8"/>
        <v>-0.7659563419584362</v>
      </c>
      <c r="K16">
        <f t="shared" si="9"/>
        <v>1.4395270447650195</v>
      </c>
      <c r="M16">
        <f t="shared" si="10"/>
        <v>1.2224657296416768</v>
      </c>
      <c r="N16">
        <f t="shared" si="11"/>
        <v>1.5757464495943225E-3</v>
      </c>
      <c r="O16">
        <f t="shared" si="12"/>
        <v>2.469156764666578E-3</v>
      </c>
      <c r="P16">
        <f t="shared" si="13"/>
        <v>8.2179775596371114E-6</v>
      </c>
      <c r="R16">
        <f t="shared" si="4"/>
        <v>1.7345595933549949</v>
      </c>
      <c r="T16">
        <f t="shared" si="5"/>
        <v>1.7344840649966358</v>
      </c>
      <c r="U16">
        <f t="shared" si="14"/>
        <v>32.036479529199895</v>
      </c>
      <c r="V16">
        <f t="shared" si="15"/>
        <v>5.7045329164223737E-9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-168.46730762999999</v>
      </c>
      <c r="E17">
        <f t="shared" si="1"/>
        <v>-1.4058794444338218E-3</v>
      </c>
      <c r="F17">
        <f t="shared" si="2"/>
        <v>1.9764970122815514E-6</v>
      </c>
      <c r="G17">
        <f t="shared" si="3"/>
        <v>-0.70640981552278126</v>
      </c>
      <c r="H17">
        <f t="shared" si="6"/>
        <v>0.49950717085289648</v>
      </c>
      <c r="I17">
        <f t="shared" si="7"/>
        <v>0.4995071708528972</v>
      </c>
      <c r="J17">
        <f t="shared" si="8"/>
        <v>-0.9990143417057934</v>
      </c>
      <c r="K17">
        <f t="shared" si="9"/>
        <v>0.49950717085289592</v>
      </c>
      <c r="M17">
        <f t="shared" si="10"/>
        <v>2.6126024659105691</v>
      </c>
      <c r="N17">
        <f t="shared" si="11"/>
        <v>2.860306724704967E-3</v>
      </c>
      <c r="O17">
        <f t="shared" si="12"/>
        <v>3.2922090195554366E-3</v>
      </c>
      <c r="P17">
        <f t="shared" si="13"/>
        <v>6.3551132830835449E-6</v>
      </c>
      <c r="R17">
        <f t="shared" si="4"/>
        <v>3.7034877990757611</v>
      </c>
      <c r="T17">
        <f t="shared" si="5"/>
        <v>3.7034252800281422</v>
      </c>
      <c r="U17">
        <f t="shared" si="14"/>
        <v>13.624488524034058</v>
      </c>
      <c r="V17">
        <f t="shared" si="15"/>
        <v>3.9086313151732771E-9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-168.46638902000001</v>
      </c>
      <c r="E18">
        <f t="shared" si="1"/>
        <v>-4.8726944444865694E-4</v>
      </c>
      <c r="F18">
        <f t="shared" si="2"/>
        <v>2.3743151149330278E-7</v>
      </c>
      <c r="G18">
        <f t="shared" si="3"/>
        <v>-0.2448374359022551</v>
      </c>
      <c r="H18">
        <f t="shared" si="6"/>
        <v>6.0126102167664092E-2</v>
      </c>
      <c r="I18">
        <f t="shared" si="7"/>
        <v>0.32537084628636143</v>
      </c>
      <c r="J18">
        <f t="shared" si="8"/>
        <v>-0.17312621121481128</v>
      </c>
      <c r="K18">
        <f t="shared" si="9"/>
        <v>-0.26524474411869736</v>
      </c>
      <c r="M18">
        <f t="shared" si="10"/>
        <v>4.3178576174741385</v>
      </c>
      <c r="N18">
        <f t="shared" si="11"/>
        <v>3.6987438980630228E-3</v>
      </c>
      <c r="O18">
        <f t="shared" si="12"/>
        <v>2.4691567646665776E-3</v>
      </c>
      <c r="P18">
        <f t="shared" si="13"/>
        <v>9.9120937812386042E-7</v>
      </c>
      <c r="R18">
        <f t="shared" si="4"/>
        <v>6.1150969335782541</v>
      </c>
      <c r="T18">
        <f t="shared" si="5"/>
        <v>6.1152358349891927</v>
      </c>
      <c r="U18">
        <f t="shared" si="14"/>
        <v>1.6366748259590873</v>
      </c>
      <c r="V18">
        <f t="shared" si="15"/>
        <v>1.929360196071439E-8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-168.46541255</v>
      </c>
      <c r="E19">
        <f t="shared" si="1"/>
        <v>4.892005555632295E-4</v>
      </c>
      <c r="F19">
        <f t="shared" si="2"/>
        <v>2.3931718356337241E-7</v>
      </c>
      <c r="G19">
        <f t="shared" si="3"/>
        <v>0.24580775796763571</v>
      </c>
      <c r="H19">
        <f t="shared" si="6"/>
        <v>6.0364389598765583E-2</v>
      </c>
      <c r="I19">
        <f t="shared" si="7"/>
        <v>-0.32666033255474913</v>
      </c>
      <c r="J19">
        <f t="shared" si="8"/>
        <v>-0.17381233252717698</v>
      </c>
      <c r="K19">
        <f t="shared" si="9"/>
        <v>0.26629594295598352</v>
      </c>
      <c r="M19">
        <f t="shared" si="10"/>
        <v>6.1325522461681334</v>
      </c>
      <c r="N19">
        <f t="shared" si="11"/>
        <v>3.6987438980630228E-3</v>
      </c>
      <c r="O19">
        <f t="shared" si="12"/>
        <v>8.230522548888584E-4</v>
      </c>
      <c r="P19">
        <f t="shared" si="13"/>
        <v>9.9120937812386191E-7</v>
      </c>
      <c r="R19">
        <f t="shared" si="4"/>
        <v>8.6791347457200985</v>
      </c>
      <c r="T19">
        <f t="shared" si="5"/>
        <v>8.6789578200204005</v>
      </c>
      <c r="U19">
        <f t="shared" si="14"/>
        <v>1.6496732354275125</v>
      </c>
      <c r="V19">
        <f t="shared" si="15"/>
        <v>3.1302703213612961E-8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-168.46449484999999</v>
      </c>
      <c r="E20">
        <f t="shared" si="1"/>
        <v>1.4069005555654712E-3</v>
      </c>
      <c r="F20">
        <f t="shared" si="2"/>
        <v>1.9793691732504316E-6</v>
      </c>
      <c r="G20">
        <f t="shared" si="3"/>
        <v>0.70692289146893905</v>
      </c>
      <c r="H20">
        <f t="shared" si="6"/>
        <v>0.49986997033368868</v>
      </c>
      <c r="I20">
        <f t="shared" si="7"/>
        <v>-0.49986997033368835</v>
      </c>
      <c r="J20">
        <f t="shared" si="8"/>
        <v>-0.99973994066737726</v>
      </c>
      <c r="K20">
        <f t="shared" si="9"/>
        <v>-0.49986997033368907</v>
      </c>
      <c r="M20">
        <f t="shared" si="10"/>
        <v>7.8378073977317033</v>
      </c>
      <c r="N20">
        <f t="shared" si="11"/>
        <v>2.8603067247049661E-3</v>
      </c>
      <c r="O20">
        <f t="shared" si="12"/>
        <v>0</v>
      </c>
      <c r="P20">
        <f t="shared" si="13"/>
        <v>6.35511328308355E-6</v>
      </c>
      <c r="R20">
        <f t="shared" si="4"/>
        <v>11.088387593190371</v>
      </c>
      <c r="T20">
        <f t="shared" si="5"/>
        <v>11.088379170026286</v>
      </c>
      <c r="U20">
        <f t="shared" si="14"/>
        <v>13.644287048350831</v>
      </c>
      <c r="V20">
        <f t="shared" si="15"/>
        <v>7.0949693193532626E-11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-168.46374628999999</v>
      </c>
      <c r="E21">
        <f t="shared" si="1"/>
        <v>2.1554605555706985E-3</v>
      </c>
      <c r="F21">
        <f t="shared" si="2"/>
        <v>4.6460102066211445E-6</v>
      </c>
      <c r="G21">
        <f t="shared" si="3"/>
        <v>1.0830505413929914</v>
      </c>
      <c r="H21">
        <f t="shared" si="6"/>
        <v>1.1733232814694521</v>
      </c>
      <c r="I21">
        <f t="shared" si="7"/>
        <v>0.26597079513010519</v>
      </c>
      <c r="J21">
        <f t="shared" si="8"/>
        <v>-0.76583238218674554</v>
      </c>
      <c r="K21">
        <f t="shared" si="9"/>
        <v>-1.439294076599557</v>
      </c>
      <c r="M21">
        <f t="shared" si="10"/>
        <v>9.2279441340005945</v>
      </c>
      <c r="N21">
        <f t="shared" si="11"/>
        <v>1.5757464495943217E-3</v>
      </c>
      <c r="O21">
        <f t="shared" si="12"/>
        <v>8.2305225488885948E-4</v>
      </c>
      <c r="P21">
        <f t="shared" si="13"/>
        <v>8.2179775596371114E-6</v>
      </c>
      <c r="R21">
        <f t="shared" si="4"/>
        <v>13.053687782761489</v>
      </c>
      <c r="T21">
        <f t="shared" si="5"/>
        <v>13.05372345004001</v>
      </c>
      <c r="U21">
        <f t="shared" si="14"/>
        <v>32.026111018293754</v>
      </c>
      <c r="V21">
        <f t="shared" si="15"/>
        <v>1.2721547570867428E-9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-168.46325730000001</v>
      </c>
      <c r="E22">
        <f t="shared" si="1"/>
        <v>2.6444505555502928E-3</v>
      </c>
      <c r="F22">
        <f t="shared" si="2"/>
        <v>6.9931187407502525E-6</v>
      </c>
      <c r="G22">
        <f t="shared" si="3"/>
        <v>1.3287525018602924</v>
      </c>
      <c r="H22">
        <f t="shared" si="6"/>
        <v>1.765813812100216</v>
      </c>
      <c r="I22">
        <f t="shared" si="7"/>
        <v>1.4395046086568084</v>
      </c>
      <c r="J22">
        <f t="shared" si="8"/>
        <v>0.93956990458400358</v>
      </c>
      <c r="K22">
        <f t="shared" si="9"/>
        <v>0.32630920344340775</v>
      </c>
      <c r="M22">
        <f t="shared" si="10"/>
        <v>10.135291448347592</v>
      </c>
      <c r="N22">
        <f t="shared" si="11"/>
        <v>4.4612310175258833E-4</v>
      </c>
      <c r="O22">
        <f t="shared" si="12"/>
        <v>2.4691567646665776E-3</v>
      </c>
      <c r="P22">
        <f t="shared" si="13"/>
        <v>3.5010396284061245E-6</v>
      </c>
      <c r="R22">
        <f t="shared" si="4"/>
        <v>14.337594404400145</v>
      </c>
      <c r="T22">
        <f t="shared" si="5"/>
        <v>14.337566694986435</v>
      </c>
      <c r="U22">
        <f t="shared" si="14"/>
        <v>48.205317507956366</v>
      </c>
      <c r="V22">
        <f t="shared" si="15"/>
        <v>7.6781160811488536E-10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-168.46590175055556</v>
      </c>
      <c r="F24">
        <f>SQRT(AVERAGE(F5:F22))</f>
        <v>1.9901754102799314E-3</v>
      </c>
      <c r="G24" t="s">
        <v>10</v>
      </c>
      <c r="H24" s="3">
        <f t="shared" ref="H24:K24" si="17">AVERAGE(H5:H22)</f>
        <v>0.99999988366604542</v>
      </c>
      <c r="I24" s="3">
        <f t="shared" si="17"/>
        <v>-3.6493706043120672E-4</v>
      </c>
      <c r="J24" s="3">
        <f t="shared" si="17"/>
        <v>3.1503153268787792E-4</v>
      </c>
      <c r="K24" s="3">
        <f t="shared" si="17"/>
        <v>-8.1082785290275009E-7</v>
      </c>
    </row>
    <row r="25" spans="2:26" x14ac:dyDescent="0.25">
      <c r="B25" t="s">
        <v>5</v>
      </c>
      <c r="D25">
        <f>MIN(D4:D22)</f>
        <v>-168.46871819</v>
      </c>
      <c r="F25" s="2">
        <f>F24*$A$1</f>
        <v>5.2252055396899602</v>
      </c>
      <c r="G25" s="3">
        <f>SUM(H25:K25)</f>
        <v>0.99999999975668652</v>
      </c>
      <c r="H25">
        <f t="shared" ref="H25:K25" si="18">H24^2</f>
        <v>0.99999976733210438</v>
      </c>
      <c r="I25">
        <f t="shared" si="18"/>
        <v>1.3317905807617023E-7</v>
      </c>
      <c r="J25">
        <f t="shared" si="18"/>
        <v>9.92448665876735E-8</v>
      </c>
      <c r="K25">
        <f t="shared" si="18"/>
        <v>6.5744180704288372E-13</v>
      </c>
    </row>
    <row r="26" spans="2:26" x14ac:dyDescent="0.25">
      <c r="B26" t="s">
        <v>6</v>
      </c>
      <c r="D26">
        <f>MAX(D5:D22)</f>
        <v>-168.46308737999999</v>
      </c>
    </row>
    <row r="27" spans="2:26" x14ac:dyDescent="0.25">
      <c r="B27" t="s">
        <v>64</v>
      </c>
      <c r="D27" s="1">
        <f>D26-D25</f>
        <v>5.6308100000137529E-3</v>
      </c>
      <c r="G27" t="s">
        <v>60</v>
      </c>
      <c r="H27">
        <f>H24*$F$24</f>
        <v>1.9901751787549556E-3</v>
      </c>
      <c r="I27">
        <f t="shared" ref="I27:K27" si="19">I24*$F$24</f>
        <v>-7.2628876397002895E-7</v>
      </c>
      <c r="J27">
        <f t="shared" si="19"/>
        <v>6.2696800981821306E-7</v>
      </c>
      <c r="K27">
        <f t="shared" si="19"/>
        <v>-1.6136896548171265E-9</v>
      </c>
    </row>
    <row r="28" spans="2:26" x14ac:dyDescent="0.25">
      <c r="D28" s="2">
        <f>D27*$A$1</f>
        <v>14.783691655036108</v>
      </c>
      <c r="H28">
        <f>$A$1*H27</f>
        <v>5.2252049318211355</v>
      </c>
      <c r="I28">
        <f t="shared" ref="I28:K28" si="20">$A$1*I27</f>
        <v>-1.9068711498033109E-3</v>
      </c>
      <c r="J28">
        <f t="shared" si="20"/>
        <v>1.6461045097777183E-3</v>
      </c>
      <c r="K28">
        <f t="shared" si="20"/>
        <v>-4.2367421887223655E-6</v>
      </c>
      <c r="L28" t="s">
        <v>56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2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x14ac:dyDescent="0.25">
      <c r="A1">
        <v>2625.5</v>
      </c>
      <c r="R1" t="s">
        <v>14</v>
      </c>
      <c r="T1" t="s">
        <v>57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56</v>
      </c>
      <c r="W2" s="1" t="s">
        <v>58</v>
      </c>
    </row>
    <row r="3" spans="1:23" x14ac:dyDescent="0.25">
      <c r="F3">
        <f>SUM(F4:F22)</f>
        <v>3.7395798062298917E-3</v>
      </c>
      <c r="W3" s="1" t="s">
        <v>59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-168.39678753999999</v>
      </c>
      <c r="E4">
        <f>D4-$D$24</f>
        <v>-2.127290888890343E-2</v>
      </c>
      <c r="V4">
        <f>SUM(V5:V22)</f>
        <v>0</v>
      </c>
      <c r="W4" s="4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-168.35480978000001</v>
      </c>
      <c r="E5">
        <f t="shared" ref="E5:E22" si="1">D5-$D$24</f>
        <v>2.0704851111077005E-2</v>
      </c>
      <c r="F5">
        <f t="shared" ref="F5:F22" si="2">E5^2</f>
        <v>4.2869085953186671E-4</v>
      </c>
      <c r="G5">
        <f t="shared" ref="G5:G22" si="3">E5/$F$24</f>
        <v>1.4364713264637683</v>
      </c>
      <c r="H5">
        <f>COS(C5)*SQRT(2)*G5</f>
        <v>2.0314772318451313</v>
      </c>
      <c r="I5">
        <f>SQRT(2)*COS(2*C5)*G5</f>
        <v>2.0314772318451313</v>
      </c>
      <c r="J5">
        <f>COS(3*C5)*SQRT(2)*G5</f>
        <v>2.0314772318451313</v>
      </c>
      <c r="K5">
        <f>COS(4*C5)*SQRT(2)*G5</f>
        <v>2.0314772318451313</v>
      </c>
      <c r="M5">
        <f>H$28*(COS($C5)-COS($C$4))</f>
        <v>75.642471075950127</v>
      </c>
      <c r="N5">
        <f>I$28*(COS(2*$C5)-COS(2*$C$4))</f>
        <v>0</v>
      </c>
      <c r="O5">
        <f>J$28*(COS(3*$C5)-COS(3*$C$4))</f>
        <v>2.3338626616758944</v>
      </c>
      <c r="P5">
        <f>K$28*(COS(4*$C5)-COS(4*$C$4))</f>
        <v>0</v>
      </c>
      <c r="R5">
        <f t="shared" ref="R5:R22" si="4">SUM(M5:P5)*SQRT(2)</f>
        <v>110.27518871588146</v>
      </c>
      <c r="T5">
        <f t="shared" ref="T5:T22" si="5">(D5-$D$25)*$A$1</f>
        <v>110.21260887994863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-168.35626328000001</v>
      </c>
      <c r="E6">
        <f t="shared" si="1"/>
        <v>1.9251351111080339E-2</v>
      </c>
      <c r="F6">
        <f t="shared" si="2"/>
        <v>3.7061451960209422E-4</v>
      </c>
      <c r="G6">
        <f t="shared" si="3"/>
        <v>1.3356296897956701</v>
      </c>
      <c r="H6">
        <f t="shared" ref="H6:H22" si="6">COS(C6)*SQRT(2)*G6</f>
        <v>1.774953086289877</v>
      </c>
      <c r="I6">
        <f t="shared" ref="I6:I22" si="7">SQRT(2)*COS(2*C6)*G6</f>
        <v>1.4469550132383351</v>
      </c>
      <c r="J6">
        <f t="shared" ref="J6:J22" si="8">COS(3*C6)*SQRT(2)*G6</f>
        <v>0.94443281080860342</v>
      </c>
      <c r="K6">
        <f t="shared" ref="K6:K22" si="9">COS(4*C6)*SQRT(2)*G6</f>
        <v>0.32799807305154166</v>
      </c>
      <c r="M6">
        <f t="shared" ref="M6:M23" si="10">H$28*(COS($C6)-COS($C$4))</f>
        <v>73.361571482015989</v>
      </c>
      <c r="N6">
        <f t="shared" ref="N6:N23" si="11">I$28*(COS(2*$C6)-COS(2*$C$4))</f>
        <v>0.12667980573679138</v>
      </c>
      <c r="O6">
        <f t="shared" ref="O6:O23" si="12">J$28*(COS(3*$C6)-COS(3*$C$4))</f>
        <v>1.7503969962569208</v>
      </c>
      <c r="P6">
        <f t="shared" ref="P6:P23" si="13">K$28*(COS(4*$C6)-COS(4*$C$4))</f>
        <v>-3.3950642678918327E-2</v>
      </c>
      <c r="R6">
        <f t="shared" si="4"/>
        <v>106.35550335853792</v>
      </c>
      <c r="T6">
        <f t="shared" si="5"/>
        <v>106.39644462995739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-168.36028356</v>
      </c>
      <c r="E7">
        <f t="shared" si="1"/>
        <v>1.5231071111088568E-2</v>
      </c>
      <c r="F7">
        <f t="shared" si="2"/>
        <v>2.3198552719103674E-4</v>
      </c>
      <c r="G7">
        <f t="shared" si="3"/>
        <v>1.0567087299992324</v>
      </c>
      <c r="H7">
        <f t="shared" si="6"/>
        <v>1.1447858684835148</v>
      </c>
      <c r="I7">
        <f t="shared" si="7"/>
        <v>0.2595018887828961</v>
      </c>
      <c r="J7">
        <f t="shared" si="8"/>
        <v>-0.7472059087214814</v>
      </c>
      <c r="K7">
        <f t="shared" si="9"/>
        <v>-1.4042877572664108</v>
      </c>
      <c r="M7">
        <f t="shared" si="10"/>
        <v>66.79398285373486</v>
      </c>
      <c r="N7">
        <f t="shared" si="11"/>
        <v>0.44744433395370403</v>
      </c>
      <c r="O7">
        <f t="shared" si="12"/>
        <v>0.58346566541897382</v>
      </c>
      <c r="P7">
        <f t="shared" si="13"/>
        <v>-7.9692219821467222E-2</v>
      </c>
      <c r="R7">
        <f t="shared" si="4"/>
        <v>95.806181521279541</v>
      </c>
      <c r="T7">
        <f t="shared" si="5"/>
        <v>95.84119948997899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-168.36584013999999</v>
      </c>
      <c r="E8">
        <f t="shared" si="1"/>
        <v>9.6744911110988596E-3</v>
      </c>
      <c r="F8">
        <f t="shared" si="2"/>
        <v>9.3595778258730844E-5</v>
      </c>
      <c r="G8">
        <f t="shared" si="3"/>
        <v>0.67120159447981786</v>
      </c>
      <c r="H8">
        <f t="shared" si="6"/>
        <v>0.47461119899990251</v>
      </c>
      <c r="I8">
        <f t="shared" si="7"/>
        <v>-0.47461119899990217</v>
      </c>
      <c r="J8">
        <f t="shared" si="8"/>
        <v>-0.94922239799980479</v>
      </c>
      <c r="K8">
        <f t="shared" si="9"/>
        <v>-0.47461119899990284</v>
      </c>
      <c r="M8">
        <f t="shared" si="10"/>
        <v>56.731853306962591</v>
      </c>
      <c r="N8">
        <f t="shared" si="11"/>
        <v>0.81220429699740571</v>
      </c>
      <c r="O8">
        <f t="shared" si="12"/>
        <v>0</v>
      </c>
      <c r="P8">
        <f t="shared" si="13"/>
        <v>-6.1627460171378767E-2</v>
      </c>
      <c r="R8">
        <f t="shared" si="4"/>
        <v>81.292432307509884</v>
      </c>
      <c r="T8">
        <f t="shared" si="5"/>
        <v>81.252398700006012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-168.37199518</v>
      </c>
      <c r="E9">
        <f t="shared" si="1"/>
        <v>3.5194511110887561E-3</v>
      </c>
      <c r="F9">
        <f t="shared" si="2"/>
        <v>1.238653612334388E-5</v>
      </c>
      <c r="G9">
        <f t="shared" si="3"/>
        <v>0.24417420723519859</v>
      </c>
      <c r="H9">
        <f t="shared" si="6"/>
        <v>5.9963229384549857E-2</v>
      </c>
      <c r="I9">
        <f t="shared" si="7"/>
        <v>-0.32448946443441412</v>
      </c>
      <c r="J9">
        <f t="shared" si="8"/>
        <v>-0.17265723772685845</v>
      </c>
      <c r="K9">
        <f t="shared" si="9"/>
        <v>0.26452623504986422</v>
      </c>
      <c r="M9">
        <f t="shared" si="10"/>
        <v>44.388824166256185</v>
      </c>
      <c r="N9">
        <f t="shared" si="11"/>
        <v>1.0502844543043164</v>
      </c>
      <c r="O9">
        <f t="shared" si="12"/>
        <v>0.58346566541897305</v>
      </c>
      <c r="P9">
        <f t="shared" si="13"/>
        <v>-9.6120578423719537E-3</v>
      </c>
      <c r="R9">
        <f t="shared" si="4"/>
        <v>65.07215522799244</v>
      </c>
      <c r="T9">
        <f t="shared" si="5"/>
        <v>65.092341179979485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-168.37843939999999</v>
      </c>
      <c r="E10">
        <f t="shared" si="1"/>
        <v>-2.9247688889029178E-3</v>
      </c>
      <c r="F10">
        <f t="shared" si="2"/>
        <v>8.554273053494408E-6</v>
      </c>
      <c r="G10">
        <f t="shared" si="3"/>
        <v>-0.20291605203548815</v>
      </c>
      <c r="H10">
        <f t="shared" si="6"/>
        <v>4.9831232838982817E-2</v>
      </c>
      <c r="I10">
        <f t="shared" si="7"/>
        <v>0.26966042726502032</v>
      </c>
      <c r="J10">
        <f t="shared" si="8"/>
        <v>-0.14348331640589604</v>
      </c>
      <c r="K10">
        <f t="shared" si="9"/>
        <v>-0.21982919442603752</v>
      </c>
      <c r="M10">
        <f t="shared" si="10"/>
        <v>31.253646909693952</v>
      </c>
      <c r="N10">
        <f t="shared" si="11"/>
        <v>1.0502844543043164</v>
      </c>
      <c r="O10">
        <f t="shared" si="12"/>
        <v>1.7503969962569208</v>
      </c>
      <c r="P10">
        <f t="shared" si="13"/>
        <v>-9.6120578423719415E-3</v>
      </c>
      <c r="R10">
        <f t="shared" si="4"/>
        <v>48.146499522016605</v>
      </c>
      <c r="T10">
        <f t="shared" si="5"/>
        <v>48.173041570001345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-168.38494444</v>
      </c>
      <c r="E11">
        <f t="shared" si="1"/>
        <v>-9.4298088889104292E-3</v>
      </c>
      <c r="F11">
        <f t="shared" si="2"/>
        <v>8.8921295681374145E-5</v>
      </c>
      <c r="G11">
        <f t="shared" si="3"/>
        <v>-0.65422591112988659</v>
      </c>
      <c r="H11">
        <f t="shared" si="6"/>
        <v>0.46260757818789022</v>
      </c>
      <c r="I11">
        <f t="shared" si="7"/>
        <v>0.46260757818789089</v>
      </c>
      <c r="J11">
        <f t="shared" si="8"/>
        <v>-0.92521515637578089</v>
      </c>
      <c r="K11">
        <f t="shared" si="9"/>
        <v>0.46260757818788972</v>
      </c>
      <c r="M11">
        <f t="shared" si="10"/>
        <v>18.910617768987539</v>
      </c>
      <c r="N11">
        <f t="shared" si="11"/>
        <v>0.81220429699740615</v>
      </c>
      <c r="O11">
        <f t="shared" si="12"/>
        <v>2.3338626616758944</v>
      </c>
      <c r="P11">
        <f t="shared" si="13"/>
        <v>-6.1627460171378712E-2</v>
      </c>
      <c r="R11">
        <f t="shared" si="4"/>
        <v>31.105708292856505</v>
      </c>
      <c r="T11">
        <f t="shared" si="5"/>
        <v>31.094059049981624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-168.39087759</v>
      </c>
      <c r="E12">
        <f t="shared" si="1"/>
        <v>-1.5362958888914591E-2</v>
      </c>
      <c r="F12">
        <f t="shared" si="2"/>
        <v>2.3602050582247983E-4</v>
      </c>
      <c r="G12">
        <f t="shared" si="3"/>
        <v>-1.0658589050061296</v>
      </c>
      <c r="H12">
        <f t="shared" si="6"/>
        <v>1.1546987146109946</v>
      </c>
      <c r="I12">
        <f t="shared" si="7"/>
        <v>-0.26174894857295283</v>
      </c>
      <c r="J12">
        <f t="shared" si="8"/>
        <v>-0.75367605951790329</v>
      </c>
      <c r="K12">
        <f t="shared" si="9"/>
        <v>1.4164476631839484</v>
      </c>
      <c r="M12">
        <f t="shared" si="10"/>
        <v>8.8484882222152592</v>
      </c>
      <c r="N12">
        <f t="shared" si="11"/>
        <v>0.44744433395370425</v>
      </c>
      <c r="O12">
        <f t="shared" si="12"/>
        <v>1.7503969962569212</v>
      </c>
      <c r="P12">
        <f t="shared" si="13"/>
        <v>-7.9692219821467236E-2</v>
      </c>
      <c r="R12">
        <f t="shared" si="4"/>
        <v>15.50916724939627</v>
      </c>
      <c r="T12">
        <f t="shared" si="5"/>
        <v>15.516573724970698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-168.39518942999999</v>
      </c>
      <c r="E13">
        <f t="shared" si="1"/>
        <v>-1.9674798888900114E-2</v>
      </c>
      <c r="F13">
        <f t="shared" si="2"/>
        <v>3.8709771131866514E-4</v>
      </c>
      <c r="G13">
        <f t="shared" si="3"/>
        <v>-1.3650078576380595</v>
      </c>
      <c r="H13">
        <f t="shared" si="6"/>
        <v>1.8139944988009811</v>
      </c>
      <c r="I13">
        <f t="shared" si="7"/>
        <v>-1.4787818643214414</v>
      </c>
      <c r="J13">
        <f t="shared" si="8"/>
        <v>0.96520631250879196</v>
      </c>
      <c r="K13">
        <f t="shared" si="9"/>
        <v>-0.33521263447953814</v>
      </c>
      <c r="M13">
        <f t="shared" si="10"/>
        <v>2.280899593934143</v>
      </c>
      <c r="N13">
        <f t="shared" si="11"/>
        <v>0.1266798057367915</v>
      </c>
      <c r="O13">
        <f t="shared" si="12"/>
        <v>0.58346566541897449</v>
      </c>
      <c r="P13">
        <f t="shared" si="13"/>
        <v>-3.3950642678918355E-2</v>
      </c>
      <c r="R13">
        <f t="shared" si="4"/>
        <v>4.1819630373914576</v>
      </c>
      <c r="T13">
        <f t="shared" si="5"/>
        <v>4.1958378050087077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-168.39678753999999</v>
      </c>
      <c r="E14">
        <f t="shared" si="1"/>
        <v>-2.127290888890343E-2</v>
      </c>
      <c r="F14">
        <f t="shared" si="2"/>
        <v>4.5253665259558658E-4</v>
      </c>
      <c r="G14">
        <f t="shared" si="3"/>
        <v>-1.4758823178901124</v>
      </c>
      <c r="H14">
        <f t="shared" si="6"/>
        <v>2.0872127904268365</v>
      </c>
      <c r="I14">
        <f t="shared" si="7"/>
        <v>-2.0872127904268365</v>
      </c>
      <c r="J14">
        <f t="shared" si="8"/>
        <v>2.0872127904268365</v>
      </c>
      <c r="K14">
        <f t="shared" si="9"/>
        <v>-2.0872127904268365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-168.39518942999999</v>
      </c>
      <c r="E15">
        <f t="shared" si="1"/>
        <v>-1.9674798888900114E-2</v>
      </c>
      <c r="F15">
        <f t="shared" si="2"/>
        <v>3.8709771131866514E-4</v>
      </c>
      <c r="G15">
        <f t="shared" si="3"/>
        <v>-1.3650078576380595</v>
      </c>
      <c r="H15">
        <f t="shared" si="6"/>
        <v>1.8139944988009811</v>
      </c>
      <c r="I15">
        <f t="shared" si="7"/>
        <v>-1.4787818643214414</v>
      </c>
      <c r="J15">
        <f t="shared" si="8"/>
        <v>0.96520631250879196</v>
      </c>
      <c r="K15">
        <f t="shared" si="9"/>
        <v>-0.33521263447953814</v>
      </c>
      <c r="M15">
        <f t="shared" si="10"/>
        <v>2.280899593934143</v>
      </c>
      <c r="N15">
        <f t="shared" si="11"/>
        <v>0.1266798057367915</v>
      </c>
      <c r="O15">
        <f t="shared" si="12"/>
        <v>0.58346566541897449</v>
      </c>
      <c r="P15">
        <f t="shared" si="13"/>
        <v>-3.3950642678918355E-2</v>
      </c>
      <c r="R15">
        <f t="shared" si="4"/>
        <v>4.1819630373914576</v>
      </c>
      <c r="T15">
        <f t="shared" si="5"/>
        <v>4.1958378050087077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-168.39087759</v>
      </c>
      <c r="E16">
        <f t="shared" si="1"/>
        <v>-1.5362958888914591E-2</v>
      </c>
      <c r="F16">
        <f t="shared" si="2"/>
        <v>2.3602050582247983E-4</v>
      </c>
      <c r="G16">
        <f t="shared" si="3"/>
        <v>-1.0658589050061296</v>
      </c>
      <c r="H16">
        <f t="shared" si="6"/>
        <v>1.1546987146109946</v>
      </c>
      <c r="I16">
        <f t="shared" si="7"/>
        <v>-0.26174894857295283</v>
      </c>
      <c r="J16">
        <f t="shared" si="8"/>
        <v>-0.75367605951790329</v>
      </c>
      <c r="K16">
        <f t="shared" si="9"/>
        <v>1.4164476631839484</v>
      </c>
      <c r="M16">
        <f t="shared" si="10"/>
        <v>8.8484882222152592</v>
      </c>
      <c r="N16">
        <f t="shared" si="11"/>
        <v>0.44744433395370425</v>
      </c>
      <c r="O16">
        <f t="shared" si="12"/>
        <v>1.7503969962569212</v>
      </c>
      <c r="P16">
        <f t="shared" si="13"/>
        <v>-7.9692219821467236E-2</v>
      </c>
      <c r="R16">
        <f t="shared" si="4"/>
        <v>15.50916724939627</v>
      </c>
      <c r="T16">
        <f t="shared" si="5"/>
        <v>15.516573724970698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-168.38494444</v>
      </c>
      <c r="E17">
        <f t="shared" si="1"/>
        <v>-9.4298088889104292E-3</v>
      </c>
      <c r="F17">
        <f t="shared" si="2"/>
        <v>8.8921295681374145E-5</v>
      </c>
      <c r="G17">
        <f t="shared" si="3"/>
        <v>-0.65422591112988659</v>
      </c>
      <c r="H17">
        <f t="shared" si="6"/>
        <v>0.46260757818789022</v>
      </c>
      <c r="I17">
        <f t="shared" si="7"/>
        <v>0.46260757818789089</v>
      </c>
      <c r="J17">
        <f t="shared" si="8"/>
        <v>-0.92521515637578089</v>
      </c>
      <c r="K17">
        <f t="shared" si="9"/>
        <v>0.46260757818788972</v>
      </c>
      <c r="M17">
        <f t="shared" si="10"/>
        <v>18.910617768987539</v>
      </c>
      <c r="N17">
        <f t="shared" si="11"/>
        <v>0.81220429699740615</v>
      </c>
      <c r="O17">
        <f t="shared" si="12"/>
        <v>2.3338626616758944</v>
      </c>
      <c r="P17">
        <f t="shared" si="13"/>
        <v>-6.1627460171378712E-2</v>
      </c>
      <c r="R17">
        <f t="shared" si="4"/>
        <v>31.105708292856505</v>
      </c>
      <c r="T17">
        <f t="shared" si="5"/>
        <v>31.094059049981624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-168.37843939999999</v>
      </c>
      <c r="E18">
        <f t="shared" si="1"/>
        <v>-2.9247688889029178E-3</v>
      </c>
      <c r="F18">
        <f t="shared" si="2"/>
        <v>8.554273053494408E-6</v>
      </c>
      <c r="G18">
        <f t="shared" si="3"/>
        <v>-0.20291605203548815</v>
      </c>
      <c r="H18">
        <f t="shared" si="6"/>
        <v>4.9831232838982817E-2</v>
      </c>
      <c r="I18">
        <f t="shared" si="7"/>
        <v>0.26966042726502032</v>
      </c>
      <c r="J18">
        <f t="shared" si="8"/>
        <v>-0.14348331640589604</v>
      </c>
      <c r="K18">
        <f t="shared" si="9"/>
        <v>-0.21982919442603752</v>
      </c>
      <c r="M18">
        <f t="shared" si="10"/>
        <v>31.253646909693952</v>
      </c>
      <c r="N18">
        <f t="shared" si="11"/>
        <v>1.0502844543043164</v>
      </c>
      <c r="O18">
        <f t="shared" si="12"/>
        <v>1.7503969962569208</v>
      </c>
      <c r="P18">
        <f t="shared" si="13"/>
        <v>-9.6120578423719415E-3</v>
      </c>
      <c r="R18">
        <f t="shared" si="4"/>
        <v>48.146499522016605</v>
      </c>
      <c r="T18">
        <f t="shared" si="5"/>
        <v>48.173041570001345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-168.37199518</v>
      </c>
      <c r="E19">
        <f t="shared" si="1"/>
        <v>3.5194511110887561E-3</v>
      </c>
      <c r="F19">
        <f t="shared" si="2"/>
        <v>1.238653612334388E-5</v>
      </c>
      <c r="G19">
        <f t="shared" si="3"/>
        <v>0.24417420723519859</v>
      </c>
      <c r="H19">
        <f t="shared" si="6"/>
        <v>5.9963229384549857E-2</v>
      </c>
      <c r="I19">
        <f t="shared" si="7"/>
        <v>-0.32448946443441412</v>
      </c>
      <c r="J19">
        <f t="shared" si="8"/>
        <v>-0.17265723772685845</v>
      </c>
      <c r="K19">
        <f t="shared" si="9"/>
        <v>0.26452623504986422</v>
      </c>
      <c r="M19">
        <f t="shared" si="10"/>
        <v>44.388824166256185</v>
      </c>
      <c r="N19">
        <f t="shared" si="11"/>
        <v>1.0502844543043164</v>
      </c>
      <c r="O19">
        <f t="shared" si="12"/>
        <v>0.58346566541897305</v>
      </c>
      <c r="P19">
        <f t="shared" si="13"/>
        <v>-9.6120578423719537E-3</v>
      </c>
      <c r="R19">
        <f t="shared" si="4"/>
        <v>65.07215522799244</v>
      </c>
      <c r="T19">
        <f t="shared" si="5"/>
        <v>65.092341179979485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-168.36584013999999</v>
      </c>
      <c r="E20">
        <f t="shared" si="1"/>
        <v>9.6744911110988596E-3</v>
      </c>
      <c r="F20">
        <f t="shared" si="2"/>
        <v>9.3595778258730844E-5</v>
      </c>
      <c r="G20">
        <f t="shared" si="3"/>
        <v>0.67120159447981786</v>
      </c>
      <c r="H20">
        <f t="shared" si="6"/>
        <v>0.47461119899990251</v>
      </c>
      <c r="I20">
        <f t="shared" si="7"/>
        <v>-0.47461119899990217</v>
      </c>
      <c r="J20">
        <f t="shared" si="8"/>
        <v>-0.94922239799980479</v>
      </c>
      <c r="K20">
        <f t="shared" si="9"/>
        <v>-0.47461119899990284</v>
      </c>
      <c r="M20">
        <f t="shared" si="10"/>
        <v>56.731853306962591</v>
      </c>
      <c r="N20">
        <f t="shared" si="11"/>
        <v>0.81220429699740571</v>
      </c>
      <c r="O20">
        <f t="shared" si="12"/>
        <v>0</v>
      </c>
      <c r="P20">
        <f t="shared" si="13"/>
        <v>-6.1627460171378767E-2</v>
      </c>
      <c r="R20">
        <f t="shared" si="4"/>
        <v>81.292432307509884</v>
      </c>
      <c r="T20">
        <f t="shared" si="5"/>
        <v>81.252398700006012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-168.36028356</v>
      </c>
      <c r="E21">
        <f t="shared" si="1"/>
        <v>1.5231071111088568E-2</v>
      </c>
      <c r="F21">
        <f t="shared" si="2"/>
        <v>2.3198552719103674E-4</v>
      </c>
      <c r="G21">
        <f t="shared" si="3"/>
        <v>1.0567087299992324</v>
      </c>
      <c r="H21">
        <f t="shared" si="6"/>
        <v>1.1447858684835148</v>
      </c>
      <c r="I21">
        <f t="shared" si="7"/>
        <v>0.2595018887828961</v>
      </c>
      <c r="J21">
        <f t="shared" si="8"/>
        <v>-0.7472059087214814</v>
      </c>
      <c r="K21">
        <f t="shared" si="9"/>
        <v>-1.4042877572664108</v>
      </c>
      <c r="M21">
        <f t="shared" si="10"/>
        <v>66.79398285373486</v>
      </c>
      <c r="N21">
        <f t="shared" si="11"/>
        <v>0.44744433395370403</v>
      </c>
      <c r="O21">
        <f t="shared" si="12"/>
        <v>0.58346566541897382</v>
      </c>
      <c r="P21">
        <f t="shared" si="13"/>
        <v>-7.9692219821467222E-2</v>
      </c>
      <c r="R21">
        <f t="shared" si="4"/>
        <v>95.806181521279541</v>
      </c>
      <c r="T21">
        <f t="shared" si="5"/>
        <v>95.84119948997899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-168.35626328000001</v>
      </c>
      <c r="E22">
        <f t="shared" si="1"/>
        <v>1.9251351111080339E-2</v>
      </c>
      <c r="F22">
        <f t="shared" si="2"/>
        <v>3.7061451960209422E-4</v>
      </c>
      <c r="G22">
        <f t="shared" si="3"/>
        <v>1.3356296897956701</v>
      </c>
      <c r="H22">
        <f t="shared" si="6"/>
        <v>1.774953086289877</v>
      </c>
      <c r="I22">
        <f t="shared" si="7"/>
        <v>1.4469550132383351</v>
      </c>
      <c r="J22">
        <f t="shared" si="8"/>
        <v>0.94443281080860342</v>
      </c>
      <c r="K22">
        <f t="shared" si="9"/>
        <v>0.32799807305154166</v>
      </c>
      <c r="M22">
        <f t="shared" si="10"/>
        <v>73.361571482015989</v>
      </c>
      <c r="N22">
        <f t="shared" si="11"/>
        <v>0.12667980573679138</v>
      </c>
      <c r="O22">
        <f t="shared" si="12"/>
        <v>1.7503969962569208</v>
      </c>
      <c r="P22">
        <f t="shared" si="13"/>
        <v>-3.3950642678918327E-2</v>
      </c>
      <c r="R22">
        <f t="shared" si="4"/>
        <v>106.35550335853792</v>
      </c>
      <c r="T22">
        <f t="shared" si="5"/>
        <v>106.39644462995739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-168.37551463111109</v>
      </c>
      <c r="F24">
        <f>SQRT(AVERAGE(F5:F22))</f>
        <v>1.4413689107214656E-2</v>
      </c>
      <c r="G24" t="s">
        <v>10</v>
      </c>
      <c r="H24" s="3">
        <f t="shared" ref="H24:K24" si="15">AVERAGE(H5:H22)</f>
        <v>0.99942115763696393</v>
      </c>
      <c r="I24" s="3">
        <f t="shared" si="15"/>
        <v>-1.4308260905046813E-2</v>
      </c>
      <c r="J24" s="3">
        <f t="shared" si="15"/>
        <v>3.0836006411739367E-2</v>
      </c>
      <c r="K24" s="3">
        <f t="shared" si="15"/>
        <v>1.0856650011669227E-3</v>
      </c>
    </row>
    <row r="25" spans="2:22" x14ac:dyDescent="0.25">
      <c r="B25" t="s">
        <v>5</v>
      </c>
      <c r="D25">
        <f>MIN(D4:D22)</f>
        <v>-168.39678753999999</v>
      </c>
      <c r="F25" s="2">
        <f>F24*$A$1</f>
        <v>37.843140750992077</v>
      </c>
      <c r="G25" s="3">
        <f>SUM(H25:K25)</f>
        <v>0.99999941462245567</v>
      </c>
      <c r="H25">
        <f t="shared" ref="H25:K25" si="16">H24^2</f>
        <v>0.99884265033240915</v>
      </c>
      <c r="I25">
        <f t="shared" si="16"/>
        <v>2.0472633012689104E-4</v>
      </c>
      <c r="J25">
        <f t="shared" si="16"/>
        <v>9.5085929142483139E-4</v>
      </c>
      <c r="K25">
        <f t="shared" si="16"/>
        <v>1.1786684947587741E-6</v>
      </c>
    </row>
    <row r="26" spans="2:22" x14ac:dyDescent="0.25">
      <c r="B26" t="s">
        <v>6</v>
      </c>
      <c r="D26">
        <f>MAX(D5:D22)</f>
        <v>-168.35480978000001</v>
      </c>
    </row>
    <row r="27" spans="2:22" x14ac:dyDescent="0.25">
      <c r="B27" t="s">
        <v>64</v>
      </c>
      <c r="D27" s="1">
        <f>D26-D25</f>
        <v>4.1977759999980435E-2</v>
      </c>
      <c r="G27" t="s">
        <v>60</v>
      </c>
      <c r="H27">
        <f>H24*$F$24</f>
        <v>1.4405345853351768E-2</v>
      </c>
      <c r="I27">
        <f t="shared" ref="I27:K27" si="17">I24*$F$24</f>
        <v>-2.0623482435025856E-4</v>
      </c>
      <c r="J27">
        <f t="shared" si="17"/>
        <v>4.4446060972688902E-4</v>
      </c>
      <c r="K27">
        <f t="shared" si="17"/>
        <v>1.564843780140386E-5</v>
      </c>
    </row>
    <row r="28" spans="2:22" x14ac:dyDescent="0.25">
      <c r="D28" s="2">
        <f>D27*$A$1</f>
        <v>110.21260887994863</v>
      </c>
      <c r="H28">
        <f>$A$1*H27</f>
        <v>37.821235537975063</v>
      </c>
      <c r="I28">
        <f t="shared" ref="I28:K28" si="18">$A$1*I27</f>
        <v>-0.54146953133160391</v>
      </c>
      <c r="J28">
        <f t="shared" si="18"/>
        <v>1.1669313308379472</v>
      </c>
      <c r="K28">
        <f t="shared" si="18"/>
        <v>4.1084973447585833E-2</v>
      </c>
      <c r="L28" t="s">
        <v>56</v>
      </c>
    </row>
    <row r="32" spans="2:22" x14ac:dyDescent="0.25">
      <c r="F32" s="2">
        <f>F25/part_relax!F25</f>
        <v>7.2424214633358739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3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x14ac:dyDescent="0.25">
      <c r="A1">
        <v>2625.5</v>
      </c>
      <c r="R1" t="s">
        <v>14</v>
      </c>
      <c r="T1" t="s">
        <v>57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56</v>
      </c>
      <c r="W2" s="1" t="s">
        <v>58</v>
      </c>
    </row>
    <row r="3" spans="1:23" x14ac:dyDescent="0.25">
      <c r="F3">
        <f>SUM(F4:F22)</f>
        <v>2.1940691111186411E-3</v>
      </c>
      <c r="W3" s="1" t="s">
        <v>59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-168.43613169</v>
      </c>
      <c r="E4">
        <f>D4-$D$24</f>
        <v>-1.5893338333341944E-2</v>
      </c>
      <c r="V4">
        <f>SUM(V5:V22)</f>
        <v>0</v>
      </c>
      <c r="W4" s="4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-168.40452668</v>
      </c>
      <c r="E5">
        <f t="shared" ref="E5:E22" si="1">D5-$D$24</f>
        <v>1.5711671666650773E-2</v>
      </c>
      <c r="F5">
        <f t="shared" ref="F5:F22" si="2">E5^2</f>
        <v>2.4685662656063665E-4</v>
      </c>
      <c r="G5">
        <f t="shared" ref="G5:G22" si="3">E5/$F$24</f>
        <v>1.4230936991786964</v>
      </c>
      <c r="H5">
        <f>COS(C5)*SQRT(2)*G5</f>
        <v>2.0125584099062102</v>
      </c>
      <c r="I5">
        <f>SQRT(2)*COS(2*C5)*G5</f>
        <v>2.0125584099062102</v>
      </c>
      <c r="J5">
        <f>COS(3*C5)*SQRT(2)*G5</f>
        <v>2.0125584099062102</v>
      </c>
      <c r="K5">
        <f>COS(4*C5)*SQRT(2)*G5</f>
        <v>2.0125584099062102</v>
      </c>
      <c r="M5">
        <f>H$28*(COS($C5)-COS($C$4))</f>
        <v>57.968126899917969</v>
      </c>
      <c r="N5">
        <f>I$28*(COS(2*$C5)-COS(2*$C$4))</f>
        <v>0</v>
      </c>
      <c r="O5">
        <f>J$28*(COS(3*$C5)-COS(3*$C$4))</f>
        <v>0.68775814448649009</v>
      </c>
      <c r="P5">
        <f>K$28*(COS(4*$C5)-COS(4*$C$4))</f>
        <v>0</v>
      </c>
      <c r="R5">
        <f t="shared" ref="R5:R22" si="4">SUM(M5:P5)*SQRT(2)</f>
        <v>82.951948142793981</v>
      </c>
      <c r="T5">
        <f t="shared" ref="T5:T22" si="5">(D5-$D$25)*$A$1</f>
        <v>82.978953754980878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-168.40555671000001</v>
      </c>
      <c r="E6">
        <f t="shared" si="1"/>
        <v>1.4681641666641099E-2</v>
      </c>
      <c r="F6">
        <f t="shared" si="2"/>
        <v>2.1555060202765202E-4</v>
      </c>
      <c r="G6">
        <f t="shared" si="3"/>
        <v>1.3297981394140321</v>
      </c>
      <c r="H6">
        <f t="shared" ref="H6:H22" si="6">COS(C6)*SQRT(2)*G6</f>
        <v>1.7672033870829607</v>
      </c>
      <c r="I6">
        <f t="shared" ref="I6:I22" si="7">SQRT(2)*COS(2*C6)*G6</f>
        <v>1.4406374005616105</v>
      </c>
      <c r="J6">
        <f t="shared" ref="J6:J22" si="8">COS(3*C6)*SQRT(2)*G6</f>
        <v>0.94030928198891628</v>
      </c>
      <c r="K6">
        <f t="shared" ref="K6:K22" si="9">COS(4*C6)*SQRT(2)*G6</f>
        <v>0.32656598652135016</v>
      </c>
      <c r="M6">
        <f t="shared" ref="M6:M23" si="10">H$28*(COS($C6)-COS($C$4))</f>
        <v>56.220173994276003</v>
      </c>
      <c r="N6">
        <f t="shared" ref="N6:N23" si="11">I$28*(COS(2*$C6)-COS(2*$C$4))</f>
        <v>4.7699471789494602E-2</v>
      </c>
      <c r="O6">
        <f t="shared" ref="O6:O23" si="12">J$28*(COS(3*$C6)-COS(3*$C$4))</f>
        <v>0.51581860836486759</v>
      </c>
      <c r="P6">
        <f t="shared" ref="P6:P23" si="13">K$28*(COS(4*$C6)-COS(4*$C$4))</f>
        <v>-2.8888755319558389E-2</v>
      </c>
      <c r="R6">
        <f t="shared" si="4"/>
        <v>80.263412583704053</v>
      </c>
      <c r="T6">
        <f t="shared" si="5"/>
        <v>80.274609989955479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-168.40841359000001</v>
      </c>
      <c r="E7">
        <f t="shared" si="1"/>
        <v>1.1824761666645145E-2</v>
      </c>
      <c r="F7">
        <f t="shared" si="2"/>
        <v>1.3982498847296047E-4</v>
      </c>
      <c r="G7">
        <f t="shared" si="3"/>
        <v>1.0710345900246032</v>
      </c>
      <c r="H7">
        <f t="shared" si="6"/>
        <v>1.1603057952574038</v>
      </c>
      <c r="I7">
        <f t="shared" si="7"/>
        <v>0.26301997056786047</v>
      </c>
      <c r="J7">
        <f t="shared" si="8"/>
        <v>-0.75733582149175038</v>
      </c>
      <c r="K7">
        <f t="shared" si="9"/>
        <v>-1.4233257658252643</v>
      </c>
      <c r="M7">
        <f t="shared" si="10"/>
        <v>51.187144194807935</v>
      </c>
      <c r="N7">
        <f t="shared" si="11"/>
        <v>0.16847877418709475</v>
      </c>
      <c r="O7">
        <f t="shared" si="12"/>
        <v>0.1719395361216226</v>
      </c>
      <c r="P7">
        <f t="shared" si="13"/>
        <v>-6.7810470071731091E-2</v>
      </c>
      <c r="R7">
        <f t="shared" si="4"/>
        <v>72.775079244316998</v>
      </c>
      <c r="T7">
        <f t="shared" si="5"/>
        <v>72.773871549966103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-168.41256906000001</v>
      </c>
      <c r="E8">
        <f t="shared" si="1"/>
        <v>7.6692916666445399E-3</v>
      </c>
      <c r="F8">
        <f t="shared" si="2"/>
        <v>5.8818034668063381E-5</v>
      </c>
      <c r="G8">
        <f t="shared" si="3"/>
        <v>0.69465050438468523</v>
      </c>
      <c r="H8">
        <f t="shared" si="6"/>
        <v>0.4911920822050666</v>
      </c>
      <c r="I8">
        <f t="shared" si="7"/>
        <v>-0.49119208220506627</v>
      </c>
      <c r="J8">
        <f t="shared" si="8"/>
        <v>-0.9823841644101331</v>
      </c>
      <c r="K8">
        <f t="shared" si="9"/>
        <v>-0.49119208220506699</v>
      </c>
      <c r="M8">
        <f t="shared" si="10"/>
        <v>43.476095174938479</v>
      </c>
      <c r="N8">
        <f t="shared" si="11"/>
        <v>0.30582392928853669</v>
      </c>
      <c r="O8">
        <f t="shared" si="12"/>
        <v>0</v>
      </c>
      <c r="P8">
        <f t="shared" si="13"/>
        <v>-5.2439084428946459E-2</v>
      </c>
      <c r="R8">
        <f t="shared" si="4"/>
        <v>61.842823719521711</v>
      </c>
      <c r="T8">
        <f t="shared" si="5"/>
        <v>61.863685064964514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-168.41749806000001</v>
      </c>
      <c r="E9">
        <f t="shared" si="1"/>
        <v>2.7402916666403598E-3</v>
      </c>
      <c r="F9">
        <f t="shared" si="2"/>
        <v>7.5091984182586009E-6</v>
      </c>
      <c r="G9">
        <f t="shared" si="3"/>
        <v>0.24820349402954872</v>
      </c>
      <c r="H9">
        <f t="shared" si="6"/>
        <v>6.0952723938628731E-2</v>
      </c>
      <c r="I9">
        <f t="shared" si="7"/>
        <v>-0.32984408861342057</v>
      </c>
      <c r="J9">
        <f t="shared" si="8"/>
        <v>-0.17550637374248884</v>
      </c>
      <c r="K9">
        <f t="shared" si="9"/>
        <v>0.26889136467479186</v>
      </c>
      <c r="M9">
        <f t="shared" si="10"/>
        <v>34.017093249427049</v>
      </c>
      <c r="N9">
        <f t="shared" si="11"/>
        <v>0.39546961260048408</v>
      </c>
      <c r="O9">
        <f t="shared" si="12"/>
        <v>0.17193953612162236</v>
      </c>
      <c r="P9">
        <f t="shared" si="13"/>
        <v>-8.1789434666034028E-3</v>
      </c>
      <c r="R9">
        <f t="shared" si="4"/>
        <v>48.898305566611015</v>
      </c>
      <c r="T9">
        <f t="shared" si="5"/>
        <v>48.922595564953539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-168.42274373000001</v>
      </c>
      <c r="E10">
        <f t="shared" si="1"/>
        <v>-2.505378333353292E-3</v>
      </c>
      <c r="F10">
        <f t="shared" si="2"/>
        <v>6.2769205932361194E-6</v>
      </c>
      <c r="G10">
        <f t="shared" si="3"/>
        <v>-0.2269260837356793</v>
      </c>
      <c r="H10">
        <f t="shared" si="6"/>
        <v>5.5727510970366601E-2</v>
      </c>
      <c r="I10">
        <f t="shared" si="7"/>
        <v>0.30156798382337424</v>
      </c>
      <c r="J10">
        <f t="shared" si="8"/>
        <v>-0.16046097263760517</v>
      </c>
      <c r="K10">
        <f t="shared" si="9"/>
        <v>-0.24584047285300764</v>
      </c>
      <c r="M10">
        <f t="shared" si="10"/>
        <v>23.951033650490928</v>
      </c>
      <c r="N10">
        <f t="shared" si="11"/>
        <v>0.39546961260048408</v>
      </c>
      <c r="O10">
        <f t="shared" si="12"/>
        <v>0.51581860836486759</v>
      </c>
      <c r="P10">
        <f t="shared" si="13"/>
        <v>-8.1789434666033924E-3</v>
      </c>
      <c r="R10">
        <f t="shared" si="4"/>
        <v>35.149066009922343</v>
      </c>
      <c r="T10">
        <f t="shared" si="5"/>
        <v>35.150088979970207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-168.42781595</v>
      </c>
      <c r="E11">
        <f t="shared" si="1"/>
        <v>-7.5775983333414842E-3</v>
      </c>
      <c r="F11">
        <f t="shared" si="2"/>
        <v>5.7419996501459637E-5</v>
      </c>
      <c r="G11">
        <f t="shared" si="3"/>
        <v>-0.68634532797514747</v>
      </c>
      <c r="H11">
        <f t="shared" si="6"/>
        <v>0.48531943564693159</v>
      </c>
      <c r="I11">
        <f t="shared" si="7"/>
        <v>0.48531943564693231</v>
      </c>
      <c r="J11">
        <f t="shared" si="8"/>
        <v>-0.97063887129386361</v>
      </c>
      <c r="K11">
        <f t="shared" si="9"/>
        <v>0.48531943564693109</v>
      </c>
      <c r="M11">
        <f t="shared" si="10"/>
        <v>14.492031724979499</v>
      </c>
      <c r="N11">
        <f t="shared" si="11"/>
        <v>0.3058239292885368</v>
      </c>
      <c r="O11">
        <f t="shared" si="12"/>
        <v>0.68775814448649009</v>
      </c>
      <c r="P11">
        <f t="shared" si="13"/>
        <v>-5.243908442894641E-2</v>
      </c>
      <c r="R11">
        <f t="shared" si="4"/>
        <v>21.825804991472751</v>
      </c>
      <c r="T11">
        <f t="shared" si="5"/>
        <v>21.832975370001208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-168.43213713</v>
      </c>
      <c r="E12">
        <f t="shared" si="1"/>
        <v>-1.1898778333346627E-2</v>
      </c>
      <c r="F12">
        <f t="shared" si="2"/>
        <v>1.4158092582611912E-4</v>
      </c>
      <c r="G12">
        <f t="shared" si="3"/>
        <v>-1.0777386921883894</v>
      </c>
      <c r="H12">
        <f t="shared" si="6"/>
        <v>1.1675686872919739</v>
      </c>
      <c r="I12">
        <f t="shared" si="7"/>
        <v>-0.26466633453240967</v>
      </c>
      <c r="J12">
        <f t="shared" si="8"/>
        <v>-0.76207633759353222</v>
      </c>
      <c r="K12">
        <f t="shared" si="9"/>
        <v>1.4322350218243847</v>
      </c>
      <c r="M12">
        <f t="shared" si="10"/>
        <v>6.7809827051100324</v>
      </c>
      <c r="N12">
        <f t="shared" si="11"/>
        <v>0.16847877418709484</v>
      </c>
      <c r="O12">
        <f t="shared" si="12"/>
        <v>0.5158186083648677</v>
      </c>
      <c r="P12">
        <f t="shared" si="13"/>
        <v>-6.7810470071731105E-2</v>
      </c>
      <c r="R12">
        <f t="shared" si="4"/>
        <v>10.461601860439064</v>
      </c>
      <c r="T12">
        <f t="shared" si="5"/>
        <v>10.487717279987706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-168.43508174999999</v>
      </c>
      <c r="E13">
        <f t="shared" si="1"/>
        <v>-1.4843398333340474E-2</v>
      </c>
      <c r="F13">
        <f t="shared" si="2"/>
        <v>2.2032647408221477E-4</v>
      </c>
      <c r="G13">
        <f t="shared" si="3"/>
        <v>-1.344449342549128</v>
      </c>
      <c r="H13">
        <f t="shared" si="6"/>
        <v>1.7866737525751177</v>
      </c>
      <c r="I13">
        <f t="shared" si="7"/>
        <v>-1.4565097879368438</v>
      </c>
      <c r="J13">
        <f t="shared" si="8"/>
        <v>0.95066924707828249</v>
      </c>
      <c r="K13">
        <f t="shared" si="9"/>
        <v>-0.33016396463827236</v>
      </c>
      <c r="M13">
        <f t="shared" si="10"/>
        <v>1.7479529056419709</v>
      </c>
      <c r="N13">
        <f t="shared" si="11"/>
        <v>4.7699471789494644E-2</v>
      </c>
      <c r="O13">
        <f t="shared" si="12"/>
        <v>0.1719395361216228</v>
      </c>
      <c r="P13">
        <f t="shared" si="13"/>
        <v>-2.8888755319558413E-2</v>
      </c>
      <c r="R13">
        <f t="shared" si="4"/>
        <v>2.7417402997894107</v>
      </c>
      <c r="T13">
        <f t="shared" si="5"/>
        <v>2.7566174700038601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-168.43613169</v>
      </c>
      <c r="E14">
        <f t="shared" si="1"/>
        <v>-1.5893338333341944E-2</v>
      </c>
      <c r="F14">
        <f t="shared" si="2"/>
        <v>2.5259820337807652E-4</v>
      </c>
      <c r="G14">
        <f t="shared" si="3"/>
        <v>-1.4395482620160645</v>
      </c>
      <c r="H14">
        <f t="shared" si="6"/>
        <v>2.0358286758337361</v>
      </c>
      <c r="I14">
        <f t="shared" si="7"/>
        <v>-2.0358286758337361</v>
      </c>
      <c r="J14">
        <f t="shared" si="8"/>
        <v>2.0358286758337361</v>
      </c>
      <c r="K14">
        <f t="shared" si="9"/>
        <v>-2.0358286758337361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-168.43508174999999</v>
      </c>
      <c r="E15">
        <f t="shared" si="1"/>
        <v>-1.4843398333340474E-2</v>
      </c>
      <c r="F15">
        <f t="shared" si="2"/>
        <v>2.2032647408221477E-4</v>
      </c>
      <c r="G15">
        <f t="shared" si="3"/>
        <v>-1.344449342549128</v>
      </c>
      <c r="H15">
        <f t="shared" si="6"/>
        <v>1.7866737525751177</v>
      </c>
      <c r="I15">
        <f t="shared" si="7"/>
        <v>-1.4565097879368438</v>
      </c>
      <c r="J15">
        <f t="shared" si="8"/>
        <v>0.95066924707828249</v>
      </c>
      <c r="K15">
        <f t="shared" si="9"/>
        <v>-0.33016396463827236</v>
      </c>
      <c r="M15">
        <f t="shared" si="10"/>
        <v>1.7479529056419709</v>
      </c>
      <c r="N15">
        <f t="shared" si="11"/>
        <v>4.7699471789494644E-2</v>
      </c>
      <c r="O15">
        <f t="shared" si="12"/>
        <v>0.1719395361216228</v>
      </c>
      <c r="P15">
        <f t="shared" si="13"/>
        <v>-2.8888755319558413E-2</v>
      </c>
      <c r="R15">
        <f t="shared" si="4"/>
        <v>2.7417402997894107</v>
      </c>
      <c r="T15">
        <f t="shared" si="5"/>
        <v>2.7566174700038601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-168.43213713</v>
      </c>
      <c r="E16">
        <f t="shared" si="1"/>
        <v>-1.1898778333346627E-2</v>
      </c>
      <c r="F16">
        <f t="shared" si="2"/>
        <v>1.4158092582611912E-4</v>
      </c>
      <c r="G16">
        <f t="shared" si="3"/>
        <v>-1.0777386921883894</v>
      </c>
      <c r="H16">
        <f t="shared" si="6"/>
        <v>1.1675686872919739</v>
      </c>
      <c r="I16">
        <f t="shared" si="7"/>
        <v>-0.26466633453240967</v>
      </c>
      <c r="J16">
        <f t="shared" si="8"/>
        <v>-0.76207633759353222</v>
      </c>
      <c r="K16">
        <f t="shared" si="9"/>
        <v>1.4322350218243847</v>
      </c>
      <c r="M16">
        <f t="shared" si="10"/>
        <v>6.7809827051100324</v>
      </c>
      <c r="N16">
        <f t="shared" si="11"/>
        <v>0.16847877418709484</v>
      </c>
      <c r="O16">
        <f t="shared" si="12"/>
        <v>0.5158186083648677</v>
      </c>
      <c r="P16">
        <f t="shared" si="13"/>
        <v>-6.7810470071731105E-2</v>
      </c>
      <c r="R16">
        <f t="shared" si="4"/>
        <v>10.461601860439064</v>
      </c>
      <c r="T16">
        <f t="shared" si="5"/>
        <v>10.487717279987706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-168.42781595</v>
      </c>
      <c r="E17">
        <f t="shared" si="1"/>
        <v>-7.5775983333414842E-3</v>
      </c>
      <c r="F17">
        <f t="shared" si="2"/>
        <v>5.7419996501459637E-5</v>
      </c>
      <c r="G17">
        <f t="shared" si="3"/>
        <v>-0.68634532797514747</v>
      </c>
      <c r="H17">
        <f t="shared" si="6"/>
        <v>0.48531943564693159</v>
      </c>
      <c r="I17">
        <f t="shared" si="7"/>
        <v>0.48531943564693231</v>
      </c>
      <c r="J17">
        <f t="shared" si="8"/>
        <v>-0.97063887129386361</v>
      </c>
      <c r="K17">
        <f t="shared" si="9"/>
        <v>0.48531943564693109</v>
      </c>
      <c r="M17">
        <f t="shared" si="10"/>
        <v>14.492031724979499</v>
      </c>
      <c r="N17">
        <f t="shared" si="11"/>
        <v>0.3058239292885368</v>
      </c>
      <c r="O17">
        <f t="shared" si="12"/>
        <v>0.68775814448649009</v>
      </c>
      <c r="P17">
        <f t="shared" si="13"/>
        <v>-5.243908442894641E-2</v>
      </c>
      <c r="R17">
        <f t="shared" si="4"/>
        <v>21.825804991472751</v>
      </c>
      <c r="T17">
        <f t="shared" si="5"/>
        <v>21.832975370001208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-168.42274373000001</v>
      </c>
      <c r="E18">
        <f t="shared" si="1"/>
        <v>-2.505378333353292E-3</v>
      </c>
      <c r="F18">
        <f t="shared" si="2"/>
        <v>6.2769205932361194E-6</v>
      </c>
      <c r="G18">
        <f t="shared" si="3"/>
        <v>-0.2269260837356793</v>
      </c>
      <c r="H18">
        <f t="shared" si="6"/>
        <v>5.5727510970366601E-2</v>
      </c>
      <c r="I18">
        <f t="shared" si="7"/>
        <v>0.30156798382337424</v>
      </c>
      <c r="J18">
        <f t="shared" si="8"/>
        <v>-0.16046097263760517</v>
      </c>
      <c r="K18">
        <f t="shared" si="9"/>
        <v>-0.24584047285300764</v>
      </c>
      <c r="M18">
        <f t="shared" si="10"/>
        <v>23.951033650490928</v>
      </c>
      <c r="N18">
        <f t="shared" si="11"/>
        <v>0.39546961260048408</v>
      </c>
      <c r="O18">
        <f t="shared" si="12"/>
        <v>0.51581860836486759</v>
      </c>
      <c r="P18">
        <f t="shared" si="13"/>
        <v>-8.1789434666033924E-3</v>
      </c>
      <c r="R18">
        <f t="shared" si="4"/>
        <v>35.149066009922343</v>
      </c>
      <c r="T18">
        <f t="shared" si="5"/>
        <v>35.150088979970207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-168.41749806000001</v>
      </c>
      <c r="E19">
        <f t="shared" si="1"/>
        <v>2.7402916666403598E-3</v>
      </c>
      <c r="F19">
        <f t="shared" si="2"/>
        <v>7.5091984182586009E-6</v>
      </c>
      <c r="G19">
        <f t="shared" si="3"/>
        <v>0.24820349402954872</v>
      </c>
      <c r="H19">
        <f t="shared" si="6"/>
        <v>6.0952723938628731E-2</v>
      </c>
      <c r="I19">
        <f t="shared" si="7"/>
        <v>-0.32984408861342057</v>
      </c>
      <c r="J19">
        <f t="shared" si="8"/>
        <v>-0.17550637374248884</v>
      </c>
      <c r="K19">
        <f t="shared" si="9"/>
        <v>0.26889136467479186</v>
      </c>
      <c r="M19">
        <f t="shared" si="10"/>
        <v>34.017093249427049</v>
      </c>
      <c r="N19">
        <f t="shared" si="11"/>
        <v>0.39546961260048408</v>
      </c>
      <c r="O19">
        <f t="shared" si="12"/>
        <v>0.17193953612162236</v>
      </c>
      <c r="P19">
        <f t="shared" si="13"/>
        <v>-8.1789434666034028E-3</v>
      </c>
      <c r="R19">
        <f t="shared" si="4"/>
        <v>48.898305566611015</v>
      </c>
      <c r="T19">
        <f t="shared" si="5"/>
        <v>48.922595564953539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-168.41256906000001</v>
      </c>
      <c r="E20">
        <f t="shared" si="1"/>
        <v>7.6692916666445399E-3</v>
      </c>
      <c r="F20">
        <f t="shared" si="2"/>
        <v>5.8818034668063381E-5</v>
      </c>
      <c r="G20">
        <f t="shared" si="3"/>
        <v>0.69465050438468523</v>
      </c>
      <c r="H20">
        <f t="shared" si="6"/>
        <v>0.4911920822050666</v>
      </c>
      <c r="I20">
        <f t="shared" si="7"/>
        <v>-0.49119208220506627</v>
      </c>
      <c r="J20">
        <f t="shared" si="8"/>
        <v>-0.9823841644101331</v>
      </c>
      <c r="K20">
        <f t="shared" si="9"/>
        <v>-0.49119208220506699</v>
      </c>
      <c r="M20">
        <f t="shared" si="10"/>
        <v>43.476095174938479</v>
      </c>
      <c r="N20">
        <f t="shared" si="11"/>
        <v>0.30582392928853669</v>
      </c>
      <c r="O20">
        <f t="shared" si="12"/>
        <v>0</v>
      </c>
      <c r="P20">
        <f t="shared" si="13"/>
        <v>-5.2439084428946459E-2</v>
      </c>
      <c r="R20">
        <f t="shared" si="4"/>
        <v>61.842823719521711</v>
      </c>
      <c r="T20">
        <f t="shared" si="5"/>
        <v>61.863685064964514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-168.40841359000001</v>
      </c>
      <c r="E21">
        <f t="shared" si="1"/>
        <v>1.1824761666645145E-2</v>
      </c>
      <c r="F21">
        <f t="shared" si="2"/>
        <v>1.3982498847296047E-4</v>
      </c>
      <c r="G21">
        <f t="shared" si="3"/>
        <v>1.0710345900246032</v>
      </c>
      <c r="H21">
        <f t="shared" si="6"/>
        <v>1.1603057952574038</v>
      </c>
      <c r="I21">
        <f t="shared" si="7"/>
        <v>0.26301997056786047</v>
      </c>
      <c r="J21">
        <f t="shared" si="8"/>
        <v>-0.75733582149175038</v>
      </c>
      <c r="K21">
        <f t="shared" si="9"/>
        <v>-1.4233257658252643</v>
      </c>
      <c r="M21">
        <f t="shared" si="10"/>
        <v>51.187144194807935</v>
      </c>
      <c r="N21">
        <f t="shared" si="11"/>
        <v>0.16847877418709475</v>
      </c>
      <c r="O21">
        <f t="shared" si="12"/>
        <v>0.1719395361216226</v>
      </c>
      <c r="P21">
        <f t="shared" si="13"/>
        <v>-6.7810470071731091E-2</v>
      </c>
      <c r="R21">
        <f t="shared" si="4"/>
        <v>72.775079244316998</v>
      </c>
      <c r="T21">
        <f t="shared" si="5"/>
        <v>72.773871549966103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-168.40555671000001</v>
      </c>
      <c r="E22">
        <f t="shared" si="1"/>
        <v>1.4681641666641099E-2</v>
      </c>
      <c r="F22">
        <f t="shared" si="2"/>
        <v>2.1555060202765202E-4</v>
      </c>
      <c r="G22">
        <f t="shared" si="3"/>
        <v>1.3297981394140321</v>
      </c>
      <c r="H22">
        <f t="shared" si="6"/>
        <v>1.7672033870829607</v>
      </c>
      <c r="I22">
        <f t="shared" si="7"/>
        <v>1.4406374005616105</v>
      </c>
      <c r="J22">
        <f t="shared" si="8"/>
        <v>0.94030928198891628</v>
      </c>
      <c r="K22">
        <f t="shared" si="9"/>
        <v>0.32656598652135016</v>
      </c>
      <c r="M22">
        <f t="shared" si="10"/>
        <v>56.220173994276003</v>
      </c>
      <c r="N22">
        <f t="shared" si="11"/>
        <v>4.7699471789494602E-2</v>
      </c>
      <c r="O22">
        <f t="shared" si="12"/>
        <v>0.51581860836486759</v>
      </c>
      <c r="P22">
        <f t="shared" si="13"/>
        <v>-2.8888755319558389E-2</v>
      </c>
      <c r="R22">
        <f t="shared" si="4"/>
        <v>80.263412583704053</v>
      </c>
      <c r="T22">
        <f t="shared" si="5"/>
        <v>80.274609989955479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-168.42023835166665</v>
      </c>
      <c r="F24">
        <f>SQRT(AVERAGE(F5:F22))</f>
        <v>1.1040503991914502E-2</v>
      </c>
      <c r="G24" t="s">
        <v>10</v>
      </c>
      <c r="H24" s="3">
        <f t="shared" ref="H24:K24" si="15">AVERAGE(H5:H22)</f>
        <v>0.99990410198204716</v>
      </c>
      <c r="I24" s="3">
        <f t="shared" si="15"/>
        <v>-7.0336261835250748E-3</v>
      </c>
      <c r="J24" s="3">
        <f t="shared" si="15"/>
        <v>1.186328119642203E-2</v>
      </c>
      <c r="K24" s="3">
        <f t="shared" si="15"/>
        <v>1.206043353564828E-3</v>
      </c>
    </row>
    <row r="25" spans="2:22" x14ac:dyDescent="0.25">
      <c r="B25" t="s">
        <v>5</v>
      </c>
      <c r="D25">
        <f>MIN(D4:D22)</f>
        <v>-168.43613169</v>
      </c>
      <c r="F25" s="2">
        <f>F24*$A$1</f>
        <v>28.986843230771527</v>
      </c>
      <c r="G25" s="3">
        <f>SUM(H25:K25)</f>
        <v>0.99999987703912974</v>
      </c>
      <c r="H25">
        <f t="shared" ref="H25:K25" si="16">H24^2</f>
        <v>0.99980821316052415</v>
      </c>
      <c r="I25">
        <f t="shared" si="16"/>
        <v>4.9471897289569511E-5</v>
      </c>
      <c r="J25">
        <f t="shared" si="16"/>
        <v>1.407374407453805E-4</v>
      </c>
      <c r="K25">
        <f t="shared" si="16"/>
        <v>1.4545405706778968E-6</v>
      </c>
    </row>
    <row r="26" spans="2:22" x14ac:dyDescent="0.25">
      <c r="B26" t="s">
        <v>6</v>
      </c>
      <c r="D26">
        <f>MAX(D5:D22)</f>
        <v>-168.40452668</v>
      </c>
    </row>
    <row r="27" spans="2:22" x14ac:dyDescent="0.25">
      <c r="B27" t="s">
        <v>64</v>
      </c>
      <c r="D27" s="1">
        <f>D26-D25</f>
        <v>3.1605009999992717E-2</v>
      </c>
      <c r="G27" t="s">
        <v>60</v>
      </c>
      <c r="H27">
        <f>H24*$F$24</f>
        <v>1.1039445229464477E-2</v>
      </c>
      <c r="I27">
        <f t="shared" ref="I27:K27" si="17">I24*$F$24</f>
        <v>-7.7654777956842947E-5</v>
      </c>
      <c r="J27">
        <f t="shared" si="17"/>
        <v>1.3097660340630166E-4</v>
      </c>
      <c r="K27">
        <f t="shared" si="17"/>
        <v>1.3315326459454437E-5</v>
      </c>
    </row>
    <row r="28" spans="2:22" x14ac:dyDescent="0.25">
      <c r="D28" s="2">
        <f>D27*$A$1</f>
        <v>82.978953754980878</v>
      </c>
      <c r="H28">
        <f>$A$1*H27</f>
        <v>28.984063449958985</v>
      </c>
      <c r="I28">
        <f t="shared" ref="I28:K28" si="18">$A$1*I27</f>
        <v>-0.20388261952569114</v>
      </c>
      <c r="J28">
        <f t="shared" si="18"/>
        <v>0.34387907224324504</v>
      </c>
      <c r="K28">
        <f t="shared" si="18"/>
        <v>3.4959389619297628E-2</v>
      </c>
      <c r="L28" t="s">
        <v>56</v>
      </c>
    </row>
    <row r="33" spans="6:6" x14ac:dyDescent="0.25">
      <c r="F33" s="2">
        <f>F25/part_relax!F25</f>
        <v>5.5475029662644566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x14ac:dyDescent="0.25">
      <c r="A1">
        <v>2625.5</v>
      </c>
      <c r="R1" t="s">
        <v>14</v>
      </c>
      <c r="T1" t="s">
        <v>57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56</v>
      </c>
      <c r="W2" s="1" t="s">
        <v>58</v>
      </c>
    </row>
    <row r="3" spans="1:23" x14ac:dyDescent="0.25">
      <c r="F3">
        <f>SUM(F4:F22)</f>
        <v>8.8974029546855661E-4</v>
      </c>
      <c r="W3" s="1" t="s">
        <v>59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-168.45929795999999</v>
      </c>
      <c r="E4">
        <f>D4-$D$24</f>
        <v>-1.0012576666667883E-2</v>
      </c>
      <c r="V4">
        <f>SUM(V5:V22)</f>
        <v>0</v>
      </c>
      <c r="W4" s="4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-168.43934243999999</v>
      </c>
      <c r="E5">
        <f t="shared" ref="E5:E22" si="1">D5-$D$24</f>
        <v>9.9429433333284578E-3</v>
      </c>
      <c r="F5">
        <f t="shared" ref="F5:F22" si="2">E5^2</f>
        <v>9.886212212978082E-5</v>
      </c>
      <c r="G5">
        <f t="shared" ref="G5:G22" si="3">E5/$F$24</f>
        <v>1.4142285062316855</v>
      </c>
      <c r="H5">
        <f>COS(C5)*SQRT(2)*G5</f>
        <v>2.0000211338074929</v>
      </c>
      <c r="I5">
        <f>SQRT(2)*COS(2*C5)*G5</f>
        <v>2.0000211338074929</v>
      </c>
      <c r="J5">
        <f>COS(3*C5)*SQRT(2)*G5</f>
        <v>2.0000211338074929</v>
      </c>
      <c r="K5">
        <f>COS(4*C5)*SQRT(2)*G5</f>
        <v>2.0000211338074929</v>
      </c>
      <c r="M5">
        <f>H$28*(COS($C5)-COS($C$4))</f>
        <v>36.917483081236597</v>
      </c>
      <c r="N5">
        <f>I$28*(COS(2*$C5)-COS(2*$C$4))</f>
        <v>0</v>
      </c>
      <c r="O5">
        <f>J$28*(COS(3*$C5)-COS(3*$C$4))</f>
        <v>0.1284662871366829</v>
      </c>
      <c r="P5">
        <f>K$28*(COS(4*$C5)-COS(4*$C$4))</f>
        <v>0</v>
      </c>
      <c r="R5">
        <f t="shared" ref="R5:R22" si="4">SUM(M5:P5)*SQRT(2)</f>
        <v>52.390884027740491</v>
      </c>
      <c r="T5">
        <f t="shared" ref="T5:T22" si="5">(D5-$D$25)*$A$1</f>
        <v>52.393217759990392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-168.43995183999999</v>
      </c>
      <c r="E6">
        <f t="shared" si="1"/>
        <v>9.3335433333265883E-3</v>
      </c>
      <c r="F6">
        <f t="shared" si="2"/>
        <v>8.7115031155085194E-5</v>
      </c>
      <c r="G6">
        <f t="shared" si="3"/>
        <v>1.3275508673466885</v>
      </c>
      <c r="H6">
        <f t="shared" ref="H6:H22" si="6">COS(C6)*SQRT(2)*G6</f>
        <v>1.7642169286939779</v>
      </c>
      <c r="I6">
        <f t="shared" ref="I6:I22" si="7">SQRT(2)*COS(2*C6)*G6</f>
        <v>1.4382028173767676</v>
      </c>
      <c r="J6">
        <f t="shared" ref="J6:J22" si="8">COS(3*C6)*SQRT(2)*G6</f>
        <v>0.93872022067092642</v>
      </c>
      <c r="K6">
        <f t="shared" ref="K6:K22" si="9">COS(4*C6)*SQRT(2)*G6</f>
        <v>0.32601411131721025</v>
      </c>
      <c r="M6">
        <f t="shared" ref="M6:M23" si="10">H$28*(COS($C6)-COS($C$4))</f>
        <v>35.804284755331622</v>
      </c>
      <c r="N6">
        <f t="shared" ref="N6:N23" si="11">I$28*(COS(2*$C6)-COS(2*$C$4))</f>
        <v>1.5174999991941922E-2</v>
      </c>
      <c r="O6">
        <f t="shared" ref="O6:O23" si="12">J$28*(COS(3*$C6)-COS(3*$C$4))</f>
        <v>9.6349715352512175E-2</v>
      </c>
      <c r="P6">
        <f t="shared" ref="P6:P23" si="13">K$28*(COS(4*$C6)-COS(4*$C$4))</f>
        <v>-1.1638515229791917E-4</v>
      </c>
      <c r="R6">
        <f t="shared" si="4"/>
        <v>50.792460263577325</v>
      </c>
      <c r="T6">
        <f t="shared" si="5"/>
        <v>50.793238059985484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-168.4416927</v>
      </c>
      <c r="E7">
        <f t="shared" si="1"/>
        <v>7.5926833333141985E-3</v>
      </c>
      <c r="F7">
        <f t="shared" si="2"/>
        <v>5.7648840199987208E-5</v>
      </c>
      <c r="G7">
        <f t="shared" si="3"/>
        <v>1.0799407025453314</v>
      </c>
      <c r="H7">
        <f t="shared" si="6"/>
        <v>1.1699542361829001</v>
      </c>
      <c r="I7">
        <f t="shared" si="7"/>
        <v>0.26520709456450203</v>
      </c>
      <c r="J7">
        <f t="shared" si="8"/>
        <v>-0.76363339404916775</v>
      </c>
      <c r="K7">
        <f t="shared" si="9"/>
        <v>-1.4351613307474018</v>
      </c>
      <c r="M7">
        <f t="shared" si="10"/>
        <v>32.598957924778389</v>
      </c>
      <c r="N7">
        <f t="shared" si="11"/>
        <v>5.3599448820199132E-2</v>
      </c>
      <c r="O7">
        <f t="shared" si="12"/>
        <v>3.2116571784170739E-2</v>
      </c>
      <c r="P7">
        <f t="shared" si="13"/>
        <v>-2.7319044380388197E-4</v>
      </c>
      <c r="R7">
        <f t="shared" si="4"/>
        <v>46.222722825672101</v>
      </c>
      <c r="T7">
        <f t="shared" si="5"/>
        <v>46.222610129952955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-168.44433090000001</v>
      </c>
      <c r="E8">
        <f t="shared" si="1"/>
        <v>4.9544833333072802E-3</v>
      </c>
      <c r="F8">
        <f t="shared" si="2"/>
        <v>2.454690510001962E-5</v>
      </c>
      <c r="G8">
        <f t="shared" si="3"/>
        <v>0.70469792783857488</v>
      </c>
      <c r="H8">
        <f t="shared" si="6"/>
        <v>0.49829668346276473</v>
      </c>
      <c r="I8">
        <f t="shared" si="7"/>
        <v>-0.4982966834627644</v>
      </c>
      <c r="J8">
        <f t="shared" si="8"/>
        <v>-0.99659336692552936</v>
      </c>
      <c r="K8">
        <f t="shared" si="9"/>
        <v>-0.49829668346276512</v>
      </c>
      <c r="M8">
        <f t="shared" si="10"/>
        <v>27.688112310927448</v>
      </c>
      <c r="N8">
        <f t="shared" si="11"/>
        <v>9.7294119837849122E-2</v>
      </c>
      <c r="O8">
        <f t="shared" si="12"/>
        <v>0</v>
      </c>
      <c r="P8">
        <f t="shared" si="13"/>
        <v>-2.1126319774304733E-4</v>
      </c>
      <c r="R8">
        <f t="shared" si="4"/>
        <v>39.294199839157415</v>
      </c>
      <c r="T8">
        <f t="shared" si="5"/>
        <v>39.29601602993479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-168.44754298999999</v>
      </c>
      <c r="E9">
        <f t="shared" si="1"/>
        <v>1.7423933333304831E-3</v>
      </c>
      <c r="F9">
        <f t="shared" si="2"/>
        <v>3.0359345280345118E-6</v>
      </c>
      <c r="G9">
        <f t="shared" si="3"/>
        <v>0.24782825753459567</v>
      </c>
      <c r="H9">
        <f t="shared" si="6"/>
        <v>6.0860575008260129E-2</v>
      </c>
      <c r="I9">
        <f t="shared" si="7"/>
        <v>-0.32934542706082559</v>
      </c>
      <c r="J9">
        <f t="shared" si="8"/>
        <v>-0.17524104147235886</v>
      </c>
      <c r="K9">
        <f t="shared" si="9"/>
        <v>0.26848485205256545</v>
      </c>
      <c r="M9">
        <f t="shared" si="10"/>
        <v>21.664068371171535</v>
      </c>
      <c r="N9">
        <f t="shared" si="11"/>
        <v>0.12581379086355723</v>
      </c>
      <c r="O9">
        <f t="shared" si="12"/>
        <v>3.2116571784170697E-2</v>
      </c>
      <c r="P9">
        <f t="shared" si="13"/>
        <v>-3.2950799384293427E-5</v>
      </c>
      <c r="R9">
        <f t="shared" si="4"/>
        <v>30.860919967988334</v>
      </c>
      <c r="T9">
        <f t="shared" si="5"/>
        <v>30.86267373499571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-168.45096204999999</v>
      </c>
      <c r="E10">
        <f t="shared" si="1"/>
        <v>-1.676666666668325E-3</v>
      </c>
      <c r="F10">
        <f t="shared" si="2"/>
        <v>2.8112111111166721E-6</v>
      </c>
      <c r="G10">
        <f t="shared" si="3"/>
        <v>-0.23847966502058249</v>
      </c>
      <c r="H10">
        <f t="shared" si="6"/>
        <v>5.8564788718267174E-2</v>
      </c>
      <c r="I10">
        <f t="shared" si="7"/>
        <v>0.31692183894954856</v>
      </c>
      <c r="J10">
        <f t="shared" si="8"/>
        <v>-0.16863058831115021</v>
      </c>
      <c r="K10">
        <f t="shared" si="9"/>
        <v>-0.25835705023128142</v>
      </c>
      <c r="M10">
        <f t="shared" si="10"/>
        <v>15.253414710065066</v>
      </c>
      <c r="N10">
        <f t="shared" si="11"/>
        <v>0.12581379086355723</v>
      </c>
      <c r="O10">
        <f t="shared" si="12"/>
        <v>9.6349715352512175E-2</v>
      </c>
      <c r="P10">
        <f t="shared" si="13"/>
        <v>-3.295079938429338E-5</v>
      </c>
      <c r="R10">
        <f t="shared" si="4"/>
        <v>21.885725999563032</v>
      </c>
      <c r="T10">
        <f t="shared" si="5"/>
        <v>21.885931704998839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-168.45420490000001</v>
      </c>
      <c r="E11">
        <f t="shared" si="1"/>
        <v>-4.9195166666891055E-3</v>
      </c>
      <c r="F11">
        <f t="shared" si="2"/>
        <v>2.4201644233831887E-5</v>
      </c>
      <c r="G11">
        <f t="shared" si="3"/>
        <v>-0.69972446524892451</v>
      </c>
      <c r="H11">
        <f t="shared" si="6"/>
        <v>0.49477991433964502</v>
      </c>
      <c r="I11">
        <f t="shared" si="7"/>
        <v>0.49477991433964574</v>
      </c>
      <c r="J11">
        <f t="shared" si="8"/>
        <v>-0.9895598286792906</v>
      </c>
      <c r="K11">
        <f t="shared" si="9"/>
        <v>0.49477991433964452</v>
      </c>
      <c r="M11">
        <f t="shared" si="10"/>
        <v>9.2293707703091528</v>
      </c>
      <c r="N11">
        <f t="shared" si="11"/>
        <v>9.7294119837849177E-2</v>
      </c>
      <c r="O11">
        <f t="shared" si="12"/>
        <v>0.1284662871366829</v>
      </c>
      <c r="P11">
        <f t="shared" si="13"/>
        <v>-2.1126319774304714E-4</v>
      </c>
      <c r="R11">
        <f t="shared" si="4"/>
        <v>13.3712759736518</v>
      </c>
      <c r="T11">
        <f t="shared" si="5"/>
        <v>13.37182902994428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-168.45689039999999</v>
      </c>
      <c r="E12">
        <f t="shared" si="1"/>
        <v>-7.6050166666732366E-3</v>
      </c>
      <c r="F12">
        <f t="shared" si="2"/>
        <v>5.7836278500377707E-5</v>
      </c>
      <c r="G12">
        <f t="shared" si="3"/>
        <v>-1.0816949267250815</v>
      </c>
      <c r="H12">
        <f t="shared" si="6"/>
        <v>1.1718546757213635</v>
      </c>
      <c r="I12">
        <f t="shared" si="7"/>
        <v>-0.26563788923390291</v>
      </c>
      <c r="J12">
        <f t="shared" si="8"/>
        <v>-0.76487381786239161</v>
      </c>
      <c r="K12">
        <f t="shared" si="9"/>
        <v>1.4374925649552674</v>
      </c>
      <c r="M12">
        <f t="shared" si="10"/>
        <v>4.3185251564582101</v>
      </c>
      <c r="N12">
        <f t="shared" si="11"/>
        <v>5.359944882019916E-2</v>
      </c>
      <c r="O12">
        <f t="shared" si="12"/>
        <v>9.6349715352512202E-2</v>
      </c>
      <c r="P12">
        <f t="shared" si="13"/>
        <v>-2.7319044380388202E-4</v>
      </c>
      <c r="R12">
        <f t="shared" si="4"/>
        <v>6.3189906377214138</v>
      </c>
      <c r="T12">
        <f t="shared" si="5"/>
        <v>6.3210487799859436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-168.45867247000001</v>
      </c>
      <c r="E13">
        <f t="shared" si="1"/>
        <v>-9.3870866666918573E-3</v>
      </c>
      <c r="F13">
        <f t="shared" si="2"/>
        <v>8.811739608798405E-5</v>
      </c>
      <c r="G13">
        <f t="shared" si="3"/>
        <v>-1.3351665708486897</v>
      </c>
      <c r="H13">
        <f t="shared" si="6"/>
        <v>1.774337635457552</v>
      </c>
      <c r="I13">
        <f t="shared" si="7"/>
        <v>-1.4464532931229626</v>
      </c>
      <c r="J13">
        <f t="shared" si="8"/>
        <v>0.94410533626069604</v>
      </c>
      <c r="K13">
        <f t="shared" si="9"/>
        <v>-0.32788434233458807</v>
      </c>
      <c r="M13">
        <f t="shared" si="10"/>
        <v>1.1131983259049747</v>
      </c>
      <c r="N13">
        <f t="shared" si="11"/>
        <v>1.5174999991941938E-2</v>
      </c>
      <c r="O13">
        <f t="shared" si="12"/>
        <v>3.2116571784170773E-2</v>
      </c>
      <c r="P13">
        <f t="shared" si="13"/>
        <v>-1.1638515229791925E-4</v>
      </c>
      <c r="R13">
        <f t="shared" si="4"/>
        <v>1.6410159588367208</v>
      </c>
      <c r="T13">
        <f t="shared" si="5"/>
        <v>1.642223994937055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-168.45929795999999</v>
      </c>
      <c r="E14">
        <f t="shared" si="1"/>
        <v>-1.0012576666667883E-2</v>
      </c>
      <c r="F14">
        <f t="shared" si="2"/>
        <v>1.0025169150590213E-4</v>
      </c>
      <c r="G14">
        <f t="shared" si="3"/>
        <v>-1.4241327611078503</v>
      </c>
      <c r="H14">
        <f t="shared" si="6"/>
        <v>2.0140278653785648</v>
      </c>
      <c r="I14">
        <f t="shared" si="7"/>
        <v>-2.0140278653785648</v>
      </c>
      <c r="J14">
        <f t="shared" si="8"/>
        <v>2.0140278653785648</v>
      </c>
      <c r="K14">
        <f t="shared" si="9"/>
        <v>-2.0140278653785648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-168.45867247000001</v>
      </c>
      <c r="E15">
        <f t="shared" si="1"/>
        <v>-9.3870866666918573E-3</v>
      </c>
      <c r="F15">
        <f t="shared" si="2"/>
        <v>8.811739608798405E-5</v>
      </c>
      <c r="G15">
        <f t="shared" si="3"/>
        <v>-1.3351665708486897</v>
      </c>
      <c r="H15">
        <f t="shared" si="6"/>
        <v>1.774337635457552</v>
      </c>
      <c r="I15">
        <f t="shared" si="7"/>
        <v>-1.4464532931229626</v>
      </c>
      <c r="J15">
        <f t="shared" si="8"/>
        <v>0.94410533626069604</v>
      </c>
      <c r="K15">
        <f t="shared" si="9"/>
        <v>-0.32788434233458807</v>
      </c>
      <c r="M15">
        <f t="shared" si="10"/>
        <v>1.1131983259049747</v>
      </c>
      <c r="N15">
        <f t="shared" si="11"/>
        <v>1.5174999991941938E-2</v>
      </c>
      <c r="O15">
        <f t="shared" si="12"/>
        <v>3.2116571784170773E-2</v>
      </c>
      <c r="P15">
        <f t="shared" si="13"/>
        <v>-1.1638515229791925E-4</v>
      </c>
      <c r="R15">
        <f t="shared" si="4"/>
        <v>1.6410159588367208</v>
      </c>
      <c r="T15">
        <f t="shared" si="5"/>
        <v>1.642223994937055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-168.45689039999999</v>
      </c>
      <c r="E16">
        <f t="shared" si="1"/>
        <v>-7.6050166666732366E-3</v>
      </c>
      <c r="F16">
        <f t="shared" si="2"/>
        <v>5.7836278500377707E-5</v>
      </c>
      <c r="G16">
        <f t="shared" si="3"/>
        <v>-1.0816949267250815</v>
      </c>
      <c r="H16">
        <f t="shared" si="6"/>
        <v>1.1718546757213635</v>
      </c>
      <c r="I16">
        <f t="shared" si="7"/>
        <v>-0.26563788923390291</v>
      </c>
      <c r="J16">
        <f t="shared" si="8"/>
        <v>-0.76487381786239161</v>
      </c>
      <c r="K16">
        <f t="shared" si="9"/>
        <v>1.4374925649552674</v>
      </c>
      <c r="M16">
        <f t="shared" si="10"/>
        <v>4.3185251564582101</v>
      </c>
      <c r="N16">
        <f t="shared" si="11"/>
        <v>5.359944882019916E-2</v>
      </c>
      <c r="O16">
        <f t="shared" si="12"/>
        <v>9.6349715352512202E-2</v>
      </c>
      <c r="P16">
        <f t="shared" si="13"/>
        <v>-2.7319044380388202E-4</v>
      </c>
      <c r="R16">
        <f t="shared" si="4"/>
        <v>6.3189906377214138</v>
      </c>
      <c r="T16">
        <f t="shared" si="5"/>
        <v>6.3210487799859436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-168.45420490000001</v>
      </c>
      <c r="E17">
        <f t="shared" si="1"/>
        <v>-4.9195166666891055E-3</v>
      </c>
      <c r="F17">
        <f t="shared" si="2"/>
        <v>2.4201644233831887E-5</v>
      </c>
      <c r="G17">
        <f t="shared" si="3"/>
        <v>-0.69972446524892451</v>
      </c>
      <c r="H17">
        <f t="shared" si="6"/>
        <v>0.49477991433964502</v>
      </c>
      <c r="I17">
        <f t="shared" si="7"/>
        <v>0.49477991433964574</v>
      </c>
      <c r="J17">
        <f t="shared" si="8"/>
        <v>-0.9895598286792906</v>
      </c>
      <c r="K17">
        <f t="shared" si="9"/>
        <v>0.49477991433964452</v>
      </c>
      <c r="M17">
        <f t="shared" si="10"/>
        <v>9.2293707703091528</v>
      </c>
      <c r="N17">
        <f t="shared" si="11"/>
        <v>9.7294119837849177E-2</v>
      </c>
      <c r="O17">
        <f t="shared" si="12"/>
        <v>0.1284662871366829</v>
      </c>
      <c r="P17">
        <f t="shared" si="13"/>
        <v>-2.1126319774304714E-4</v>
      </c>
      <c r="R17">
        <f t="shared" si="4"/>
        <v>13.3712759736518</v>
      </c>
      <c r="T17">
        <f t="shared" si="5"/>
        <v>13.37182902994428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-168.45096204999999</v>
      </c>
      <c r="E18">
        <f t="shared" si="1"/>
        <v>-1.676666666668325E-3</v>
      </c>
      <c r="F18">
        <f t="shared" si="2"/>
        <v>2.8112111111166721E-6</v>
      </c>
      <c r="G18">
        <f t="shared" si="3"/>
        <v>-0.23847966502058249</v>
      </c>
      <c r="H18">
        <f t="shared" si="6"/>
        <v>5.8564788718267174E-2</v>
      </c>
      <c r="I18">
        <f t="shared" si="7"/>
        <v>0.31692183894954856</v>
      </c>
      <c r="J18">
        <f t="shared" si="8"/>
        <v>-0.16863058831115021</v>
      </c>
      <c r="K18">
        <f t="shared" si="9"/>
        <v>-0.25835705023128142</v>
      </c>
      <c r="M18">
        <f t="shared" si="10"/>
        <v>15.253414710065066</v>
      </c>
      <c r="N18">
        <f t="shared" si="11"/>
        <v>0.12581379086355723</v>
      </c>
      <c r="O18">
        <f t="shared" si="12"/>
        <v>9.6349715352512175E-2</v>
      </c>
      <c r="P18">
        <f t="shared" si="13"/>
        <v>-3.295079938429338E-5</v>
      </c>
      <c r="R18">
        <f t="shared" si="4"/>
        <v>21.885725999563032</v>
      </c>
      <c r="T18">
        <f t="shared" si="5"/>
        <v>21.885931704998839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-168.44754298999999</v>
      </c>
      <c r="E19">
        <f t="shared" si="1"/>
        <v>1.7423933333304831E-3</v>
      </c>
      <c r="F19">
        <f t="shared" si="2"/>
        <v>3.0359345280345118E-6</v>
      </c>
      <c r="G19">
        <f t="shared" si="3"/>
        <v>0.24782825753459567</v>
      </c>
      <c r="H19">
        <f t="shared" si="6"/>
        <v>6.0860575008260129E-2</v>
      </c>
      <c r="I19">
        <f t="shared" si="7"/>
        <v>-0.32934542706082559</v>
      </c>
      <c r="J19">
        <f t="shared" si="8"/>
        <v>-0.17524104147235886</v>
      </c>
      <c r="K19">
        <f t="shared" si="9"/>
        <v>0.26848485205256545</v>
      </c>
      <c r="M19">
        <f t="shared" si="10"/>
        <v>21.664068371171535</v>
      </c>
      <c r="N19">
        <f t="shared" si="11"/>
        <v>0.12581379086355723</v>
      </c>
      <c r="O19">
        <f t="shared" si="12"/>
        <v>3.2116571784170697E-2</v>
      </c>
      <c r="P19">
        <f t="shared" si="13"/>
        <v>-3.2950799384293427E-5</v>
      </c>
      <c r="R19">
        <f t="shared" si="4"/>
        <v>30.860919967988334</v>
      </c>
      <c r="T19">
        <f t="shared" si="5"/>
        <v>30.86267373499571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-168.44433090000001</v>
      </c>
      <c r="E20">
        <f t="shared" si="1"/>
        <v>4.9544833333072802E-3</v>
      </c>
      <c r="F20">
        <f t="shared" si="2"/>
        <v>2.454690510001962E-5</v>
      </c>
      <c r="G20">
        <f t="shared" si="3"/>
        <v>0.70469792783857488</v>
      </c>
      <c r="H20">
        <f t="shared" si="6"/>
        <v>0.49829668346276473</v>
      </c>
      <c r="I20">
        <f t="shared" si="7"/>
        <v>-0.4982966834627644</v>
      </c>
      <c r="J20">
        <f t="shared" si="8"/>
        <v>-0.99659336692552936</v>
      </c>
      <c r="K20">
        <f t="shared" si="9"/>
        <v>-0.49829668346276512</v>
      </c>
      <c r="M20">
        <f t="shared" si="10"/>
        <v>27.688112310927448</v>
      </c>
      <c r="N20">
        <f t="shared" si="11"/>
        <v>9.7294119837849122E-2</v>
      </c>
      <c r="O20">
        <f t="shared" si="12"/>
        <v>0</v>
      </c>
      <c r="P20">
        <f t="shared" si="13"/>
        <v>-2.1126319774304733E-4</v>
      </c>
      <c r="R20">
        <f t="shared" si="4"/>
        <v>39.294199839157415</v>
      </c>
      <c r="T20">
        <f t="shared" si="5"/>
        <v>39.29601602993479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-168.4416927</v>
      </c>
      <c r="E21">
        <f t="shared" si="1"/>
        <v>7.5926833333141985E-3</v>
      </c>
      <c r="F21">
        <f t="shared" si="2"/>
        <v>5.7648840199987208E-5</v>
      </c>
      <c r="G21">
        <f t="shared" si="3"/>
        <v>1.0799407025453314</v>
      </c>
      <c r="H21">
        <f t="shared" si="6"/>
        <v>1.1699542361829001</v>
      </c>
      <c r="I21">
        <f t="shared" si="7"/>
        <v>0.26520709456450203</v>
      </c>
      <c r="J21">
        <f t="shared" si="8"/>
        <v>-0.76363339404916775</v>
      </c>
      <c r="K21">
        <f t="shared" si="9"/>
        <v>-1.4351613307474018</v>
      </c>
      <c r="M21">
        <f t="shared" si="10"/>
        <v>32.598957924778389</v>
      </c>
      <c r="N21">
        <f t="shared" si="11"/>
        <v>5.3599448820199132E-2</v>
      </c>
      <c r="O21">
        <f t="shared" si="12"/>
        <v>3.2116571784170739E-2</v>
      </c>
      <c r="P21">
        <f t="shared" si="13"/>
        <v>-2.7319044380388197E-4</v>
      </c>
      <c r="R21">
        <f t="shared" si="4"/>
        <v>46.222722825672101</v>
      </c>
      <c r="T21">
        <f t="shared" si="5"/>
        <v>46.222610129952955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-168.43995183999999</v>
      </c>
      <c r="E22">
        <f t="shared" si="1"/>
        <v>9.3335433333265883E-3</v>
      </c>
      <c r="F22">
        <f t="shared" si="2"/>
        <v>8.7115031155085194E-5</v>
      </c>
      <c r="G22">
        <f t="shared" si="3"/>
        <v>1.3275508673466885</v>
      </c>
      <c r="H22">
        <f t="shared" si="6"/>
        <v>1.7642169286939779</v>
      </c>
      <c r="I22">
        <f t="shared" si="7"/>
        <v>1.4382028173767676</v>
      </c>
      <c r="J22">
        <f t="shared" si="8"/>
        <v>0.93872022067092642</v>
      </c>
      <c r="K22">
        <f t="shared" si="9"/>
        <v>0.32601411131721025</v>
      </c>
      <c r="M22">
        <f t="shared" si="10"/>
        <v>35.804284755331622</v>
      </c>
      <c r="N22">
        <f t="shared" si="11"/>
        <v>1.5174999991941922E-2</v>
      </c>
      <c r="O22">
        <f t="shared" si="12"/>
        <v>9.6349715352512175E-2</v>
      </c>
      <c r="P22">
        <f t="shared" si="13"/>
        <v>-1.1638515229791917E-4</v>
      </c>
      <c r="R22">
        <f t="shared" si="4"/>
        <v>50.792460263577325</v>
      </c>
      <c r="T22">
        <f t="shared" si="5"/>
        <v>50.793238059985484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-168.44928538333332</v>
      </c>
      <c r="F24">
        <f>SQRT(AVERAGE(F5:F22))</f>
        <v>7.0306483637655928E-3</v>
      </c>
      <c r="G24" t="s">
        <v>10</v>
      </c>
      <c r="H24" s="3">
        <f t="shared" ref="H24:K24" si="15">AVERAGE(H5:H22)</f>
        <v>0.99998777079752876</v>
      </c>
      <c r="I24" s="3">
        <f t="shared" si="15"/>
        <v>-3.5138881595030425E-3</v>
      </c>
      <c r="J24" s="3">
        <f t="shared" si="15"/>
        <v>3.4797799138625266E-3</v>
      </c>
      <c r="K24" s="3">
        <f t="shared" si="15"/>
        <v>7.6300114572726135E-6</v>
      </c>
    </row>
    <row r="25" spans="2:22" x14ac:dyDescent="0.25">
      <c r="B25" t="s">
        <v>5</v>
      </c>
      <c r="D25">
        <f>MIN(D4:D22)</f>
        <v>-168.45929795999999</v>
      </c>
      <c r="F25" s="2">
        <f>F24*$A$1</f>
        <v>18.458967279066563</v>
      </c>
      <c r="G25" s="3">
        <f>SUM(H25:K25)</f>
        <v>0.99999999808107431</v>
      </c>
      <c r="H25">
        <f t="shared" ref="H25:K25" si="16">H24^2</f>
        <v>0.9999755417446109</v>
      </c>
      <c r="I25">
        <f t="shared" si="16"/>
        <v>1.234740999749568E-5</v>
      </c>
      <c r="J25">
        <f t="shared" si="16"/>
        <v>1.2108868248921094E-5</v>
      </c>
      <c r="K25">
        <f t="shared" si="16"/>
        <v>5.821707483811135E-11</v>
      </c>
    </row>
    <row r="26" spans="2:22" x14ac:dyDescent="0.25">
      <c r="B26" t="s">
        <v>6</v>
      </c>
      <c r="D26">
        <f>MAX(D5:D22)</f>
        <v>-168.43934243999999</v>
      </c>
    </row>
    <row r="27" spans="2:22" x14ac:dyDescent="0.25">
      <c r="B27" t="s">
        <v>64</v>
      </c>
      <c r="D27" s="1">
        <f>D26-D25</f>
        <v>1.9955519999996341E-2</v>
      </c>
      <c r="G27" t="s">
        <v>60</v>
      </c>
      <c r="H27">
        <f>H24*$F$24</f>
        <v>7.0305623845432486E-3</v>
      </c>
      <c r="I27">
        <f t="shared" ref="I27:K27" si="17">I24*$F$24</f>
        <v>-2.4704912039065357E-5</v>
      </c>
      <c r="J27">
        <f t="shared" si="17"/>
        <v>2.4465108957661948E-5</v>
      </c>
      <c r="K27">
        <f t="shared" si="17"/>
        <v>5.3643927567586429E-8</v>
      </c>
    </row>
    <row r="28" spans="2:22" x14ac:dyDescent="0.25">
      <c r="D28" s="2">
        <f>D27*$A$1</f>
        <v>52.393217759990392</v>
      </c>
      <c r="H28">
        <f>$A$1*H27</f>
        <v>18.458741540618298</v>
      </c>
      <c r="I28">
        <f t="shared" ref="I28:K28" si="18">$A$1*I27</f>
        <v>-6.4862746558566095E-2</v>
      </c>
      <c r="J28">
        <f t="shared" si="18"/>
        <v>6.423314356834145E-2</v>
      </c>
      <c r="K28">
        <f t="shared" si="18"/>
        <v>1.4084213182869818E-4</v>
      </c>
      <c r="L28" t="s">
        <v>56</v>
      </c>
    </row>
    <row r="31" spans="2:22" x14ac:dyDescent="0.25">
      <c r="F31">
        <f>F25/part_relax!F25</f>
        <v>3.5326777365703079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33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x14ac:dyDescent="0.25">
      <c r="A1">
        <v>2625.5</v>
      </c>
      <c r="R1" t="s">
        <v>14</v>
      </c>
      <c r="T1" t="s">
        <v>57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56</v>
      </c>
      <c r="W2" s="1" t="s">
        <v>58</v>
      </c>
    </row>
    <row r="3" spans="1:23" x14ac:dyDescent="0.25">
      <c r="F3">
        <f>SUM(F4:F22)</f>
        <v>3.2355801266309924E-4</v>
      </c>
      <c r="W3" s="1" t="s">
        <v>59</v>
      </c>
    </row>
    <row r="4" spans="1:23" x14ac:dyDescent="0.25">
      <c r="A4" t="s">
        <v>2</v>
      </c>
      <c r="B4">
        <v>180</v>
      </c>
      <c r="C4">
        <f>B4*PI()/180</f>
        <v>3.1415926535897931</v>
      </c>
      <c r="D4">
        <f>D14</f>
        <v>-168.46688080000001</v>
      </c>
      <c r="E4">
        <f>D4-$D$24</f>
        <v>-6.0151833333748073E-3</v>
      </c>
      <c r="V4">
        <f>SUM(V5:V22)</f>
        <v>0</v>
      </c>
      <c r="W4" s="4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-168.45487410000001</v>
      </c>
      <c r="E5">
        <f t="shared" ref="E5:E22" si="1">D5-$D$24</f>
        <v>5.9915166666257846E-3</v>
      </c>
      <c r="F5">
        <f t="shared" ref="F5:F22" si="2">E5^2</f>
        <v>3.5898271966454553E-5</v>
      </c>
      <c r="G5">
        <f t="shared" ref="G5:G22" si="3">E5/$F$24</f>
        <v>1.4131782499970165</v>
      </c>
      <c r="H5">
        <f>COS(C5)*SQRT(2)*G5</f>
        <v>1.9985358471964572</v>
      </c>
      <c r="I5">
        <f>SQRT(2)*COS(2*C5)*G5</f>
        <v>1.9985358471964572</v>
      </c>
      <c r="J5">
        <f>COS(3*C5)*SQRT(2)*G5</f>
        <v>1.9985358471964572</v>
      </c>
      <c r="K5">
        <f>COS(4*C5)*SQRT(2)*G5</f>
        <v>1.9985358471964572</v>
      </c>
      <c r="M5">
        <f>H$28*(COS($C5)-COS($C$4))</f>
        <v>22.262848100942037</v>
      </c>
      <c r="N5">
        <f>I$28*(COS(2*$C5)-COS(2*$C$4))</f>
        <v>0</v>
      </c>
      <c r="O5">
        <f>J$28*(COS(3*$C5)-COS(3*$C$4))</f>
        <v>2.7224670948509451E-2</v>
      </c>
      <c r="P5">
        <f>K$28*(COS(4*$C5)-COS(4*$C$4))</f>
        <v>0</v>
      </c>
      <c r="R5">
        <f t="shared" ref="R5:R22" si="4">SUM(M5:P5)*SQRT(2)</f>
        <v>31.52292322029086</v>
      </c>
      <c r="T5">
        <f t="shared" ref="T5:T22" si="5">(D5-$D$25)*$A$1</f>
        <v>31.523590850001554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-168.45523650999999</v>
      </c>
      <c r="E6">
        <f t="shared" si="1"/>
        <v>5.6291066666460665E-3</v>
      </c>
      <c r="F6">
        <f t="shared" si="2"/>
        <v>3.1686841864479192E-5</v>
      </c>
      <c r="G6">
        <f t="shared" si="3"/>
        <v>1.3276990703419624</v>
      </c>
      <c r="H6">
        <f t="shared" ref="H6:H22" si="6">COS(C6)*SQRT(2)*G6</f>
        <v>1.7644138795149045</v>
      </c>
      <c r="I6">
        <f t="shared" ref="I6:I22" si="7">SQRT(2)*COS(2*C6)*G6</f>
        <v>1.4383633731570316</v>
      </c>
      <c r="J6">
        <f t="shared" ref="J6:J22" si="8">COS(3*C6)*SQRT(2)*G6</f>
        <v>0.9388250160138768</v>
      </c>
      <c r="K6">
        <f t="shared" ref="K6:K22" si="9">COS(4*C6)*SQRT(2)*G6</f>
        <v>0.32605050635787292</v>
      </c>
      <c r="M6">
        <f t="shared" ref="M6:M23" si="10">H$28*(COS($C6)-COS($C$4))</f>
        <v>21.591541089537422</v>
      </c>
      <c r="N6">
        <f t="shared" ref="N6:N23" si="11">I$28*(COS(2*$C6)-COS(2*$C$4))</f>
        <v>4.9877239876712299E-3</v>
      </c>
      <c r="O6">
        <f t="shared" ref="O6:O23" si="12">J$28*(COS(3*$C6)-COS(3*$C$4))</f>
        <v>2.041850321138209E-2</v>
      </c>
      <c r="P6">
        <f t="shared" ref="P6:P23" si="13">K$28*(COS(4*$C6)-COS(4*$C$4))</f>
        <v>4.9872631508583514E-4</v>
      </c>
      <c r="R6">
        <f t="shared" si="4"/>
        <v>30.571685377952118</v>
      </c>
      <c r="T6">
        <f t="shared" si="5"/>
        <v>30.572083395054804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-168.45627795999999</v>
      </c>
      <c r="E7">
        <f t="shared" si="1"/>
        <v>4.5876566666436247E-3</v>
      </c>
      <c r="F7">
        <f t="shared" si="2"/>
        <v>2.1046593690999694E-5</v>
      </c>
      <c r="G7">
        <f t="shared" si="3"/>
        <v>1.0820593483228489</v>
      </c>
      <c r="H7">
        <f t="shared" si="6"/>
        <v>1.1722494720199561</v>
      </c>
      <c r="I7">
        <f t="shared" si="7"/>
        <v>0.26572738228932108</v>
      </c>
      <c r="J7">
        <f t="shared" si="8"/>
        <v>-0.76513150284538256</v>
      </c>
      <c r="K7">
        <f t="shared" si="9"/>
        <v>-1.437976854309277</v>
      </c>
      <c r="M7">
        <f t="shared" si="10"/>
        <v>19.658589588335285</v>
      </c>
      <c r="N7">
        <f t="shared" si="11"/>
        <v>1.7617084464476008E-2</v>
      </c>
      <c r="O7">
        <f t="shared" si="12"/>
        <v>6.8061677371273653E-3</v>
      </c>
      <c r="P7">
        <f t="shared" si="13"/>
        <v>1.1706584617100675E-3</v>
      </c>
      <c r="R7">
        <f t="shared" si="4"/>
        <v>27.837639268524505</v>
      </c>
      <c r="T7">
        <f t="shared" si="5"/>
        <v>27.837756420048393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-168.45786910999999</v>
      </c>
      <c r="E8">
        <f t="shared" si="1"/>
        <v>2.9965066666477469E-3</v>
      </c>
      <c r="F8">
        <f t="shared" si="2"/>
        <v>8.9790522032643908E-6</v>
      </c>
      <c r="G8">
        <f t="shared" si="3"/>
        <v>0.70676562928805731</v>
      </c>
      <c r="H8">
        <f t="shared" si="6"/>
        <v>0.49975876917916301</v>
      </c>
      <c r="I8">
        <f t="shared" si="7"/>
        <v>-0.49975876917916268</v>
      </c>
      <c r="J8">
        <f t="shared" si="8"/>
        <v>-0.99951753835832591</v>
      </c>
      <c r="K8">
        <f t="shared" si="9"/>
        <v>-0.4997587691791634</v>
      </c>
      <c r="M8">
        <f t="shared" si="10"/>
        <v>16.697136075706528</v>
      </c>
      <c r="N8">
        <f t="shared" si="11"/>
        <v>3.1978663303610273E-2</v>
      </c>
      <c r="O8">
        <f t="shared" si="12"/>
        <v>0</v>
      </c>
      <c r="P8">
        <f t="shared" si="13"/>
        <v>9.0529173217848572E-4</v>
      </c>
      <c r="R8">
        <f t="shared" si="4"/>
        <v>23.659821226249331</v>
      </c>
      <c r="T8">
        <f t="shared" si="5"/>
        <v>23.660192095059216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-168.45981739999999</v>
      </c>
      <c r="E9">
        <f t="shared" si="1"/>
        <v>1.0482166666463399E-3</v>
      </c>
      <c r="F9">
        <f t="shared" si="2"/>
        <v>1.0987581802351642E-6</v>
      </c>
      <c r="G9">
        <f t="shared" si="3"/>
        <v>0.2472357296175573</v>
      </c>
      <c r="H9">
        <f t="shared" si="6"/>
        <v>6.0715064604813226E-2</v>
      </c>
      <c r="I9">
        <f t="shared" si="7"/>
        <v>-0.32855800127724549</v>
      </c>
      <c r="J9">
        <f t="shared" si="8"/>
        <v>-0.17482206096417868</v>
      </c>
      <c r="K9">
        <f t="shared" si="9"/>
        <v>0.26784293667243225</v>
      </c>
      <c r="M9">
        <f t="shared" si="10"/>
        <v>13.064375551673153</v>
      </c>
      <c r="N9">
        <f t="shared" si="11"/>
        <v>4.1352518155073313E-2</v>
      </c>
      <c r="O9">
        <f t="shared" si="12"/>
        <v>6.8061677371273567E-3</v>
      </c>
      <c r="P9">
        <f t="shared" si="13"/>
        <v>1.4119868756106853E-4</v>
      </c>
      <c r="R9">
        <f t="shared" si="4"/>
        <v>18.544123440945413</v>
      </c>
      <c r="T9">
        <f t="shared" si="5"/>
        <v>18.544956700055522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-168.46189261000001</v>
      </c>
      <c r="E10">
        <f t="shared" si="1"/>
        <v>-1.0269933333688641E-3</v>
      </c>
      <c r="F10">
        <f t="shared" si="2"/>
        <v>1.0547153067840909E-6</v>
      </c>
      <c r="G10">
        <f t="shared" si="3"/>
        <v>-0.24222992647138039</v>
      </c>
      <c r="H10">
        <f t="shared" si="6"/>
        <v>5.9485761453973114E-2</v>
      </c>
      <c r="I10">
        <f t="shared" si="7"/>
        <v>0.32190565908123947</v>
      </c>
      <c r="J10">
        <f t="shared" si="8"/>
        <v>-0.1712824236142319</v>
      </c>
      <c r="K10">
        <f t="shared" si="9"/>
        <v>-0.26241989762726636</v>
      </c>
      <c r="M10">
        <f t="shared" si="10"/>
        <v>9.1984725492688852</v>
      </c>
      <c r="N10">
        <f t="shared" si="11"/>
        <v>4.1352518155073313E-2</v>
      </c>
      <c r="O10">
        <f t="shared" si="12"/>
        <v>2.041850321138209E-2</v>
      </c>
      <c r="P10">
        <f t="shared" si="13"/>
        <v>1.4119868756106831E-4</v>
      </c>
      <c r="R10">
        <f t="shared" si="4"/>
        <v>13.096161733569692</v>
      </c>
      <c r="T10">
        <f t="shared" si="5"/>
        <v>13.096492845015604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-168.46385061999999</v>
      </c>
      <c r="E11">
        <f t="shared" si="1"/>
        <v>-2.9850033333502779E-3</v>
      </c>
      <c r="F11">
        <f t="shared" si="2"/>
        <v>8.9102449001122705E-6</v>
      </c>
      <c r="G11">
        <f t="shared" si="3"/>
        <v>-0.70405241637003257</v>
      </c>
      <c r="H11">
        <f t="shared" si="6"/>
        <v>0.4978402379260245</v>
      </c>
      <c r="I11">
        <f t="shared" si="7"/>
        <v>0.49784023792602516</v>
      </c>
      <c r="J11">
        <f t="shared" si="8"/>
        <v>-0.99568047585204944</v>
      </c>
      <c r="K11">
        <f t="shared" si="9"/>
        <v>0.49784023792602394</v>
      </c>
      <c r="M11">
        <f t="shared" si="10"/>
        <v>5.5657120252355119</v>
      </c>
      <c r="N11">
        <f t="shared" si="11"/>
        <v>3.1978663303610287E-2</v>
      </c>
      <c r="O11">
        <f t="shared" si="12"/>
        <v>2.7224670948509451E-2</v>
      </c>
      <c r="P11">
        <f t="shared" si="13"/>
        <v>9.0529173217848496E-4</v>
      </c>
      <c r="R11">
        <f t="shared" si="4"/>
        <v>7.9561118644336934</v>
      </c>
      <c r="T11">
        <f t="shared" si="5"/>
        <v>7.9557375900644018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-168.46545641</v>
      </c>
      <c r="E12">
        <f t="shared" si="1"/>
        <v>-4.5907933333637629E-3</v>
      </c>
      <c r="F12">
        <f t="shared" si="2"/>
        <v>2.1075383429657169E-5</v>
      </c>
      <c r="G12">
        <f t="shared" si="3"/>
        <v>-1.0827991725498396</v>
      </c>
      <c r="H12">
        <f t="shared" si="6"/>
        <v>1.1730509609224102</v>
      </c>
      <c r="I12">
        <f t="shared" si="7"/>
        <v>-0.26590906507363082</v>
      </c>
      <c r="J12">
        <f t="shared" si="8"/>
        <v>-0.76565463757317509</v>
      </c>
      <c r="K12">
        <f t="shared" si="9"/>
        <v>1.438960025996042</v>
      </c>
      <c r="M12">
        <f t="shared" si="10"/>
        <v>2.6042585126067497</v>
      </c>
      <c r="N12">
        <f t="shared" si="11"/>
        <v>1.7617084464476018E-2</v>
      </c>
      <c r="O12">
        <f t="shared" si="12"/>
        <v>2.0418503211382093E-2</v>
      </c>
      <c r="P12">
        <f t="shared" si="13"/>
        <v>1.1706584617100677E-3</v>
      </c>
      <c r="R12">
        <f t="shared" si="4"/>
        <v>3.7384237134715361</v>
      </c>
      <c r="T12">
        <f t="shared" si="5"/>
        <v>3.7397359450289969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-168.46651248000001</v>
      </c>
      <c r="E13">
        <f t="shared" si="1"/>
        <v>-5.6468633333679463E-3</v>
      </c>
      <c r="F13">
        <f t="shared" si="2"/>
        <v>3.1887065505735352E-5</v>
      </c>
      <c r="G13">
        <f t="shared" si="3"/>
        <v>-1.3318872144463729</v>
      </c>
      <c r="H13">
        <f t="shared" si="6"/>
        <v>1.7699796133112886</v>
      </c>
      <c r="I13">
        <f t="shared" si="7"/>
        <v>-1.4429006009188432</v>
      </c>
      <c r="J13">
        <f t="shared" si="8"/>
        <v>0.9417864811106903</v>
      </c>
      <c r="K13">
        <f t="shared" si="9"/>
        <v>-0.32707901239244391</v>
      </c>
      <c r="M13">
        <f t="shared" si="10"/>
        <v>0.67130701140461613</v>
      </c>
      <c r="N13">
        <f t="shared" si="11"/>
        <v>4.9877239876712342E-3</v>
      </c>
      <c r="O13">
        <f t="shared" si="12"/>
        <v>6.8061677371273731E-3</v>
      </c>
      <c r="P13">
        <f t="shared" si="13"/>
        <v>4.9872631508583547E-4</v>
      </c>
      <c r="R13">
        <f t="shared" si="4"/>
        <v>0.96675586719363493</v>
      </c>
      <c r="T13">
        <f t="shared" si="5"/>
        <v>0.96702416001801339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-168.46688080000001</v>
      </c>
      <c r="E14">
        <f t="shared" si="1"/>
        <v>-6.0151833333748073E-3</v>
      </c>
      <c r="F14">
        <f t="shared" si="2"/>
        <v>3.6182430534110059E-5</v>
      </c>
      <c r="G14">
        <f t="shared" si="3"/>
        <v>-1.4187603455765789</v>
      </c>
      <c r="H14">
        <f t="shared" si="6"/>
        <v>2.0064301224715373</v>
      </c>
      <c r="I14">
        <f t="shared" si="7"/>
        <v>-2.0064301224715373</v>
      </c>
      <c r="J14">
        <f t="shared" si="8"/>
        <v>2.0064301224715373</v>
      </c>
      <c r="K14">
        <f t="shared" si="9"/>
        <v>-2.0064301224715373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f>D13</f>
        <v>-168.46651248000001</v>
      </c>
      <c r="E15">
        <f t="shared" si="1"/>
        <v>-5.6468633333679463E-3</v>
      </c>
      <c r="F15">
        <f t="shared" si="2"/>
        <v>3.1887065505735352E-5</v>
      </c>
      <c r="G15">
        <f t="shared" si="3"/>
        <v>-1.3318872144463729</v>
      </c>
      <c r="H15">
        <f t="shared" si="6"/>
        <v>1.7699796133112886</v>
      </c>
      <c r="I15">
        <f t="shared" si="7"/>
        <v>-1.4429006009188432</v>
      </c>
      <c r="J15">
        <f t="shared" si="8"/>
        <v>0.9417864811106903</v>
      </c>
      <c r="K15">
        <f t="shared" si="9"/>
        <v>-0.32707901239244391</v>
      </c>
      <c r="M15">
        <f t="shared" si="10"/>
        <v>0.67130701140461613</v>
      </c>
      <c r="N15">
        <f t="shared" si="11"/>
        <v>4.9877239876712342E-3</v>
      </c>
      <c r="O15">
        <f t="shared" si="12"/>
        <v>6.8061677371273731E-3</v>
      </c>
      <c r="P15">
        <f t="shared" si="13"/>
        <v>4.9872631508583547E-4</v>
      </c>
      <c r="R15">
        <f t="shared" si="4"/>
        <v>0.96675586719363493</v>
      </c>
      <c r="T15">
        <f t="shared" si="5"/>
        <v>0.96702416001801339</v>
      </c>
      <c r="V15">
        <f>(D15-D13)^2</f>
        <v>0</v>
      </c>
    </row>
    <row r="16" spans="1:23" x14ac:dyDescent="0.25">
      <c r="B16">
        <f>220-360</f>
        <v>-140</v>
      </c>
      <c r="C16">
        <f t="shared" si="0"/>
        <v>-2.4434609527920612</v>
      </c>
      <c r="D16">
        <f>D12</f>
        <v>-168.46545641</v>
      </c>
      <c r="E16">
        <f t="shared" si="1"/>
        <v>-4.5907933333637629E-3</v>
      </c>
      <c r="F16">
        <f t="shared" si="2"/>
        <v>2.1075383429657169E-5</v>
      </c>
      <c r="G16">
        <f t="shared" si="3"/>
        <v>-1.0827991725498396</v>
      </c>
      <c r="H16">
        <f t="shared" si="6"/>
        <v>1.1730509609224102</v>
      </c>
      <c r="I16">
        <f t="shared" si="7"/>
        <v>-0.26590906507363082</v>
      </c>
      <c r="J16">
        <f t="shared" si="8"/>
        <v>-0.76565463757317509</v>
      </c>
      <c r="K16">
        <f t="shared" si="9"/>
        <v>1.438960025996042</v>
      </c>
      <c r="M16">
        <f t="shared" si="10"/>
        <v>2.6042585126067497</v>
      </c>
      <c r="N16">
        <f t="shared" si="11"/>
        <v>1.7617084464476018E-2</v>
      </c>
      <c r="O16">
        <f t="shared" si="12"/>
        <v>2.0418503211382093E-2</v>
      </c>
      <c r="P16">
        <f t="shared" si="13"/>
        <v>1.1706584617100677E-3</v>
      </c>
      <c r="R16">
        <f t="shared" si="4"/>
        <v>3.7384237134715361</v>
      </c>
      <c r="T16">
        <f t="shared" si="5"/>
        <v>3.7397359450289969</v>
      </c>
      <c r="V16">
        <f>(D16-D12)^2</f>
        <v>0</v>
      </c>
    </row>
    <row r="17" spans="2:22" x14ac:dyDescent="0.25">
      <c r="B17">
        <f>240-360</f>
        <v>-120</v>
      </c>
      <c r="C17">
        <f t="shared" si="0"/>
        <v>-2.0943951023931953</v>
      </c>
      <c r="D17">
        <f>D11</f>
        <v>-168.46385061999999</v>
      </c>
      <c r="E17">
        <f t="shared" si="1"/>
        <v>-2.9850033333502779E-3</v>
      </c>
      <c r="F17">
        <f t="shared" si="2"/>
        <v>8.9102449001122705E-6</v>
      </c>
      <c r="G17">
        <f t="shared" si="3"/>
        <v>-0.70405241637003257</v>
      </c>
      <c r="H17">
        <f t="shared" si="6"/>
        <v>0.4978402379260245</v>
      </c>
      <c r="I17">
        <f t="shared" si="7"/>
        <v>0.49784023792602516</v>
      </c>
      <c r="J17">
        <f t="shared" si="8"/>
        <v>-0.99568047585204944</v>
      </c>
      <c r="K17">
        <f t="shared" si="9"/>
        <v>0.49784023792602394</v>
      </c>
      <c r="M17">
        <f t="shared" si="10"/>
        <v>5.5657120252355119</v>
      </c>
      <c r="N17">
        <f t="shared" si="11"/>
        <v>3.1978663303610287E-2</v>
      </c>
      <c r="O17">
        <f t="shared" si="12"/>
        <v>2.7224670948509451E-2</v>
      </c>
      <c r="P17">
        <f t="shared" si="13"/>
        <v>9.0529173217848496E-4</v>
      </c>
      <c r="R17">
        <f t="shared" si="4"/>
        <v>7.9561118644336934</v>
      </c>
      <c r="T17">
        <f t="shared" si="5"/>
        <v>7.9557375900644018</v>
      </c>
      <c r="V17">
        <f>(D17-D11)^2</f>
        <v>0</v>
      </c>
    </row>
    <row r="18" spans="2:22" x14ac:dyDescent="0.25">
      <c r="B18">
        <f>260-360</f>
        <v>-100</v>
      </c>
      <c r="C18">
        <f t="shared" si="0"/>
        <v>-1.7453292519943295</v>
      </c>
      <c r="D18">
        <f>D10</f>
        <v>-168.46189261000001</v>
      </c>
      <c r="E18">
        <f t="shared" si="1"/>
        <v>-1.0269933333688641E-3</v>
      </c>
      <c r="F18">
        <f t="shared" si="2"/>
        <v>1.0547153067840909E-6</v>
      </c>
      <c r="G18">
        <f t="shared" si="3"/>
        <v>-0.24222992647138039</v>
      </c>
      <c r="H18">
        <f t="shared" si="6"/>
        <v>5.9485761453973114E-2</v>
      </c>
      <c r="I18">
        <f t="shared" si="7"/>
        <v>0.32190565908123947</v>
      </c>
      <c r="J18">
        <f t="shared" si="8"/>
        <v>-0.1712824236142319</v>
      </c>
      <c r="K18">
        <f t="shared" si="9"/>
        <v>-0.26241989762726636</v>
      </c>
      <c r="M18">
        <f t="shared" si="10"/>
        <v>9.1984725492688852</v>
      </c>
      <c r="N18">
        <f t="shared" si="11"/>
        <v>4.1352518155073313E-2</v>
      </c>
      <c r="O18">
        <f t="shared" si="12"/>
        <v>2.041850321138209E-2</v>
      </c>
      <c r="P18">
        <f t="shared" si="13"/>
        <v>1.4119868756106831E-4</v>
      </c>
      <c r="R18">
        <f t="shared" si="4"/>
        <v>13.096161733569692</v>
      </c>
      <c r="T18">
        <f t="shared" si="5"/>
        <v>13.096492845015604</v>
      </c>
      <c r="V18">
        <f>(D18-D10)^2</f>
        <v>0</v>
      </c>
    </row>
    <row r="19" spans="2:22" x14ac:dyDescent="0.25">
      <c r="B19">
        <f>280-360</f>
        <v>-80</v>
      </c>
      <c r="C19">
        <f t="shared" si="0"/>
        <v>-1.3962634015954636</v>
      </c>
      <c r="D19">
        <f>D9</f>
        <v>-168.45981739999999</v>
      </c>
      <c r="E19">
        <f t="shared" si="1"/>
        <v>1.0482166666463399E-3</v>
      </c>
      <c r="F19">
        <f t="shared" si="2"/>
        <v>1.0987581802351642E-6</v>
      </c>
      <c r="G19">
        <f t="shared" si="3"/>
        <v>0.2472357296175573</v>
      </c>
      <c r="H19">
        <f t="shared" si="6"/>
        <v>6.0715064604813226E-2</v>
      </c>
      <c r="I19">
        <f t="shared" si="7"/>
        <v>-0.32855800127724549</v>
      </c>
      <c r="J19">
        <f t="shared" si="8"/>
        <v>-0.17482206096417868</v>
      </c>
      <c r="K19">
        <f t="shared" si="9"/>
        <v>0.26784293667243225</v>
      </c>
      <c r="M19">
        <f t="shared" si="10"/>
        <v>13.064375551673153</v>
      </c>
      <c r="N19">
        <f t="shared" si="11"/>
        <v>4.1352518155073313E-2</v>
      </c>
      <c r="O19">
        <f t="shared" si="12"/>
        <v>6.8061677371273567E-3</v>
      </c>
      <c r="P19">
        <f t="shared" si="13"/>
        <v>1.4119868756106853E-4</v>
      </c>
      <c r="R19">
        <f t="shared" si="4"/>
        <v>18.544123440945413</v>
      </c>
      <c r="T19">
        <f t="shared" si="5"/>
        <v>18.544956700055522</v>
      </c>
      <c r="V19">
        <f>(D19-D9)^2</f>
        <v>0</v>
      </c>
    </row>
    <row r="20" spans="2:22" x14ac:dyDescent="0.25">
      <c r="B20">
        <f>300-360</f>
        <v>-60</v>
      </c>
      <c r="C20">
        <f t="shared" si="0"/>
        <v>-1.0471975511965976</v>
      </c>
      <c r="D20">
        <f>D8</f>
        <v>-168.45786910999999</v>
      </c>
      <c r="E20">
        <f t="shared" si="1"/>
        <v>2.9965066666477469E-3</v>
      </c>
      <c r="F20">
        <f t="shared" si="2"/>
        <v>8.9790522032643908E-6</v>
      </c>
      <c r="G20">
        <f t="shared" si="3"/>
        <v>0.70676562928805731</v>
      </c>
      <c r="H20">
        <f t="shared" si="6"/>
        <v>0.49975876917916301</v>
      </c>
      <c r="I20">
        <f t="shared" si="7"/>
        <v>-0.49975876917916268</v>
      </c>
      <c r="J20">
        <f t="shared" si="8"/>
        <v>-0.99951753835832591</v>
      </c>
      <c r="K20">
        <f t="shared" si="9"/>
        <v>-0.4997587691791634</v>
      </c>
      <c r="M20">
        <f t="shared" si="10"/>
        <v>16.697136075706528</v>
      </c>
      <c r="N20">
        <f t="shared" si="11"/>
        <v>3.1978663303610273E-2</v>
      </c>
      <c r="O20">
        <f t="shared" si="12"/>
        <v>0</v>
      </c>
      <c r="P20">
        <f t="shared" si="13"/>
        <v>9.0529173217848572E-4</v>
      </c>
      <c r="R20">
        <f t="shared" si="4"/>
        <v>23.659821226249331</v>
      </c>
      <c r="T20">
        <f t="shared" si="5"/>
        <v>23.660192095059216</v>
      </c>
      <c r="V20">
        <f>(D20-D8)^2</f>
        <v>0</v>
      </c>
    </row>
    <row r="21" spans="2:22" x14ac:dyDescent="0.25">
      <c r="B21">
        <f>320-360</f>
        <v>-40</v>
      </c>
      <c r="C21">
        <f t="shared" si="0"/>
        <v>-0.69813170079773179</v>
      </c>
      <c r="D21">
        <f>D7</f>
        <v>-168.45627795999999</v>
      </c>
      <c r="E21">
        <f t="shared" si="1"/>
        <v>4.5876566666436247E-3</v>
      </c>
      <c r="F21">
        <f t="shared" si="2"/>
        <v>2.1046593690999694E-5</v>
      </c>
      <c r="G21">
        <f t="shared" si="3"/>
        <v>1.0820593483228489</v>
      </c>
      <c r="H21">
        <f t="shared" si="6"/>
        <v>1.1722494720199561</v>
      </c>
      <c r="I21">
        <f t="shared" si="7"/>
        <v>0.26572738228932108</v>
      </c>
      <c r="J21">
        <f t="shared" si="8"/>
        <v>-0.76513150284538256</v>
      </c>
      <c r="K21">
        <f t="shared" si="9"/>
        <v>-1.437976854309277</v>
      </c>
      <c r="M21">
        <f t="shared" si="10"/>
        <v>19.658589588335285</v>
      </c>
      <c r="N21">
        <f t="shared" si="11"/>
        <v>1.7617084464476008E-2</v>
      </c>
      <c r="O21">
        <f t="shared" si="12"/>
        <v>6.8061677371273653E-3</v>
      </c>
      <c r="P21">
        <f t="shared" si="13"/>
        <v>1.1706584617100675E-3</v>
      </c>
      <c r="R21">
        <f t="shared" si="4"/>
        <v>27.837639268524505</v>
      </c>
      <c r="T21">
        <f t="shared" si="5"/>
        <v>27.837756420048393</v>
      </c>
      <c r="V21">
        <f>(D21-D7)^2</f>
        <v>0</v>
      </c>
    </row>
    <row r="22" spans="2:22" x14ac:dyDescent="0.25">
      <c r="B22">
        <f>340-360</f>
        <v>-20</v>
      </c>
      <c r="C22">
        <f t="shared" si="0"/>
        <v>-0.3490658503988659</v>
      </c>
      <c r="D22">
        <f>D6</f>
        <v>-168.45523650999999</v>
      </c>
      <c r="E22">
        <f t="shared" si="1"/>
        <v>5.6291066666460665E-3</v>
      </c>
      <c r="F22">
        <f t="shared" si="2"/>
        <v>3.1686841864479192E-5</v>
      </c>
      <c r="G22">
        <f t="shared" si="3"/>
        <v>1.3276990703419624</v>
      </c>
      <c r="H22">
        <f t="shared" si="6"/>
        <v>1.7644138795149045</v>
      </c>
      <c r="I22">
        <f t="shared" si="7"/>
        <v>1.4383633731570316</v>
      </c>
      <c r="J22">
        <f t="shared" si="8"/>
        <v>0.9388250160138768</v>
      </c>
      <c r="K22">
        <f t="shared" si="9"/>
        <v>0.32605050635787292</v>
      </c>
      <c r="M22">
        <f t="shared" si="10"/>
        <v>21.591541089537422</v>
      </c>
      <c r="N22">
        <f t="shared" si="11"/>
        <v>4.9877239876712299E-3</v>
      </c>
      <c r="O22">
        <f t="shared" si="12"/>
        <v>2.041850321138209E-2</v>
      </c>
      <c r="P22">
        <f t="shared" si="13"/>
        <v>4.9872631508583514E-4</v>
      </c>
      <c r="R22">
        <f t="shared" si="4"/>
        <v>30.571685377952118</v>
      </c>
      <c r="T22">
        <f t="shared" si="5"/>
        <v>30.572083395054804</v>
      </c>
      <c r="V22">
        <f>(D22-D6)^2</f>
        <v>0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4">R14</f>
        <v>0</v>
      </c>
      <c r="T23">
        <f t="shared" si="14"/>
        <v>0</v>
      </c>
    </row>
    <row r="24" spans="2:22" x14ac:dyDescent="0.25">
      <c r="B24" t="s">
        <v>4</v>
      </c>
      <c r="D24">
        <f>AVERAGE(D5:D22)</f>
        <v>-168.46086561666664</v>
      </c>
      <c r="F24">
        <f>SQRT(AVERAGE(F5:F22))</f>
        <v>4.2397458824733779E-3</v>
      </c>
      <c r="G24" t="s">
        <v>10</v>
      </c>
      <c r="H24" s="3">
        <f t="shared" ref="H24:K24" si="15">AVERAGE(H5:H22)</f>
        <v>0.99999741597405878</v>
      </c>
      <c r="I24" s="3">
        <f t="shared" si="15"/>
        <v>-1.9152135147560978E-3</v>
      </c>
      <c r="J24" s="3">
        <f t="shared" si="15"/>
        <v>1.2228714168023044E-3</v>
      </c>
      <c r="K24" s="3">
        <f t="shared" si="15"/>
        <v>-5.4218243702182832E-5</v>
      </c>
    </row>
    <row r="25" spans="2:22" x14ac:dyDescent="0.25">
      <c r="B25" t="s">
        <v>5</v>
      </c>
      <c r="D25">
        <f>MIN(D4:D22)</f>
        <v>-168.46688080000001</v>
      </c>
      <c r="F25" s="2">
        <f>F24*$A$1</f>
        <v>11.131452814433853</v>
      </c>
      <c r="G25" s="3">
        <f>SUM(H25:K25)</f>
        <v>0.99999999835172193</v>
      </c>
      <c r="H25">
        <f t="shared" ref="H25:K25" si="16">H24^2</f>
        <v>0.99999483195479477</v>
      </c>
      <c r="I25">
        <f t="shared" si="16"/>
        <v>3.6680428071044055E-6</v>
      </c>
      <c r="J25">
        <f t="shared" si="16"/>
        <v>1.4954145020320754E-6</v>
      </c>
      <c r="K25">
        <f t="shared" si="16"/>
        <v>2.9396179501492883E-9</v>
      </c>
    </row>
    <row r="26" spans="2:22" x14ac:dyDescent="0.25">
      <c r="B26" t="s">
        <v>6</v>
      </c>
      <c r="D26">
        <f>MAX(D5:D22)</f>
        <v>-168.45487410000001</v>
      </c>
    </row>
    <row r="27" spans="2:22" x14ac:dyDescent="0.25">
      <c r="B27" t="s">
        <v>64</v>
      </c>
      <c r="D27" s="1">
        <f>D26-D25</f>
        <v>1.2006700000000592E-2</v>
      </c>
      <c r="G27" t="s">
        <v>60</v>
      </c>
      <c r="H27">
        <f>H24*$F$24</f>
        <v>4.2397349268600334E-3</v>
      </c>
      <c r="I27">
        <f t="shared" ref="I27:K27" si="17">I24*$F$24</f>
        <v>-8.1200186132445315E-6</v>
      </c>
      <c r="J27">
        <f t="shared" si="17"/>
        <v>5.1846640541819562E-6</v>
      </c>
      <c r="K27">
        <f t="shared" si="17"/>
        <v>-2.2987157549126781E-7</v>
      </c>
    </row>
    <row r="28" spans="2:22" x14ac:dyDescent="0.25">
      <c r="D28" s="2">
        <f>D27*$A$1</f>
        <v>31.523590850001554</v>
      </c>
      <c r="H28">
        <f>$A$1*H27</f>
        <v>11.131424050471018</v>
      </c>
      <c r="I28">
        <f t="shared" ref="I28:K28" si="18">$A$1*I27</f>
        <v>-2.1319108869073518E-2</v>
      </c>
      <c r="J28">
        <f t="shared" si="18"/>
        <v>1.3612335474254725E-2</v>
      </c>
      <c r="K28">
        <f t="shared" si="18"/>
        <v>-6.0352782145232367E-4</v>
      </c>
      <c r="L28" t="s">
        <v>56</v>
      </c>
    </row>
    <row r="33" spans="6:6" x14ac:dyDescent="0.25">
      <c r="F33">
        <f>F25/part_relax!F25</f>
        <v>2.1303377886057939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8" width="10.5703125" bestFit="1" customWidth="1"/>
    <col min="9" max="11" width="10.28515625" bestFit="1" customWidth="1"/>
  </cols>
  <sheetData>
    <row r="1" spans="1:27" x14ac:dyDescent="0.25">
      <c r="A1">
        <v>2625.5</v>
      </c>
      <c r="R1" t="s">
        <v>14</v>
      </c>
      <c r="T1" t="s">
        <v>57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56</v>
      </c>
      <c r="U2" s="1" t="s">
        <v>61</v>
      </c>
      <c r="V2" s="1" t="s">
        <v>62</v>
      </c>
      <c r="X2" s="1" t="s">
        <v>63</v>
      </c>
      <c r="AA2" s="1" t="s">
        <v>58</v>
      </c>
    </row>
    <row r="3" spans="1:27" x14ac:dyDescent="0.25">
      <c r="F3">
        <f>SUM(F4:F22)</f>
        <v>7.2023716713755684E-5</v>
      </c>
      <c r="U3">
        <f>SUM(U5:U22)</f>
        <v>496.47750324302547</v>
      </c>
      <c r="V3">
        <f>SUM(V5:V22)</f>
        <v>3.8119309563093383E-9</v>
      </c>
      <c r="X3" s="5">
        <f>1-V3/U3</f>
        <v>0.99999999999232203</v>
      </c>
      <c r="AA3" s="1" t="s">
        <v>59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-168.46871819</v>
      </c>
      <c r="E4">
        <f>D4-$D$24</f>
        <v>-2.8268433333380472E-3</v>
      </c>
      <c r="Z4">
        <f>SUM(Z5:Z22)</f>
        <v>0</v>
      </c>
      <c r="AA4" s="4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-168.46305821000001</v>
      </c>
      <c r="E5">
        <f t="shared" ref="E5:E22" si="1">D5-$D$24</f>
        <v>2.8331366666520807E-3</v>
      </c>
      <c r="F5">
        <f t="shared" ref="F5:F22" si="2">E5^2</f>
        <v>8.0266633719284633E-6</v>
      </c>
      <c r="G5">
        <f t="shared" ref="G5:G22" si="3">E5/$F$24</f>
        <v>1.4163350829926546</v>
      </c>
      <c r="H5">
        <f>COS(C5)*SQRT(2)*G5</f>
        <v>2.0030002832330354</v>
      </c>
      <c r="I5">
        <f>SQRT(2)*COS(2*C5)*G5</f>
        <v>2.0030002832330354</v>
      </c>
      <c r="J5">
        <f>COS(3*C5)*SQRT(2)*G5</f>
        <v>2.0030002832330354</v>
      </c>
      <c r="K5">
        <f>COS(4*C5)*SQRT(2)*G5</f>
        <v>2.0030002832330354</v>
      </c>
      <c r="M5">
        <f>H$28*(COS($C5)-COS($C$4))</f>
        <v>10.503722182119473</v>
      </c>
      <c r="N5">
        <f>I$28*(COS(2*$C5)-COS(2*$C$4))</f>
        <v>0</v>
      </c>
      <c r="O5">
        <f>J$28*(COS(3*$C5)-COS(3*$C$4))</f>
        <v>4.0884450727972652E-3</v>
      </c>
      <c r="P5">
        <f>K$28*(COS(4*$C5)-COS(4*$C$4))</f>
        <v>0</v>
      </c>
      <c r="R5">
        <f t="shared" ref="R5:R22" si="4">SUM(M5:P5)*SQRT(2)</f>
        <v>14.860288299823448</v>
      </c>
      <c r="T5">
        <f t="shared" ref="T5:T22" si="5">(D5-$D$25)*$A$1</f>
        <v>14.860277489974081</v>
      </c>
      <c r="U5">
        <f>(E5*$A$1)^2</f>
        <v>55.329799295211721</v>
      </c>
      <c r="V5">
        <f>(R5-T5)^2</f>
        <v>1.1685284335090034E-10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-168.46323009</v>
      </c>
      <c r="E6">
        <f t="shared" si="1"/>
        <v>2.6612566666699422E-3</v>
      </c>
      <c r="F6">
        <f t="shared" si="2"/>
        <v>7.0822870458952116E-6</v>
      </c>
      <c r="G6">
        <f t="shared" si="3"/>
        <v>1.3304092337722737</v>
      </c>
      <c r="H6">
        <f t="shared" ref="H6:H22" si="6">COS(C6)*SQRT(2)*G6</f>
        <v>1.7680154862938888</v>
      </c>
      <c r="I6">
        <f t="shared" ref="I6:I22" si="7">SQRT(2)*COS(2*C6)*G6</f>
        <v>1.4412994299040061</v>
      </c>
      <c r="J6">
        <f t="shared" ref="J6:J22" si="8">COS(3*C6)*SQRT(2)*G6</f>
        <v>0.94074139095357368</v>
      </c>
      <c r="K6">
        <f t="shared" ref="K6:K22" si="9">COS(4*C6)*SQRT(2)*G6</f>
        <v>0.32671605638988277</v>
      </c>
      <c r="M6">
        <f t="shared" ref="M6:M23" si="10">H$28*(COS($C6)-COS($C$4))</f>
        <v>10.186996203721201</v>
      </c>
      <c r="N6">
        <f t="shared" ref="N6:N23" si="11">I$28*(COS(2*$C6)-COS(2*$C$4))</f>
        <v>-1.3724626666821239E-3</v>
      </c>
      <c r="O6">
        <f t="shared" ref="O6:O23" si="12">J$28*(COS(3*$C6)-COS(3*$C$4))</f>
        <v>3.0663338045979491E-3</v>
      </c>
      <c r="P6">
        <f t="shared" ref="P6:P23" si="13">K$28*(COS(4*$C6)-COS(4*$C$4))</f>
        <v>2.4553023100133528E-5</v>
      </c>
      <c r="R6">
        <f t="shared" si="4"/>
        <v>14.409018409900176</v>
      </c>
      <c r="T6">
        <f t="shared" si="5"/>
        <v>14.409006550020976</v>
      </c>
      <c r="U6">
        <f t="shared" ref="U6:U22" si="14">(E6*$A$1)^2</f>
        <v>48.819976949688929</v>
      </c>
      <c r="V6">
        <f t="shared" ref="V6:V22" si="15">(R6-T6)^2</f>
        <v>1.4065673462922241E-10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-168.46372428000001</v>
      </c>
      <c r="E7">
        <f t="shared" si="1"/>
        <v>2.1670666666580019E-3</v>
      </c>
      <c r="F7">
        <f t="shared" si="2"/>
        <v>4.6961779377402237E-6</v>
      </c>
      <c r="G7">
        <f t="shared" si="3"/>
        <v>1.083354920113565</v>
      </c>
      <c r="H7">
        <f t="shared" si="6"/>
        <v>1.1736530302905677</v>
      </c>
      <c r="I7">
        <f t="shared" si="7"/>
        <v>0.26604554311945344</v>
      </c>
      <c r="J7">
        <f t="shared" si="8"/>
        <v>-0.76604761044411196</v>
      </c>
      <c r="K7">
        <f t="shared" si="9"/>
        <v>-1.4396985734100209</v>
      </c>
      <c r="M7">
        <f t="shared" si="10"/>
        <v>9.2750200958988209</v>
      </c>
      <c r="N7">
        <f t="shared" si="11"/>
        <v>-4.8476601317644372E-3</v>
      </c>
      <c r="O7">
        <f t="shared" si="12"/>
        <v>1.0221112681993167E-3</v>
      </c>
      <c r="P7">
        <f t="shared" si="13"/>
        <v>5.7633221635371523E-5</v>
      </c>
      <c r="R7">
        <f t="shared" si="4"/>
        <v>13.111530573500422</v>
      </c>
      <c r="T7">
        <f t="shared" si="5"/>
        <v>13.111510704989627</v>
      </c>
      <c r="U7">
        <f t="shared" si="14"/>
        <v>32.371929743372277</v>
      </c>
      <c r="V7">
        <f t="shared" si="15"/>
        <v>3.9475772123954278E-10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-168.46447957000001</v>
      </c>
      <c r="E8">
        <f t="shared" si="1"/>
        <v>1.4117766666572606E-3</v>
      </c>
      <c r="F8">
        <f t="shared" si="2"/>
        <v>1.9931133565178859E-6</v>
      </c>
      <c r="G8">
        <f t="shared" si="3"/>
        <v>0.7057721026567958</v>
      </c>
      <c r="H8">
        <f t="shared" si="6"/>
        <v>0.49905623976090857</v>
      </c>
      <c r="I8">
        <f t="shared" si="7"/>
        <v>-0.49905623976090824</v>
      </c>
      <c r="J8">
        <f t="shared" si="8"/>
        <v>-0.99811247952181703</v>
      </c>
      <c r="K8">
        <f t="shared" si="9"/>
        <v>-0.49905623976090896</v>
      </c>
      <c r="M8">
        <f t="shared" si="10"/>
        <v>7.8777916365896044</v>
      </c>
      <c r="N8">
        <f t="shared" si="11"/>
        <v>-8.7995088788172422E-3</v>
      </c>
      <c r="O8">
        <f t="shared" si="12"/>
        <v>0</v>
      </c>
      <c r="P8">
        <f t="shared" si="13"/>
        <v>4.4568830920246675E-5</v>
      </c>
      <c r="R8">
        <f t="shared" si="4"/>
        <v>11.128498419060861</v>
      </c>
      <c r="T8">
        <f t="shared" si="5"/>
        <v>11.128496809987681</v>
      </c>
      <c r="U8">
        <f t="shared" si="14"/>
        <v>13.739029143095257</v>
      </c>
      <c r="V8">
        <f t="shared" si="15"/>
        <v>2.5891165001245971E-12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-168.46540365000001</v>
      </c>
      <c r="E9">
        <f t="shared" si="1"/>
        <v>4.8769666665293698E-4</v>
      </c>
      <c r="F9">
        <f t="shared" si="2"/>
        <v>2.3784803866438594E-7</v>
      </c>
      <c r="G9">
        <f t="shared" si="3"/>
        <v>0.2438081815711978</v>
      </c>
      <c r="H9">
        <f t="shared" si="6"/>
        <v>5.9873342409591974E-2</v>
      </c>
      <c r="I9">
        <f t="shared" si="7"/>
        <v>-0.32400304339500247</v>
      </c>
      <c r="J9">
        <f t="shared" si="8"/>
        <v>-0.1723984184977552</v>
      </c>
      <c r="K9">
        <f t="shared" si="9"/>
        <v>0.26412970098541044</v>
      </c>
      <c r="M9">
        <f t="shared" si="10"/>
        <v>6.163837198882117</v>
      </c>
      <c r="N9">
        <f t="shared" si="11"/>
        <v>-1.1378894959187928E-2</v>
      </c>
      <c r="O9">
        <f t="shared" si="12"/>
        <v>1.0221112681993154E-3</v>
      </c>
      <c r="P9">
        <f t="shared" si="13"/>
        <v>6.951417104988287E-6</v>
      </c>
      <c r="R9">
        <f t="shared" si="4"/>
        <v>8.7023452897488642</v>
      </c>
      <c r="T9">
        <f t="shared" si="5"/>
        <v>8.7023247699763289</v>
      </c>
      <c r="U9">
        <f t="shared" si="14"/>
        <v>1.639546051985288</v>
      </c>
      <c r="V9">
        <f t="shared" si="15"/>
        <v>4.2106106490314571E-10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-168.46638501000001</v>
      </c>
      <c r="E10">
        <f t="shared" si="1"/>
        <v>-4.9366333334432966E-4</v>
      </c>
      <c r="F10">
        <f t="shared" si="2"/>
        <v>2.4370348668863475E-7</v>
      </c>
      <c r="G10">
        <f t="shared" si="3"/>
        <v>-0.24679102368503392</v>
      </c>
      <c r="H10">
        <f t="shared" si="6"/>
        <v>6.0605855675080145E-2</v>
      </c>
      <c r="I10">
        <f t="shared" si="7"/>
        <v>0.32796701997946942</v>
      </c>
      <c r="J10">
        <f t="shared" si="8"/>
        <v>-0.17450760638365739</v>
      </c>
      <c r="K10">
        <f t="shared" si="9"/>
        <v>-0.26736116430438928</v>
      </c>
      <c r="M10">
        <f t="shared" si="10"/>
        <v>4.3398849832373569</v>
      </c>
      <c r="N10">
        <f t="shared" si="11"/>
        <v>-1.1378894959187928E-2</v>
      </c>
      <c r="O10">
        <f t="shared" si="12"/>
        <v>3.0663338045979491E-3</v>
      </c>
      <c r="P10">
        <f t="shared" si="13"/>
        <v>6.9514171049882768E-6</v>
      </c>
      <c r="R10">
        <f t="shared" si="4"/>
        <v>6.1257782964990728</v>
      </c>
      <c r="T10">
        <f t="shared" si="5"/>
        <v>6.1257640899835053</v>
      </c>
      <c r="U10">
        <f t="shared" si="14"/>
        <v>1.6799091205423031</v>
      </c>
      <c r="V10">
        <f t="shared" si="15"/>
        <v>2.0182508456945486E-10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-168.46730625999999</v>
      </c>
      <c r="E11">
        <f t="shared" si="1"/>
        <v>-1.4149133333205555E-3</v>
      </c>
      <c r="F11">
        <f t="shared" si="2"/>
        <v>2.0019797408082853E-6</v>
      </c>
      <c r="G11">
        <f t="shared" si="3"/>
        <v>-0.70734017774867897</v>
      </c>
      <c r="H11">
        <f t="shared" si="6"/>
        <v>0.50016503629178855</v>
      </c>
      <c r="I11">
        <f t="shared" si="7"/>
        <v>0.50016503629178932</v>
      </c>
      <c r="J11">
        <f t="shared" si="8"/>
        <v>-1.0003300725835775</v>
      </c>
      <c r="K11">
        <f t="shared" si="9"/>
        <v>0.50016503629178799</v>
      </c>
      <c r="M11">
        <f t="shared" si="10"/>
        <v>2.6259305455298696</v>
      </c>
      <c r="N11">
        <f t="shared" si="11"/>
        <v>-8.7995088788172474E-3</v>
      </c>
      <c r="O11">
        <f t="shared" si="12"/>
        <v>4.0884450727972652E-3</v>
      </c>
      <c r="P11">
        <f t="shared" si="13"/>
        <v>4.4568830920246641E-5</v>
      </c>
      <c r="R11">
        <f t="shared" si="4"/>
        <v>3.7070271708555897</v>
      </c>
      <c r="T11">
        <f t="shared" si="5"/>
        <v>3.7070222150459244</v>
      </c>
      <c r="U11">
        <f t="shared" si="14"/>
        <v>13.800147348821648</v>
      </c>
      <c r="V11">
        <f t="shared" si="15"/>
        <v>2.4560049438759725E-11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-168.46805728999999</v>
      </c>
      <c r="E12">
        <f t="shared" si="1"/>
        <v>-2.1659433333240941E-3</v>
      </c>
      <c r="F12">
        <f t="shared" si="2"/>
        <v>4.6913105231710876E-6</v>
      </c>
      <c r="G12">
        <f t="shared" si="3"/>
        <v>-1.0827933459299275</v>
      </c>
      <c r="H12">
        <f t="shared" si="6"/>
        <v>1.1730446486511599</v>
      </c>
      <c r="I12">
        <f t="shared" si="7"/>
        <v>-0.2659076341979037</v>
      </c>
      <c r="J12">
        <f t="shared" si="8"/>
        <v>-0.76565051753072377</v>
      </c>
      <c r="K12">
        <f t="shared" si="9"/>
        <v>1.4389522828490646</v>
      </c>
      <c r="M12">
        <f t="shared" si="10"/>
        <v>1.228702086220653</v>
      </c>
      <c r="N12">
        <f t="shared" si="11"/>
        <v>-4.8476601317644398E-3</v>
      </c>
      <c r="O12">
        <f t="shared" si="12"/>
        <v>3.06633380459795E-3</v>
      </c>
      <c r="P12">
        <f t="shared" si="13"/>
        <v>5.763322163537153E-5</v>
      </c>
      <c r="R12">
        <f t="shared" si="4"/>
        <v>1.7352094842821526</v>
      </c>
      <c r="T12">
        <f t="shared" si="5"/>
        <v>1.7351929500366339</v>
      </c>
      <c r="U12">
        <f t="shared" si="14"/>
        <v>32.33837743667673</v>
      </c>
      <c r="V12">
        <f t="shared" si="15"/>
        <v>2.7338127487360844E-10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-168.46854776999999</v>
      </c>
      <c r="E13">
        <f t="shared" si="1"/>
        <v>-2.6564233333203902E-3</v>
      </c>
      <c r="F13">
        <f t="shared" si="2"/>
        <v>7.0565849258090128E-6</v>
      </c>
      <c r="G13">
        <f t="shared" si="3"/>
        <v>-1.3279929650227473</v>
      </c>
      <c r="H13">
        <f t="shared" si="6"/>
        <v>1.7648044438117962</v>
      </c>
      <c r="I13">
        <f t="shared" si="7"/>
        <v>-1.4386817640890197</v>
      </c>
      <c r="J13">
        <f t="shared" si="8"/>
        <v>0.93903283093561285</v>
      </c>
      <c r="K13">
        <f t="shared" si="9"/>
        <v>-0.32612267972277509</v>
      </c>
      <c r="M13">
        <f t="shared" si="10"/>
        <v>0.31672597839827282</v>
      </c>
      <c r="N13">
        <f t="shared" si="11"/>
        <v>-1.3724626666821252E-3</v>
      </c>
      <c r="O13">
        <f t="shared" si="12"/>
        <v>1.0221112681993178E-3</v>
      </c>
      <c r="P13">
        <f t="shared" si="13"/>
        <v>2.4553023100133548E-5</v>
      </c>
      <c r="R13">
        <f t="shared" si="4"/>
        <v>0.44745742572566011</v>
      </c>
      <c r="T13">
        <f t="shared" si="5"/>
        <v>0.44743771004635846</v>
      </c>
      <c r="U13">
        <f t="shared" si="14"/>
        <v>48.642805803979208</v>
      </c>
      <c r="V13">
        <f t="shared" si="15"/>
        <v>3.8870801032536014E-10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-168.46871819</v>
      </c>
      <c r="E14">
        <f t="shared" si="1"/>
        <v>-2.8268433333380472E-3</v>
      </c>
      <c r="F14">
        <f t="shared" si="2"/>
        <v>7.9910432312377613E-6</v>
      </c>
      <c r="G14">
        <f t="shared" si="3"/>
        <v>-1.4131889344617528</v>
      </c>
      <c r="H14">
        <f t="shared" si="6"/>
        <v>1.9985509573113938</v>
      </c>
      <c r="I14">
        <f t="shared" si="7"/>
        <v>-1.9985509573113938</v>
      </c>
      <c r="J14">
        <f t="shared" si="8"/>
        <v>1.9985509573113938</v>
      </c>
      <c r="K14">
        <f t="shared" si="9"/>
        <v>-1.9985509573113938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55.084260751490511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-168.46854776999999</v>
      </c>
      <c r="E15">
        <f t="shared" si="1"/>
        <v>-2.6564233333203902E-3</v>
      </c>
      <c r="F15">
        <f t="shared" si="2"/>
        <v>7.0565849258090128E-6</v>
      </c>
      <c r="G15">
        <f t="shared" si="3"/>
        <v>-1.3279929650227473</v>
      </c>
      <c r="H15">
        <f t="shared" si="6"/>
        <v>1.7648044438117962</v>
      </c>
      <c r="I15">
        <f t="shared" si="7"/>
        <v>-1.4386817640890197</v>
      </c>
      <c r="J15">
        <f t="shared" si="8"/>
        <v>0.93903283093561285</v>
      </c>
      <c r="K15">
        <f t="shared" si="9"/>
        <v>-0.32612267972277509</v>
      </c>
      <c r="M15">
        <f t="shared" si="10"/>
        <v>0.31672597839827282</v>
      </c>
      <c r="N15">
        <f t="shared" si="11"/>
        <v>-1.3724626666821252E-3</v>
      </c>
      <c r="O15">
        <f t="shared" si="12"/>
        <v>1.0221112681993178E-3</v>
      </c>
      <c r="P15">
        <f t="shared" si="13"/>
        <v>2.4553023100133548E-5</v>
      </c>
      <c r="R15">
        <f t="shared" si="4"/>
        <v>0.44745742572566011</v>
      </c>
      <c r="T15">
        <f t="shared" si="5"/>
        <v>0.44743771004635846</v>
      </c>
      <c r="U15">
        <f t="shared" si="14"/>
        <v>48.642805803979208</v>
      </c>
      <c r="V15">
        <f t="shared" si="15"/>
        <v>3.8870801032536014E-10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-168.46805728999999</v>
      </c>
      <c r="E16">
        <f t="shared" si="1"/>
        <v>-2.1659433333240941E-3</v>
      </c>
      <c r="F16">
        <f t="shared" si="2"/>
        <v>4.6913105231710876E-6</v>
      </c>
      <c r="G16">
        <f t="shared" si="3"/>
        <v>-1.0827933459299275</v>
      </c>
      <c r="H16">
        <f t="shared" si="6"/>
        <v>1.1730446486511599</v>
      </c>
      <c r="I16">
        <f t="shared" si="7"/>
        <v>-0.2659076341979037</v>
      </c>
      <c r="J16">
        <f t="shared" si="8"/>
        <v>-0.76565051753072377</v>
      </c>
      <c r="K16">
        <f t="shared" si="9"/>
        <v>1.4389522828490646</v>
      </c>
      <c r="M16">
        <f t="shared" si="10"/>
        <v>1.228702086220653</v>
      </c>
      <c r="N16">
        <f t="shared" si="11"/>
        <v>-4.8476601317644398E-3</v>
      </c>
      <c r="O16">
        <f t="shared" si="12"/>
        <v>3.06633380459795E-3</v>
      </c>
      <c r="P16">
        <f t="shared" si="13"/>
        <v>5.763322163537153E-5</v>
      </c>
      <c r="R16">
        <f t="shared" si="4"/>
        <v>1.7352094842821526</v>
      </c>
      <c r="T16">
        <f t="shared" si="5"/>
        <v>1.7351929500366339</v>
      </c>
      <c r="U16">
        <f t="shared" si="14"/>
        <v>32.33837743667673</v>
      </c>
      <c r="V16">
        <f t="shared" si="15"/>
        <v>2.7338127487360844E-10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-168.46730625999999</v>
      </c>
      <c r="E17">
        <f t="shared" si="1"/>
        <v>-1.4149133333205555E-3</v>
      </c>
      <c r="F17">
        <f t="shared" si="2"/>
        <v>2.0019797408082853E-6</v>
      </c>
      <c r="G17">
        <f t="shared" si="3"/>
        <v>-0.70734017774867897</v>
      </c>
      <c r="H17">
        <f t="shared" si="6"/>
        <v>0.50016503629178855</v>
      </c>
      <c r="I17">
        <f t="shared" si="7"/>
        <v>0.50016503629178932</v>
      </c>
      <c r="J17">
        <f t="shared" si="8"/>
        <v>-1.0003300725835775</v>
      </c>
      <c r="K17">
        <f t="shared" si="9"/>
        <v>0.50016503629178799</v>
      </c>
      <c r="M17">
        <f t="shared" si="10"/>
        <v>2.6259305455298696</v>
      </c>
      <c r="N17">
        <f t="shared" si="11"/>
        <v>-8.7995088788172474E-3</v>
      </c>
      <c r="O17">
        <f t="shared" si="12"/>
        <v>4.0884450727972652E-3</v>
      </c>
      <c r="P17">
        <f t="shared" si="13"/>
        <v>4.4568830920246641E-5</v>
      </c>
      <c r="R17">
        <f t="shared" si="4"/>
        <v>3.7070271708555897</v>
      </c>
      <c r="T17">
        <f t="shared" si="5"/>
        <v>3.7070222150459244</v>
      </c>
      <c r="U17">
        <f t="shared" si="14"/>
        <v>13.800147348821648</v>
      </c>
      <c r="V17">
        <f t="shared" si="15"/>
        <v>2.4560049438759725E-11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-168.46638501000001</v>
      </c>
      <c r="E18">
        <f t="shared" si="1"/>
        <v>-4.9366333334432966E-4</v>
      </c>
      <c r="F18">
        <f t="shared" si="2"/>
        <v>2.4370348668863475E-7</v>
      </c>
      <c r="G18">
        <f t="shared" si="3"/>
        <v>-0.24679102368503392</v>
      </c>
      <c r="H18">
        <f t="shared" si="6"/>
        <v>6.0605855675080145E-2</v>
      </c>
      <c r="I18">
        <f t="shared" si="7"/>
        <v>0.32796701997946942</v>
      </c>
      <c r="J18">
        <f t="shared" si="8"/>
        <v>-0.17450760638365739</v>
      </c>
      <c r="K18">
        <f t="shared" si="9"/>
        <v>-0.26736116430438928</v>
      </c>
      <c r="M18">
        <f t="shared" si="10"/>
        <v>4.3398849832373569</v>
      </c>
      <c r="N18">
        <f t="shared" si="11"/>
        <v>-1.1378894959187928E-2</v>
      </c>
      <c r="O18">
        <f t="shared" si="12"/>
        <v>3.0663338045979491E-3</v>
      </c>
      <c r="P18">
        <f t="shared" si="13"/>
        <v>6.9514171049882768E-6</v>
      </c>
      <c r="R18">
        <f t="shared" si="4"/>
        <v>6.1257782964990728</v>
      </c>
      <c r="T18">
        <f t="shared" si="5"/>
        <v>6.1257640899835053</v>
      </c>
      <c r="U18">
        <f t="shared" si="14"/>
        <v>1.6799091205423031</v>
      </c>
      <c r="V18">
        <f t="shared" si="15"/>
        <v>2.0182508456945486E-10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-168.46540365000001</v>
      </c>
      <c r="E19">
        <f t="shared" si="1"/>
        <v>4.8769666665293698E-4</v>
      </c>
      <c r="F19">
        <f t="shared" si="2"/>
        <v>2.3784803866438594E-7</v>
      </c>
      <c r="G19">
        <f t="shared" si="3"/>
        <v>0.2438081815711978</v>
      </c>
      <c r="H19">
        <f t="shared" si="6"/>
        <v>5.9873342409591974E-2</v>
      </c>
      <c r="I19">
        <f t="shared" si="7"/>
        <v>-0.32400304339500247</v>
      </c>
      <c r="J19">
        <f t="shared" si="8"/>
        <v>-0.1723984184977552</v>
      </c>
      <c r="K19">
        <f t="shared" si="9"/>
        <v>0.26412970098541044</v>
      </c>
      <c r="M19">
        <f t="shared" si="10"/>
        <v>6.163837198882117</v>
      </c>
      <c r="N19">
        <f t="shared" si="11"/>
        <v>-1.1378894959187928E-2</v>
      </c>
      <c r="O19">
        <f t="shared" si="12"/>
        <v>1.0221112681993154E-3</v>
      </c>
      <c r="P19">
        <f t="shared" si="13"/>
        <v>6.951417104988287E-6</v>
      </c>
      <c r="R19">
        <f t="shared" si="4"/>
        <v>8.7023452897488642</v>
      </c>
      <c r="T19">
        <f t="shared" si="5"/>
        <v>8.7023247699763289</v>
      </c>
      <c r="U19">
        <f t="shared" si="14"/>
        <v>1.639546051985288</v>
      </c>
      <c r="V19">
        <f t="shared" si="15"/>
        <v>4.2106106490314571E-10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-168.46447957000001</v>
      </c>
      <c r="E20">
        <f t="shared" si="1"/>
        <v>1.4117766666572606E-3</v>
      </c>
      <c r="F20">
        <f t="shared" si="2"/>
        <v>1.9931133565178859E-6</v>
      </c>
      <c r="G20">
        <f t="shared" si="3"/>
        <v>0.7057721026567958</v>
      </c>
      <c r="H20">
        <f t="shared" si="6"/>
        <v>0.49905623976090857</v>
      </c>
      <c r="I20">
        <f t="shared" si="7"/>
        <v>-0.49905623976090824</v>
      </c>
      <c r="J20">
        <f t="shared" si="8"/>
        <v>-0.99811247952181703</v>
      </c>
      <c r="K20">
        <f t="shared" si="9"/>
        <v>-0.49905623976090896</v>
      </c>
      <c r="M20">
        <f t="shared" si="10"/>
        <v>7.8777916365896044</v>
      </c>
      <c r="N20">
        <f t="shared" si="11"/>
        <v>-8.7995088788172422E-3</v>
      </c>
      <c r="O20">
        <f t="shared" si="12"/>
        <v>0</v>
      </c>
      <c r="P20">
        <f t="shared" si="13"/>
        <v>4.4568830920246675E-5</v>
      </c>
      <c r="R20">
        <f t="shared" si="4"/>
        <v>11.128498419060861</v>
      </c>
      <c r="T20">
        <f t="shared" si="5"/>
        <v>11.128496809987681</v>
      </c>
      <c r="U20">
        <f t="shared" si="14"/>
        <v>13.739029143095257</v>
      </c>
      <c r="V20">
        <f t="shared" si="15"/>
        <v>2.5891165001245971E-12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-168.46372428000001</v>
      </c>
      <c r="E21">
        <f t="shared" si="1"/>
        <v>2.1670666666580019E-3</v>
      </c>
      <c r="F21">
        <f t="shared" si="2"/>
        <v>4.6961779377402237E-6</v>
      </c>
      <c r="G21">
        <f t="shared" si="3"/>
        <v>1.083354920113565</v>
      </c>
      <c r="H21">
        <f t="shared" si="6"/>
        <v>1.1736530302905677</v>
      </c>
      <c r="I21">
        <f t="shared" si="7"/>
        <v>0.26604554311945344</v>
      </c>
      <c r="J21">
        <f t="shared" si="8"/>
        <v>-0.76604761044411196</v>
      </c>
      <c r="K21">
        <f t="shared" si="9"/>
        <v>-1.4396985734100209</v>
      </c>
      <c r="M21">
        <f t="shared" si="10"/>
        <v>9.2750200958988209</v>
      </c>
      <c r="N21">
        <f t="shared" si="11"/>
        <v>-4.8476601317644372E-3</v>
      </c>
      <c r="O21">
        <f t="shared" si="12"/>
        <v>1.0221112681993167E-3</v>
      </c>
      <c r="P21">
        <f t="shared" si="13"/>
        <v>5.7633221635371523E-5</v>
      </c>
      <c r="R21">
        <f t="shared" si="4"/>
        <v>13.111530573500422</v>
      </c>
      <c r="T21">
        <f t="shared" si="5"/>
        <v>13.111510704989627</v>
      </c>
      <c r="U21">
        <f t="shared" si="14"/>
        <v>32.371929743372277</v>
      </c>
      <c r="V21">
        <f t="shared" si="15"/>
        <v>3.9475772123954278E-10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-168.46323009</v>
      </c>
      <c r="E22">
        <f t="shared" si="1"/>
        <v>2.6612566666699422E-3</v>
      </c>
      <c r="F22">
        <f t="shared" si="2"/>
        <v>7.0822870458952116E-6</v>
      </c>
      <c r="G22">
        <f t="shared" si="3"/>
        <v>1.3304092337722737</v>
      </c>
      <c r="H22">
        <f t="shared" si="6"/>
        <v>1.7680154862938888</v>
      </c>
      <c r="I22">
        <f t="shared" si="7"/>
        <v>1.4412994299040061</v>
      </c>
      <c r="J22">
        <f t="shared" si="8"/>
        <v>0.94074139095357368</v>
      </c>
      <c r="K22">
        <f t="shared" si="9"/>
        <v>0.32671605638988277</v>
      </c>
      <c r="M22">
        <f t="shared" si="10"/>
        <v>10.186996203721201</v>
      </c>
      <c r="N22">
        <f t="shared" si="11"/>
        <v>-1.3724626666821239E-3</v>
      </c>
      <c r="O22">
        <f t="shared" si="12"/>
        <v>3.0663338045979491E-3</v>
      </c>
      <c r="P22">
        <f t="shared" si="13"/>
        <v>2.4553023100133528E-5</v>
      </c>
      <c r="R22">
        <f t="shared" si="4"/>
        <v>14.409018409900176</v>
      </c>
      <c r="T22">
        <f t="shared" si="5"/>
        <v>14.409006550020976</v>
      </c>
      <c r="U22">
        <f t="shared" si="14"/>
        <v>48.819976949688929</v>
      </c>
      <c r="V22">
        <f t="shared" si="15"/>
        <v>1.4065673462922241E-10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-168.46589134666667</v>
      </c>
      <c r="F24">
        <f>SQRT(AVERAGE(F5:F22))</f>
        <v>2.0003293716807364E-3</v>
      </c>
      <c r="G24" t="s">
        <v>10</v>
      </c>
      <c r="H24" s="3">
        <f t="shared" ref="H24:K24" si="17">AVERAGE(H5:H22)</f>
        <v>0.99999930038411078</v>
      </c>
      <c r="I24" s="3">
        <f t="shared" si="17"/>
        <v>1.117001201411622E-3</v>
      </c>
      <c r="J24" s="3">
        <f t="shared" si="17"/>
        <v>3.892374666397691E-4</v>
      </c>
      <c r="K24" s="3">
        <f t="shared" si="17"/>
        <v>-5.6575245697255821E-6</v>
      </c>
    </row>
    <row r="25" spans="2:26" x14ac:dyDescent="0.25">
      <c r="B25" t="s">
        <v>5</v>
      </c>
      <c r="D25">
        <f>MIN(D4:D22)</f>
        <v>-168.46871819</v>
      </c>
      <c r="F25" s="2">
        <f>F24*$A$1</f>
        <v>5.2518647653477739</v>
      </c>
      <c r="G25" s="3">
        <f>SUM(H25:K25)</f>
        <v>0.9999999999982081</v>
      </c>
      <c r="H25">
        <f t="shared" ref="H25:K25" si="18">H24^2</f>
        <v>0.99999860076871105</v>
      </c>
      <c r="I25">
        <f t="shared" si="18"/>
        <v>1.2476916839550069E-6</v>
      </c>
      <c r="J25">
        <f t="shared" si="18"/>
        <v>1.5150580543614538E-7</v>
      </c>
      <c r="K25">
        <f t="shared" si="18"/>
        <v>3.2007584257048633E-11</v>
      </c>
    </row>
    <row r="26" spans="2:26" x14ac:dyDescent="0.25">
      <c r="B26" t="s">
        <v>6</v>
      </c>
      <c r="D26">
        <f>MAX(D5:D22)</f>
        <v>-168.46305821000001</v>
      </c>
    </row>
    <row r="27" spans="2:26" x14ac:dyDescent="0.25">
      <c r="B27" t="s">
        <v>64</v>
      </c>
      <c r="D27" s="1">
        <f>D26-D25</f>
        <v>5.6599799999901279E-3</v>
      </c>
      <c r="G27" t="s">
        <v>60</v>
      </c>
      <c r="H27">
        <f>H24*$F$24</f>
        <v>2.0003279722185245E-3</v>
      </c>
      <c r="I27">
        <f t="shared" ref="I27:K27" si="19">I24*$F$24</f>
        <v>2.2343703113863378E-6</v>
      </c>
      <c r="J27">
        <f t="shared" si="19"/>
        <v>7.7860313707813095E-7</v>
      </c>
      <c r="K27">
        <f t="shared" si="19"/>
        <v>-1.1316912567827503E-8</v>
      </c>
    </row>
    <row r="28" spans="2:26" x14ac:dyDescent="0.25">
      <c r="D28" s="2">
        <f>D27*$A$1</f>
        <v>14.860277489974081</v>
      </c>
      <c r="H28">
        <f>$A$1*H27</f>
        <v>5.2518610910597365</v>
      </c>
      <c r="I28">
        <f t="shared" ref="I28:K28" si="20">$A$1*I27</f>
        <v>5.8663392525448296E-3</v>
      </c>
      <c r="J28">
        <f t="shared" si="20"/>
        <v>2.0442225363986326E-3</v>
      </c>
      <c r="K28">
        <f t="shared" si="20"/>
        <v>-2.971255394683111E-5</v>
      </c>
      <c r="L28" t="s">
        <v>56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</vt:vector>
  </HeadingPairs>
  <TitlesOfParts>
    <vt:vector size="8" baseType="lpstr">
      <vt:lpstr>predict_norms</vt:lpstr>
      <vt:lpstr>part_relax</vt:lpstr>
      <vt:lpstr>a125</vt:lpstr>
      <vt:lpstr>a140</vt:lpstr>
      <vt:lpstr>a155</vt:lpstr>
      <vt:lpstr>a165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2025-01-20T21:54:24Z</dcterms:modified>
</cp:coreProperties>
</file>