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xr:revisionPtr revIDLastSave="0" documentId="13_ncr:1_{E93E01F8-3E7A-42FB-AC82-C6166F23914A}" xr6:coauthVersionLast="47" xr6:coauthVersionMax="47" xr10:uidLastSave="{00000000-0000-0000-0000-000000000000}"/>
  <bookViews>
    <workbookView xWindow="-109" yWindow="-109" windowWidth="26301" windowHeight="14169" xr2:uid="{4F3E251B-F072-451B-9EA1-08FC668A142A}"/>
  </bookViews>
  <sheets>
    <sheet name="Foglio1 (2)" sheetId="4" r:id="rId1"/>
    <sheet name="Foglio1" sheetId="1" r:id="rId2"/>
    <sheet name="Fogli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2" i="4" l="1"/>
  <c r="AA122" i="4"/>
  <c r="AA123" i="4"/>
  <c r="AB123" i="4" s="1"/>
  <c r="AA124" i="4"/>
  <c r="AB124" i="4" s="1"/>
  <c r="AA125" i="4"/>
  <c r="AB125" i="4" s="1"/>
  <c r="AA126" i="4"/>
  <c r="AB126" i="4" s="1"/>
  <c r="AA127" i="4"/>
  <c r="AB127" i="4" s="1"/>
  <c r="Z122" i="4"/>
  <c r="Z123" i="4"/>
  <c r="Z124" i="4"/>
  <c r="Z125" i="4"/>
  <c r="Z126" i="4"/>
  <c r="Z127" i="4"/>
  <c r="R122" i="4"/>
  <c r="S122" i="4" s="1"/>
  <c r="R123" i="4"/>
  <c r="S123" i="4" s="1"/>
  <c r="R124" i="4"/>
  <c r="S124" i="4" s="1"/>
  <c r="R125" i="4"/>
  <c r="S125" i="4" s="1"/>
  <c r="R126" i="4"/>
  <c r="S126" i="4" s="1"/>
  <c r="Q122" i="4"/>
  <c r="Q123" i="4"/>
  <c r="Q124" i="4"/>
  <c r="Q125" i="4"/>
  <c r="Q126" i="4"/>
  <c r="J122" i="4"/>
  <c r="I122" i="4"/>
  <c r="I123" i="4"/>
  <c r="J123" i="4" s="1"/>
  <c r="I124" i="4"/>
  <c r="J124" i="4" s="1"/>
  <c r="I125" i="4"/>
  <c r="J125" i="4" s="1"/>
  <c r="I126" i="4"/>
  <c r="J126" i="4" s="1"/>
  <c r="I127" i="4"/>
  <c r="J127" i="4" s="1"/>
  <c r="H122" i="4"/>
  <c r="H123" i="4"/>
  <c r="H124" i="4"/>
  <c r="H125" i="4"/>
  <c r="H126" i="4"/>
  <c r="H127" i="4"/>
  <c r="AA121" i="4"/>
  <c r="AB121" i="4" s="1"/>
  <c r="R121" i="4"/>
  <c r="S121" i="4" s="1"/>
  <c r="Z121" i="4"/>
  <c r="Q121" i="4"/>
  <c r="J121" i="4"/>
  <c r="I121" i="4"/>
  <c r="I92" i="4"/>
  <c r="J92" i="4" s="1"/>
  <c r="H121" i="4"/>
  <c r="S93" i="4"/>
  <c r="T93" i="4" s="1"/>
  <c r="S94" i="4"/>
  <c r="T94" i="4" s="1"/>
  <c r="S95" i="4"/>
  <c r="T95" i="4" s="1"/>
  <c r="S96" i="4"/>
  <c r="T96" i="4" s="1"/>
  <c r="S97" i="4"/>
  <c r="T97" i="4" s="1"/>
  <c r="S98" i="4"/>
  <c r="T98" i="4" s="1"/>
  <c r="R93" i="4"/>
  <c r="R94" i="4"/>
  <c r="R95" i="4"/>
  <c r="R96" i="4"/>
  <c r="R97" i="4"/>
  <c r="R98" i="4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H93" i="4"/>
  <c r="H94" i="4"/>
  <c r="H95" i="4"/>
  <c r="H96" i="4"/>
  <c r="H97" i="4"/>
  <c r="H98" i="4"/>
  <c r="S92" i="4"/>
  <c r="T92" i="4" s="1"/>
  <c r="R92" i="4"/>
  <c r="H92" i="4"/>
  <c r="AA64" i="4"/>
  <c r="AB64" i="4" s="1"/>
  <c r="AA65" i="4"/>
  <c r="AB65" i="4" s="1"/>
  <c r="AA66" i="4"/>
  <c r="AB66" i="4" s="1"/>
  <c r="AA67" i="4"/>
  <c r="AB67" i="4" s="1"/>
  <c r="AA68" i="4"/>
  <c r="AB68" i="4" s="1"/>
  <c r="AA69" i="4"/>
  <c r="AB69" i="4" s="1"/>
  <c r="Z64" i="4"/>
  <c r="Z65" i="4"/>
  <c r="Z66" i="4"/>
  <c r="Z67" i="4"/>
  <c r="Z68" i="4"/>
  <c r="Z69" i="4"/>
  <c r="AA63" i="4"/>
  <c r="AB63" i="4" s="1"/>
  <c r="S63" i="4"/>
  <c r="T63" i="4" s="1"/>
  <c r="Z63" i="4"/>
  <c r="T64" i="4"/>
  <c r="S64" i="4"/>
  <c r="S65" i="4"/>
  <c r="T65" i="4" s="1"/>
  <c r="S66" i="4"/>
  <c r="T66" i="4" s="1"/>
  <c r="S67" i="4"/>
  <c r="T67" i="4" s="1"/>
  <c r="S68" i="4"/>
  <c r="T68" i="4" s="1"/>
  <c r="S69" i="4"/>
  <c r="T69" i="4" s="1"/>
  <c r="R64" i="4"/>
  <c r="R65" i="4"/>
  <c r="R66" i="4"/>
  <c r="R67" i="4"/>
  <c r="R68" i="4"/>
  <c r="R69" i="4"/>
  <c r="R63" i="4"/>
  <c r="J64" i="4"/>
  <c r="I64" i="4"/>
  <c r="I65" i="4"/>
  <c r="J65" i="4" s="1"/>
  <c r="I66" i="4"/>
  <c r="J66" i="4" s="1"/>
  <c r="I67" i="4"/>
  <c r="J67" i="4" s="1"/>
  <c r="I68" i="4"/>
  <c r="J68" i="4" s="1"/>
  <c r="I69" i="4"/>
  <c r="J69" i="4" s="1"/>
  <c r="H64" i="4"/>
  <c r="H65" i="4"/>
  <c r="H66" i="4"/>
  <c r="H67" i="4"/>
  <c r="H68" i="4"/>
  <c r="H69" i="4"/>
  <c r="I63" i="4"/>
  <c r="J63" i="4" s="1"/>
  <c r="H34" i="4"/>
  <c r="I34" i="4" s="1"/>
  <c r="H63" i="4"/>
  <c r="AA35" i="4"/>
  <c r="AB35" i="4" s="1"/>
  <c r="AA36" i="4"/>
  <c r="AB36" i="4" s="1"/>
  <c r="AA37" i="4"/>
  <c r="AB37" i="4" s="1"/>
  <c r="AA38" i="4"/>
  <c r="AB38" i="4" s="1"/>
  <c r="AA39" i="4"/>
  <c r="AB39" i="4" s="1"/>
  <c r="AA40" i="4"/>
  <c r="AB40" i="4" s="1"/>
  <c r="Z35" i="4"/>
  <c r="Z36" i="4"/>
  <c r="Z37" i="4"/>
  <c r="Z38" i="4"/>
  <c r="Z39" i="4"/>
  <c r="Z40" i="4"/>
  <c r="AA34" i="4"/>
  <c r="AB34" i="4" s="1"/>
  <c r="Z34" i="4"/>
  <c r="R35" i="4"/>
  <c r="S35" i="4" s="1"/>
  <c r="R36" i="4"/>
  <c r="S36" i="4" s="1"/>
  <c r="R37" i="4"/>
  <c r="S37" i="4" s="1"/>
  <c r="R38" i="4"/>
  <c r="S38" i="4" s="1"/>
  <c r="R39" i="4"/>
  <c r="S39" i="4" s="1"/>
  <c r="R40" i="4"/>
  <c r="S40" i="4" s="1"/>
  <c r="Q35" i="4"/>
  <c r="Q36" i="4"/>
  <c r="Q37" i="4"/>
  <c r="Q38" i="4"/>
  <c r="Q39" i="4"/>
  <c r="Q40" i="4"/>
  <c r="S34" i="4"/>
  <c r="R34" i="4"/>
  <c r="Q34" i="4"/>
  <c r="H35" i="4"/>
  <c r="I35" i="4" s="1"/>
  <c r="H36" i="4"/>
  <c r="I36" i="4" s="1"/>
  <c r="H37" i="4"/>
  <c r="I37" i="4" s="1"/>
  <c r="H38" i="4"/>
  <c r="I38" i="4" s="1"/>
  <c r="H39" i="4"/>
  <c r="I39" i="4" s="1"/>
  <c r="G35" i="4"/>
  <c r="G36" i="4"/>
  <c r="G37" i="4"/>
  <c r="G38" i="4"/>
  <c r="G39" i="4"/>
  <c r="G34" i="4"/>
  <c r="AB6" i="4"/>
  <c r="AA6" i="4"/>
  <c r="AA7" i="4"/>
  <c r="AB7" i="4" s="1"/>
  <c r="AA8" i="4"/>
  <c r="AB8" i="4" s="1"/>
  <c r="AA9" i="4"/>
  <c r="AB9" i="4" s="1"/>
  <c r="AA10" i="4"/>
  <c r="AB10" i="4" s="1"/>
  <c r="AA11" i="4"/>
  <c r="AB11" i="4" s="1"/>
  <c r="Z6" i="4"/>
  <c r="Z7" i="4"/>
  <c r="Z8" i="4"/>
  <c r="Z9" i="4"/>
  <c r="Z10" i="4"/>
  <c r="Z11" i="4"/>
  <c r="AA5" i="4"/>
  <c r="AB5" i="4" s="1"/>
  <c r="Z5" i="4"/>
  <c r="Q9" i="4"/>
  <c r="R9" i="4"/>
  <c r="S9" i="4" s="1"/>
  <c r="R7" i="4"/>
  <c r="S7" i="4" s="1"/>
  <c r="R8" i="4"/>
  <c r="S8" i="4" s="1"/>
  <c r="Q7" i="4"/>
  <c r="Q8" i="4"/>
  <c r="R6" i="4"/>
  <c r="S6" i="4" s="1"/>
  <c r="Q6" i="4"/>
  <c r="J5" i="4"/>
  <c r="R5" i="4"/>
  <c r="S5" i="4" s="1"/>
  <c r="I6" i="4"/>
  <c r="J6" i="4" s="1"/>
  <c r="I5" i="4"/>
  <c r="Q5" i="4"/>
  <c r="H5" i="4"/>
  <c r="I7" i="4"/>
  <c r="J7" i="4" s="1"/>
  <c r="I8" i="4"/>
  <c r="J8" i="4" s="1"/>
  <c r="I9" i="4"/>
  <c r="J9" i="4" s="1"/>
  <c r="I10" i="4"/>
  <c r="J10" i="4" s="1"/>
  <c r="I11" i="4"/>
  <c r="J11" i="4" s="1"/>
  <c r="H6" i="4"/>
  <c r="H7" i="4"/>
  <c r="H8" i="4"/>
  <c r="H9" i="4"/>
  <c r="H10" i="4"/>
  <c r="H11" i="4"/>
  <c r="Q5" i="1"/>
  <c r="Q6" i="1"/>
  <c r="R6" i="1" s="1"/>
  <c r="Q7" i="1"/>
  <c r="Z5" i="1"/>
  <c r="Z6" i="1"/>
  <c r="Z7" i="1"/>
  <c r="Z8" i="1"/>
  <c r="Z9" i="1"/>
  <c r="Z4" i="1"/>
  <c r="R5" i="1"/>
  <c r="R7" i="1"/>
  <c r="R8" i="1"/>
  <c r="R9" i="1"/>
  <c r="R4" i="1"/>
  <c r="M5" i="1"/>
  <c r="M6" i="1"/>
  <c r="M7" i="1"/>
  <c r="M8" i="1"/>
  <c r="M9" i="1"/>
  <c r="M4" i="1"/>
  <c r="E4" i="1"/>
  <c r="E5" i="1"/>
  <c r="E6" i="1"/>
  <c r="E7" i="1"/>
  <c r="E8" i="1"/>
  <c r="E9" i="1"/>
  <c r="Q8" i="1"/>
  <c r="I10" i="2"/>
  <c r="H9" i="2"/>
  <c r="I9" i="2" s="1"/>
  <c r="L6" i="2"/>
  <c r="L7" i="2"/>
  <c r="L8" i="2"/>
  <c r="L9" i="2"/>
  <c r="L10" i="2"/>
  <c r="L5" i="2"/>
  <c r="F10" i="2"/>
  <c r="F6" i="2"/>
  <c r="F7" i="2"/>
  <c r="F8" i="2"/>
  <c r="F9" i="2"/>
  <c r="F5" i="2"/>
  <c r="B6" i="2"/>
  <c r="B7" i="2"/>
  <c r="B8" i="2"/>
  <c r="B9" i="2"/>
  <c r="B10" i="2"/>
  <c r="B5" i="2"/>
  <c r="H8" i="2"/>
  <c r="I8" i="2" s="1"/>
  <c r="H7" i="2"/>
  <c r="I7" i="2" s="1"/>
  <c r="H6" i="2"/>
  <c r="I6" i="2" s="1"/>
  <c r="H5" i="2"/>
  <c r="I5" i="2" s="1"/>
  <c r="Y8" i="1"/>
  <c r="Y7" i="1"/>
  <c r="Y5" i="1"/>
  <c r="Y6" i="1"/>
  <c r="Y4" i="1"/>
  <c r="Q4" i="1"/>
  <c r="AC121" i="4" l="1"/>
  <c r="T121" i="4"/>
  <c r="K121" i="4"/>
  <c r="AC34" i="4"/>
  <c r="U92" i="4"/>
  <c r="K92" i="4"/>
  <c r="AC63" i="4"/>
  <c r="U63" i="4"/>
  <c r="K63" i="4"/>
  <c r="T34" i="4"/>
  <c r="J34" i="4"/>
  <c r="AC5" i="4"/>
  <c r="T5" i="4"/>
  <c r="K5" i="4"/>
</calcChain>
</file>

<file path=xl/sharedStrings.xml><?xml version="1.0" encoding="utf-8"?>
<sst xmlns="http://schemas.openxmlformats.org/spreadsheetml/2006/main" count="182" uniqueCount="35">
  <si>
    <t>Aree</t>
  </si>
  <si>
    <t>Tempi (h)</t>
  </si>
  <si>
    <t>FENOLO</t>
  </si>
  <si>
    <t>Tempo (h)</t>
  </si>
  <si>
    <t>Tempo</t>
  </si>
  <si>
    <t>SAHA</t>
  </si>
  <si>
    <t>AMMINA</t>
  </si>
  <si>
    <t>AMMIDE</t>
  </si>
  <si>
    <t>PERCENTUALI</t>
  </si>
  <si>
    <t>%</t>
  </si>
  <si>
    <t>Area %</t>
  </si>
  <si>
    <t>Area</t>
  </si>
  <si>
    <t>NPYM-26</t>
  </si>
  <si>
    <t>NPYM-32</t>
  </si>
  <si>
    <t>NPYM-21</t>
  </si>
  <si>
    <t>Cyclohexylamine NPYM-24</t>
  </si>
  <si>
    <t>NPYM-25</t>
  </si>
  <si>
    <t>NPYM-29</t>
  </si>
  <si>
    <t>NPYM-20</t>
  </si>
  <si>
    <t>NPYM-30</t>
  </si>
  <si>
    <t>NPYM-27</t>
  </si>
  <si>
    <t>NPYM-28</t>
  </si>
  <si>
    <t>NPYM-23</t>
  </si>
  <si>
    <t>NPYM-22</t>
  </si>
  <si>
    <t>NPYM-31</t>
  </si>
  <si>
    <t>NPYM-35</t>
  </si>
  <si>
    <t>Exp1</t>
  </si>
  <si>
    <t>Exp2</t>
  </si>
  <si>
    <t>Exp3</t>
  </si>
  <si>
    <t>Media</t>
  </si>
  <si>
    <t>Dev. STD</t>
  </si>
  <si>
    <t>SEM %</t>
  </si>
  <si>
    <t>Error %</t>
  </si>
  <si>
    <t>Time (h)</t>
  </si>
  <si>
    <t>SEM%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</si>
</sst>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10" fontId="0" fillId="0" borderId="4" xfId="1" applyNumberFormat="1" applyFont="1" applyBorder="1"/>
    <xf numFmtId="0" fontId="0" fillId="2" borderId="4" xfId="0" applyFill="1" applyBorder="1"/>
    <xf numFmtId="0" fontId="0" fillId="3" borderId="4" xfId="0" applyFill="1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10" fontId="0" fillId="0" borderId="10" xfId="1" applyNumberFormat="1" applyFont="1" applyBorder="1"/>
    <xf numFmtId="0" fontId="0" fillId="0" borderId="11" xfId="0" applyBorder="1"/>
    <xf numFmtId="0" fontId="0" fillId="0" borderId="12" xfId="0" applyBorder="1"/>
    <xf numFmtId="10" fontId="0" fillId="0" borderId="13" xfId="1" applyNumberFormat="1" applyFont="1" applyBorder="1"/>
    <xf numFmtId="10" fontId="0" fillId="0" borderId="5" xfId="1" applyNumberFormat="1" applyFont="1" applyBorder="1"/>
    <xf numFmtId="10" fontId="0" fillId="0" borderId="15" xfId="1" applyNumberFormat="1" applyFont="1" applyBorder="1"/>
    <xf numFmtId="10" fontId="0" fillId="0" borderId="12" xfId="1" applyNumberFormat="1" applyFont="1" applyBorder="1"/>
    <xf numFmtId="0" fontId="0" fillId="3" borderId="9" xfId="0" applyFill="1" applyBorder="1"/>
    <xf numFmtId="0" fontId="0" fillId="2" borderId="9" xfId="0" applyFill="1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10" xfId="1" applyNumberFormat="1" applyFont="1" applyBorder="1"/>
    <xf numFmtId="0" fontId="0" fillId="0" borderId="10" xfId="1" applyNumberFormat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  <xf numFmtId="0" fontId="0" fillId="0" borderId="3" xfId="0" applyBorder="1"/>
    <xf numFmtId="0" fontId="0" fillId="0" borderId="0" xfId="1" applyNumberFormat="1" applyFont="1" applyFill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25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6" xfId="0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4" borderId="0" xfId="0" applyFont="1" applyFill="1"/>
    <xf numFmtId="2" fontId="0" fillId="0" borderId="0" xfId="1" applyNumberFormat="1" applyFont="1" applyBorder="1"/>
    <xf numFmtId="2" fontId="0" fillId="0" borderId="25" xfId="1" applyNumberFormat="1" applyFont="1" applyBorder="1"/>
    <xf numFmtId="0" fontId="0" fillId="0" borderId="0" xfId="1" applyNumberFormat="1" applyFont="1" applyBorder="1"/>
    <xf numFmtId="0" fontId="0" fillId="0" borderId="25" xfId="1" applyNumberFormat="1" applyFont="1" applyBorder="1"/>
    <xf numFmtId="0" fontId="2" fillId="0" borderId="23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20000"/>
      <color rgb="FFD632A7"/>
      <color rgb="FFEA0808"/>
      <color rgb="FF00D25F"/>
      <color rgb="FF4FC426"/>
      <color rgb="FFF4640C"/>
      <color rgb="FF34CECA"/>
      <color rgb="FF00FFFF"/>
      <color rgb="FFFF5509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EA0808"/>
              </a:solidFill>
              <a:ln w="19050">
                <a:solidFill>
                  <a:srgbClr val="F2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(2)'!$M$5:$M$10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(2)'!$N$5:$N$10</c:f>
              <c:numCache>
                <c:formatCode>General</c:formatCode>
                <c:ptCount val="6"/>
                <c:pt idx="0">
                  <c:v>0</c:v>
                </c:pt>
                <c:pt idx="1">
                  <c:v>83.07</c:v>
                </c:pt>
                <c:pt idx="2">
                  <c:v>90.45</c:v>
                </c:pt>
                <c:pt idx="3">
                  <c:v>92.73</c:v>
                </c:pt>
                <c:pt idx="4">
                  <c:v>93.64</c:v>
                </c:pt>
                <c:pt idx="5">
                  <c:v>93.64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51-4B67-8C56-7AED0460A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9283154121864"/>
          <c:y val="9.8241912798874828E-2"/>
          <c:w val="0.82072580645161286"/>
          <c:h val="0.7034732770745429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(2)'!$N$63:$N$69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(2)'!$O$63:$O$69</c:f>
              <c:numCache>
                <c:formatCode>General</c:formatCode>
                <c:ptCount val="7"/>
                <c:pt idx="0">
                  <c:v>0</c:v>
                </c:pt>
                <c:pt idx="1">
                  <c:v>10.210000000000001</c:v>
                </c:pt>
                <c:pt idx="2">
                  <c:v>33.56</c:v>
                </c:pt>
                <c:pt idx="3">
                  <c:v>88.03</c:v>
                </c:pt>
                <c:pt idx="4">
                  <c:v>89.97</c:v>
                </c:pt>
                <c:pt idx="5">
                  <c:v>90.63</c:v>
                </c:pt>
                <c:pt idx="6">
                  <c:v>92.01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73-43D3-A63A-4FA46FFEE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9283154121864"/>
          <c:y val="0.10717299578059072"/>
          <c:w val="0.82072580645161286"/>
          <c:h val="0.694542194092827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(2)'!$V$63:$V$69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(2)'!$W$63:$W$69</c:f>
              <c:numCache>
                <c:formatCode>General</c:formatCode>
                <c:ptCount val="7"/>
                <c:pt idx="0">
                  <c:v>0.5</c:v>
                </c:pt>
                <c:pt idx="1">
                  <c:v>81.41</c:v>
                </c:pt>
                <c:pt idx="2">
                  <c:v>92.72</c:v>
                </c:pt>
                <c:pt idx="3">
                  <c:v>94.1</c:v>
                </c:pt>
                <c:pt idx="4">
                  <c:v>94.26</c:v>
                </c:pt>
                <c:pt idx="5">
                  <c:v>94.08</c:v>
                </c:pt>
                <c:pt idx="6">
                  <c:v>94.81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40-4F8E-BB1E-4EF225037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(2)'!$V$5:$V$11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(2)'!$W$5:$W$11</c:f>
              <c:numCache>
                <c:formatCode>General</c:formatCode>
                <c:ptCount val="7"/>
                <c:pt idx="0">
                  <c:v>0</c:v>
                </c:pt>
                <c:pt idx="1">
                  <c:v>46.02</c:v>
                </c:pt>
                <c:pt idx="2">
                  <c:v>58</c:v>
                </c:pt>
                <c:pt idx="3">
                  <c:v>62.21</c:v>
                </c:pt>
                <c:pt idx="4">
                  <c:v>79.56</c:v>
                </c:pt>
                <c:pt idx="5">
                  <c:v>87.3</c:v>
                </c:pt>
                <c:pt idx="6">
                  <c:v>89.04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B-4FDD-B073-C18BB90A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20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(2)'!$D$5:$D$11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(2)'!$E$5:$E$12</c:f>
              <c:numCache>
                <c:formatCode>General</c:formatCode>
                <c:ptCount val="8"/>
                <c:pt idx="0">
                  <c:v>2.0299999999999998</c:v>
                </c:pt>
                <c:pt idx="1">
                  <c:v>26.97</c:v>
                </c:pt>
                <c:pt idx="2">
                  <c:v>40.89</c:v>
                </c:pt>
                <c:pt idx="3">
                  <c:v>56.02</c:v>
                </c:pt>
                <c:pt idx="4">
                  <c:v>81.459999999999994</c:v>
                </c:pt>
                <c:pt idx="5">
                  <c:v>94.09</c:v>
                </c:pt>
                <c:pt idx="6">
                  <c:v>95.15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E1-493F-AB9B-141A8F6A450F}"/>
            </c:ext>
          </c:extLst>
        </c:ser>
        <c:ser>
          <c:idx val="2"/>
          <c:order val="1"/>
          <c:tx>
            <c:v>21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(2)'!$M$5:$M$10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(2)'!$N$5:$N$10</c:f>
              <c:numCache>
                <c:formatCode>General</c:formatCode>
                <c:ptCount val="6"/>
                <c:pt idx="0">
                  <c:v>0</c:v>
                </c:pt>
                <c:pt idx="1">
                  <c:v>83.07</c:v>
                </c:pt>
                <c:pt idx="2">
                  <c:v>90.45</c:v>
                </c:pt>
                <c:pt idx="3">
                  <c:v>92.73</c:v>
                </c:pt>
                <c:pt idx="4">
                  <c:v>93.64</c:v>
                </c:pt>
                <c:pt idx="5">
                  <c:v>93.64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E1-493F-AB9B-141A8F6A450F}"/>
            </c:ext>
          </c:extLst>
        </c:ser>
        <c:ser>
          <c:idx val="0"/>
          <c:order val="2"/>
          <c:tx>
            <c:v>22</c:v>
          </c:tx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(2)'!$V$5:$V$11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(2)'!$W$5:$W$11</c:f>
              <c:numCache>
                <c:formatCode>General</c:formatCode>
                <c:ptCount val="7"/>
                <c:pt idx="0">
                  <c:v>0</c:v>
                </c:pt>
                <c:pt idx="1">
                  <c:v>46.02</c:v>
                </c:pt>
                <c:pt idx="2">
                  <c:v>58</c:v>
                </c:pt>
                <c:pt idx="3">
                  <c:v>62.21</c:v>
                </c:pt>
                <c:pt idx="4">
                  <c:v>79.56</c:v>
                </c:pt>
                <c:pt idx="5">
                  <c:v>87.3</c:v>
                </c:pt>
                <c:pt idx="6">
                  <c:v>89.04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E1-493F-AB9B-141A8F6A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</c:v>
          </c:tx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fixedVal"/>
            <c:noEndCap val="0"/>
            <c:val val="6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(2)'!$C$34:$C$39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(2)'!$E$34:$E$39</c:f>
              <c:numCache>
                <c:formatCode>General</c:formatCode>
                <c:ptCount val="6"/>
                <c:pt idx="0">
                  <c:v>0</c:v>
                </c:pt>
                <c:pt idx="1">
                  <c:v>19.989999999999998</c:v>
                </c:pt>
                <c:pt idx="2">
                  <c:v>32.979999999999997</c:v>
                </c:pt>
                <c:pt idx="3">
                  <c:v>58.57</c:v>
                </c:pt>
                <c:pt idx="4">
                  <c:v>83.98</c:v>
                </c:pt>
                <c:pt idx="5">
                  <c:v>96.03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E3-437B-BDFB-B3CCA93D3522}"/>
            </c:ext>
          </c:extLst>
        </c:ser>
        <c:ser>
          <c:idx val="1"/>
          <c:order val="1"/>
          <c:tx>
            <c:v>24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3.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(2)'!$M$34:$M$40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(2)'!$N$34:$N$40</c:f>
              <c:numCache>
                <c:formatCode>General</c:formatCode>
                <c:ptCount val="7"/>
                <c:pt idx="0">
                  <c:v>0</c:v>
                </c:pt>
                <c:pt idx="1">
                  <c:v>13.02</c:v>
                </c:pt>
                <c:pt idx="2">
                  <c:v>85.73</c:v>
                </c:pt>
                <c:pt idx="3">
                  <c:v>98.89</c:v>
                </c:pt>
                <c:pt idx="4">
                  <c:v>99.05</c:v>
                </c:pt>
                <c:pt idx="5">
                  <c:v>99.12</c:v>
                </c:pt>
                <c:pt idx="6">
                  <c:v>99.84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E3-437B-BDFB-B3CCA93D3522}"/>
            </c:ext>
          </c:extLst>
        </c:ser>
        <c:ser>
          <c:idx val="2"/>
          <c:order val="2"/>
          <c:tx>
            <c:v>25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4.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(2)'!$V$34:$V$40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(2)'!$W$34:$W$40</c:f>
              <c:numCache>
                <c:formatCode>General</c:formatCode>
                <c:ptCount val="7"/>
                <c:pt idx="0">
                  <c:v>0.03</c:v>
                </c:pt>
                <c:pt idx="1">
                  <c:v>61.03</c:v>
                </c:pt>
                <c:pt idx="2">
                  <c:v>98.21</c:v>
                </c:pt>
                <c:pt idx="3">
                  <c:v>94.89</c:v>
                </c:pt>
                <c:pt idx="4">
                  <c:v>94.43</c:v>
                </c:pt>
                <c:pt idx="5">
                  <c:v>96.35</c:v>
                </c:pt>
                <c:pt idx="6">
                  <c:v>97.84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E3-437B-BDFB-B3CCA93D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234340312314979E-2"/>
          <c:y val="4.9638015019872993E-2"/>
          <c:w val="0.77321047362859952"/>
          <c:h val="0.72742713803753967"/>
        </c:manualLayout>
      </c:layout>
      <c:scatterChart>
        <c:scatterStyle val="lineMarker"/>
        <c:varyColors val="0"/>
        <c:ser>
          <c:idx val="0"/>
          <c:order val="0"/>
          <c:tx>
            <c:v>26</c:v>
          </c:tx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.0999999999999996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(2)'!$D$63:$D$69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(2)'!$E$63:$E$69</c:f>
              <c:numCache>
                <c:formatCode>General</c:formatCode>
                <c:ptCount val="7"/>
                <c:pt idx="0">
                  <c:v>0</c:v>
                </c:pt>
                <c:pt idx="1">
                  <c:v>57.93</c:v>
                </c:pt>
                <c:pt idx="2">
                  <c:v>69.22</c:v>
                </c:pt>
                <c:pt idx="3">
                  <c:v>81.23</c:v>
                </c:pt>
                <c:pt idx="4">
                  <c:v>87.96</c:v>
                </c:pt>
                <c:pt idx="5">
                  <c:v>94.11</c:v>
                </c:pt>
                <c:pt idx="6">
                  <c:v>94.37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9-4B30-949A-BB973223A1B4}"/>
            </c:ext>
          </c:extLst>
        </c:ser>
        <c:ser>
          <c:idx val="1"/>
          <c:order val="1"/>
          <c:tx>
            <c:v>27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2.200000000000000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(2)'!$N$63:$N$69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(2)'!$O$63:$O$69</c:f>
              <c:numCache>
                <c:formatCode>General</c:formatCode>
                <c:ptCount val="7"/>
                <c:pt idx="0">
                  <c:v>0</c:v>
                </c:pt>
                <c:pt idx="1">
                  <c:v>10.210000000000001</c:v>
                </c:pt>
                <c:pt idx="2">
                  <c:v>33.56</c:v>
                </c:pt>
                <c:pt idx="3">
                  <c:v>88.03</c:v>
                </c:pt>
                <c:pt idx="4">
                  <c:v>89.97</c:v>
                </c:pt>
                <c:pt idx="5">
                  <c:v>90.63</c:v>
                </c:pt>
                <c:pt idx="6">
                  <c:v>92.01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69-4B30-949A-BB973223A1B4}"/>
            </c:ext>
          </c:extLst>
        </c:ser>
        <c:ser>
          <c:idx val="2"/>
          <c:order val="2"/>
          <c:tx>
            <c:v>28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.299999999999999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(2)'!$V$63:$V$69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(2)'!$W$63:$W$69</c:f>
              <c:numCache>
                <c:formatCode>General</c:formatCode>
                <c:ptCount val="7"/>
                <c:pt idx="0">
                  <c:v>0.5</c:v>
                </c:pt>
                <c:pt idx="1">
                  <c:v>81.41</c:v>
                </c:pt>
                <c:pt idx="2">
                  <c:v>92.72</c:v>
                </c:pt>
                <c:pt idx="3">
                  <c:v>94.1</c:v>
                </c:pt>
                <c:pt idx="4">
                  <c:v>94.26</c:v>
                </c:pt>
                <c:pt idx="5">
                  <c:v>94.08</c:v>
                </c:pt>
                <c:pt idx="6">
                  <c:v>94.81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69-4B30-949A-BB973223A1B4}"/>
            </c:ext>
          </c:extLst>
        </c:ser>
        <c:ser>
          <c:idx val="3"/>
          <c:order val="3"/>
          <c:tx>
            <c:v>29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3.3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(2)'!$D$92:$D$98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(2)'!$E$92:$E$98</c:f>
              <c:numCache>
                <c:formatCode>General</c:formatCode>
                <c:ptCount val="7"/>
                <c:pt idx="0">
                  <c:v>0</c:v>
                </c:pt>
                <c:pt idx="1">
                  <c:v>33.97</c:v>
                </c:pt>
                <c:pt idx="2">
                  <c:v>87.63</c:v>
                </c:pt>
                <c:pt idx="3">
                  <c:v>94.89</c:v>
                </c:pt>
                <c:pt idx="4">
                  <c:v>94.11</c:v>
                </c:pt>
                <c:pt idx="5">
                  <c:v>97.26</c:v>
                </c:pt>
                <c:pt idx="6">
                  <c:v>96.88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69-4B30-949A-BB973223A1B4}"/>
            </c:ext>
          </c:extLst>
        </c:ser>
        <c:ser>
          <c:idx val="4"/>
          <c:order val="4"/>
          <c:tx>
            <c:v>30</c:v>
          </c:tx>
          <c:spPr>
            <a:ln w="19050" cap="rnd">
              <a:solidFill>
                <a:srgbClr val="D632A7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D632A7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7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(2)'!$N$92:$N$98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(2)'!$O$92:$O$98</c:f>
              <c:numCache>
                <c:formatCode>General</c:formatCode>
                <c:ptCount val="7"/>
                <c:pt idx="0">
                  <c:v>0</c:v>
                </c:pt>
                <c:pt idx="1">
                  <c:v>9.7200000000000006</c:v>
                </c:pt>
                <c:pt idx="2">
                  <c:v>54.75</c:v>
                </c:pt>
                <c:pt idx="3">
                  <c:v>80.13</c:v>
                </c:pt>
                <c:pt idx="4">
                  <c:v>95.28</c:v>
                </c:pt>
                <c:pt idx="5">
                  <c:v>93.01</c:v>
                </c:pt>
                <c:pt idx="6">
                  <c:v>97.53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69-4B30-949A-BB973223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3121725615802"/>
          <c:y val="9.8740545610427902E-2"/>
          <c:w val="0.84297671629678717"/>
          <c:h val="0.70196823763322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(2)'!$D$121:$D$127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(2)'!$E$121:$E$127</c:f>
              <c:numCache>
                <c:formatCode>General</c:formatCode>
                <c:ptCount val="7"/>
                <c:pt idx="0">
                  <c:v>0</c:v>
                </c:pt>
                <c:pt idx="1">
                  <c:v>27.52</c:v>
                </c:pt>
                <c:pt idx="2">
                  <c:v>61.28</c:v>
                </c:pt>
                <c:pt idx="3">
                  <c:v>92.65</c:v>
                </c:pt>
                <c:pt idx="4">
                  <c:v>78.400000000000006</c:v>
                </c:pt>
                <c:pt idx="5">
                  <c:v>40.32</c:v>
                </c:pt>
                <c:pt idx="6">
                  <c:v>18.78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E-4103-A35C-049A216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93936"/>
        <c:axId val="612095248"/>
      </c:scatterChart>
      <c:valAx>
        <c:axId val="61209393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5248"/>
        <c:crosses val="autoZero"/>
        <c:crossBetween val="midCat"/>
      </c:valAx>
      <c:valAx>
        <c:axId val="61209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3121725615802"/>
          <c:y val="9.8740545610427902E-2"/>
          <c:w val="0.84297671629678717"/>
          <c:h val="0.70196823763322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(2)'!$V$121:$V$127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(2)'!$W$121:$W$128</c:f>
              <c:numCache>
                <c:formatCode>General</c:formatCode>
                <c:ptCount val="8"/>
                <c:pt idx="0">
                  <c:v>0</c:v>
                </c:pt>
                <c:pt idx="1">
                  <c:v>50.87</c:v>
                </c:pt>
                <c:pt idx="2">
                  <c:v>72.41</c:v>
                </c:pt>
                <c:pt idx="3">
                  <c:v>89.19</c:v>
                </c:pt>
                <c:pt idx="4">
                  <c:v>92.36</c:v>
                </c:pt>
                <c:pt idx="5">
                  <c:v>93.13</c:v>
                </c:pt>
                <c:pt idx="6">
                  <c:v>94.21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9-4AA7-B626-7F82568F0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93936"/>
        <c:axId val="612095248"/>
      </c:scatterChart>
      <c:valAx>
        <c:axId val="61209393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5248"/>
        <c:crosses val="autoZero"/>
        <c:crossBetween val="midCat"/>
      </c:valAx>
      <c:valAx>
        <c:axId val="61209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3121725615802"/>
          <c:y val="9.8740545610427902E-2"/>
          <c:w val="0.84297671629678717"/>
          <c:h val="0.7019682376332238"/>
        </c:manualLayout>
      </c:layout>
      <c:scatterChart>
        <c:scatterStyle val="lineMarker"/>
        <c:varyColors val="0"/>
        <c:ser>
          <c:idx val="0"/>
          <c:order val="0"/>
          <c:tx>
            <c:v>31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4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(2)'!$D$121:$D$127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(2)'!$E$121:$E$127</c:f>
              <c:numCache>
                <c:formatCode>General</c:formatCode>
                <c:ptCount val="7"/>
                <c:pt idx="0">
                  <c:v>0</c:v>
                </c:pt>
                <c:pt idx="1">
                  <c:v>27.52</c:v>
                </c:pt>
                <c:pt idx="2">
                  <c:v>61.28</c:v>
                </c:pt>
                <c:pt idx="3">
                  <c:v>92.65</c:v>
                </c:pt>
                <c:pt idx="4">
                  <c:v>78.400000000000006</c:v>
                </c:pt>
                <c:pt idx="5">
                  <c:v>40.32</c:v>
                </c:pt>
                <c:pt idx="6">
                  <c:v>18.78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48-4DA1-9C0C-CD7B47C8F326}"/>
            </c:ext>
          </c:extLst>
        </c:ser>
        <c:ser>
          <c:idx val="1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3.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(2)'!$M$121:$M$126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(2)'!$N$121:$N$126</c:f>
              <c:numCache>
                <c:formatCode>General</c:formatCode>
                <c:ptCount val="6"/>
                <c:pt idx="0">
                  <c:v>0</c:v>
                </c:pt>
                <c:pt idx="1">
                  <c:v>57.92</c:v>
                </c:pt>
                <c:pt idx="2">
                  <c:v>85.42</c:v>
                </c:pt>
                <c:pt idx="3">
                  <c:v>90</c:v>
                </c:pt>
                <c:pt idx="4">
                  <c:v>91.67</c:v>
                </c:pt>
                <c:pt idx="5">
                  <c:v>91.89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48-4DA1-9C0C-CD7B47C8F326}"/>
            </c:ext>
          </c:extLst>
        </c:ser>
        <c:ser>
          <c:idx val="2"/>
          <c:order val="2"/>
          <c:tx>
            <c:v>35</c:v>
          </c:tx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.6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(2)'!$V$121:$V$128</c:f>
              <c:numCache>
                <c:formatCode>General</c:formatCode>
                <c:ptCount val="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(2)'!$W$121:$W$127</c:f>
              <c:numCache>
                <c:formatCode>General</c:formatCode>
                <c:ptCount val="7"/>
                <c:pt idx="0">
                  <c:v>0</c:v>
                </c:pt>
                <c:pt idx="1">
                  <c:v>50.87</c:v>
                </c:pt>
                <c:pt idx="2">
                  <c:v>72.41</c:v>
                </c:pt>
                <c:pt idx="3">
                  <c:v>89.19</c:v>
                </c:pt>
                <c:pt idx="4">
                  <c:v>92.36</c:v>
                </c:pt>
                <c:pt idx="5">
                  <c:v>93.13</c:v>
                </c:pt>
                <c:pt idx="6">
                  <c:v>94.21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48-4DA1-9C0C-CD7B47C8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93936"/>
        <c:axId val="612095248"/>
      </c:scatterChart>
      <c:valAx>
        <c:axId val="61209393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5248"/>
        <c:crosses val="autoZero"/>
        <c:crossBetween val="midCat"/>
      </c:valAx>
      <c:valAx>
        <c:axId val="61209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3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77026930871897"/>
          <c:y val="0.2704543877465117"/>
          <c:w val="0.18133877863343331"/>
          <c:h val="0.22647072187978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GB" sz="1200" b="0" i="0" u="none" strike="noStrike" baseline="0">
                <a:effectLst/>
              </a:rPr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EA0808"/>
              </a:solidFill>
              <a:ln w="19050">
                <a:solidFill>
                  <a:srgbClr val="F20000"/>
                </a:solidFill>
              </a:ln>
              <a:effectLst/>
            </c:spPr>
          </c:marker>
          <c:xVal>
            <c:numRef>
              <c:f>Foglio1!$C$3:$C$8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Foglio1!$E$3:$E$8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83.181818181818173</c:v>
                </c:pt>
                <c:pt idx="2">
                  <c:v>90.454545454545453</c:v>
                </c:pt>
                <c:pt idx="3">
                  <c:v>92.72727272727272</c:v>
                </c:pt>
                <c:pt idx="4">
                  <c:v>93.63636363636364</c:v>
                </c:pt>
                <c:pt idx="5">
                  <c:v>93.63636363636364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4-470C-8EAA-40E5F6AE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41256"/>
        <c:axId val="489346504"/>
      </c:scatterChart>
      <c:valAx>
        <c:axId val="489341256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6504"/>
        <c:crosses val="autoZero"/>
        <c:crossBetween val="midCat"/>
        <c:majorUnit val="1"/>
      </c:valAx>
      <c:valAx>
        <c:axId val="489346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856102300514177E-2"/>
              <c:y val="0.2770903202987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93412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975330419738"/>
          <c:y val="9.4594060384444331E-2"/>
          <c:w val="0.79208676423042879"/>
          <c:h val="0.6980558947896002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(2)'!$M$121:$M$126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(2)'!$N$121:$N$126</c:f>
              <c:numCache>
                <c:formatCode>General</c:formatCode>
                <c:ptCount val="6"/>
                <c:pt idx="0">
                  <c:v>0</c:v>
                </c:pt>
                <c:pt idx="1">
                  <c:v>57.92</c:v>
                </c:pt>
                <c:pt idx="2">
                  <c:v>85.42</c:v>
                </c:pt>
                <c:pt idx="3">
                  <c:v>90</c:v>
                </c:pt>
                <c:pt idx="4">
                  <c:v>91.67</c:v>
                </c:pt>
                <c:pt idx="5">
                  <c:v>91.89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B-4B01-8D9E-1715CF450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38952"/>
        <c:axId val="580834032"/>
      </c:scatterChart>
      <c:valAx>
        <c:axId val="58083895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34032"/>
        <c:crosses val="autoZero"/>
        <c:crossBetween val="midCat"/>
        <c:majorUnit val="1"/>
      </c:valAx>
      <c:valAx>
        <c:axId val="5808340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4628012847810752E-2"/>
              <c:y val="0.2974239563501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38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12700">
                <a:noFill/>
              </a:ln>
              <a:effectLst/>
            </c:spPr>
          </c:marker>
          <c:xVal>
            <c:numRef>
              <c:f>Foglio1!$L$3:$L$8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Foglio1!$M$3:$M$9</c:f>
              <c:numCache>
                <c:formatCode>General</c:formatCode>
                <c:ptCount val="7"/>
                <c:pt idx="0">
                  <c:v>0</c:v>
                </c:pt>
                <c:pt idx="1">
                  <c:v>57.916666666666671</c:v>
                </c:pt>
                <c:pt idx="2">
                  <c:v>85.416666666666657</c:v>
                </c:pt>
                <c:pt idx="3">
                  <c:v>90</c:v>
                </c:pt>
                <c:pt idx="4">
                  <c:v>91.666666666666657</c:v>
                </c:pt>
                <c:pt idx="5">
                  <c:v>91.666666666666657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9D-4697-A0A0-D863490A1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38952"/>
        <c:axId val="580834032"/>
      </c:scatterChart>
      <c:valAx>
        <c:axId val="58083895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34032"/>
        <c:crosses val="autoZero"/>
        <c:crossBetween val="midCat"/>
        <c:majorUnit val="1"/>
      </c:valAx>
      <c:valAx>
        <c:axId val="5808340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4628012847810752E-2"/>
              <c:y val="0.2974239563501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38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</c:marker>
          <c:xVal>
            <c:numRef>
              <c:f>Foglio1!$P$3:$P$8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Foglio1!$R$3:$R$8</c:f>
              <c:numCache>
                <c:formatCode>General</c:formatCode>
                <c:ptCount val="6"/>
                <c:pt idx="0">
                  <c:v>0</c:v>
                </c:pt>
                <c:pt idx="1">
                  <c:v>19.907407407407408</c:v>
                </c:pt>
                <c:pt idx="2">
                  <c:v>33.055555555555557</c:v>
                </c:pt>
                <c:pt idx="3">
                  <c:v>58.611111111111114</c:v>
                </c:pt>
                <c:pt idx="4">
                  <c:v>85.555555555555557</c:v>
                </c:pt>
                <c:pt idx="5">
                  <c:v>96.296296296296291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66-424C-B080-9391153C7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50104"/>
        <c:axId val="580842888"/>
      </c:scatterChart>
      <c:valAx>
        <c:axId val="580850104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42888"/>
        <c:crosses val="autoZero"/>
        <c:crossBetween val="midCat"/>
        <c:majorUnit val="1"/>
      </c:valAx>
      <c:valAx>
        <c:axId val="5808428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277656799008225E-2"/>
              <c:y val="0.30788621214333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50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Ammide</c:v>
          </c:tx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EA0808"/>
              </a:solidFill>
              <a:ln w="9525">
                <a:solidFill>
                  <a:srgbClr val="F20000"/>
                </a:solidFill>
              </a:ln>
              <a:effectLst/>
            </c:spPr>
          </c:marker>
          <c:xVal>
            <c:numRef>
              <c:f>Foglio1!$X$3:$X$8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Foglio1!$Z$3:$Z$9</c:f>
              <c:numCache>
                <c:formatCode>General</c:formatCode>
                <c:ptCount val="7"/>
                <c:pt idx="0">
                  <c:v>0</c:v>
                </c:pt>
                <c:pt idx="1">
                  <c:v>27.080000000000005</c:v>
                </c:pt>
                <c:pt idx="2">
                  <c:v>88.24</c:v>
                </c:pt>
                <c:pt idx="3">
                  <c:v>88.48</c:v>
                </c:pt>
                <c:pt idx="4">
                  <c:v>88.88000000000001</c:v>
                </c:pt>
                <c:pt idx="5">
                  <c:v>88.000000000000014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F-4568-AC98-EE1560D60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031456"/>
        <c:axId val="636031784"/>
      </c:scatterChart>
      <c:valAx>
        <c:axId val="63603145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6031784"/>
        <c:crosses val="autoZero"/>
        <c:crossBetween val="midCat"/>
        <c:majorUnit val="1"/>
      </c:valAx>
      <c:valAx>
        <c:axId val="636031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0051877672293847E-2"/>
              <c:y val="0.31944826547861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60314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EA0808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xVal>
            <c:numRef>
              <c:f>Foglio1!$D$33:$D$39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Foglio1!$E$33:$E$39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85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8-4AE1-98BC-C0E0CC30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131000"/>
        <c:axId val="612131328"/>
      </c:scatterChart>
      <c:valAx>
        <c:axId val="6121310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31328"/>
        <c:crosses val="autoZero"/>
        <c:crossBetween val="midCat"/>
      </c:valAx>
      <c:valAx>
        <c:axId val="612131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31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xVal>
            <c:numRef>
              <c:f>Foglio1!$L$32:$L$38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Foglio1!$M$32:$M$38</c:f>
              <c:numCache>
                <c:formatCode>General</c:formatCode>
                <c:ptCount val="7"/>
                <c:pt idx="0">
                  <c:v>0</c:v>
                </c:pt>
                <c:pt idx="1">
                  <c:v>60</c:v>
                </c:pt>
                <c:pt idx="2">
                  <c:v>98</c:v>
                </c:pt>
                <c:pt idx="3">
                  <c:v>96</c:v>
                </c:pt>
                <c:pt idx="4">
                  <c:v>95</c:v>
                </c:pt>
                <c:pt idx="5">
                  <c:v>97</c:v>
                </c:pt>
                <c:pt idx="6">
                  <c:v>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2C-44FF-B360-CBEC1C9E6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87376"/>
        <c:axId val="612091312"/>
      </c:scatterChart>
      <c:valAx>
        <c:axId val="61208737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1312"/>
        <c:crosses val="autoZero"/>
        <c:crossBetween val="midCat"/>
      </c:valAx>
      <c:valAx>
        <c:axId val="612091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8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Foglio1!$T$32:$T$38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Foglio1!$U$32:$U$38</c:f>
              <c:numCache>
                <c:formatCode>General</c:formatCode>
                <c:ptCount val="7"/>
                <c:pt idx="0">
                  <c:v>0</c:v>
                </c:pt>
                <c:pt idx="1">
                  <c:v>34</c:v>
                </c:pt>
                <c:pt idx="2">
                  <c:v>88</c:v>
                </c:pt>
                <c:pt idx="3">
                  <c:v>95</c:v>
                </c:pt>
                <c:pt idx="4">
                  <c:v>94</c:v>
                </c:pt>
                <c:pt idx="5">
                  <c:v>97</c:v>
                </c:pt>
                <c:pt idx="6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2-4AA4-AAF5-0A448FD4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93936"/>
        <c:axId val="612095248"/>
      </c:scatterChart>
      <c:valAx>
        <c:axId val="61209393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5248"/>
        <c:crosses val="autoZero"/>
        <c:crossBetween val="midCat"/>
      </c:valAx>
      <c:valAx>
        <c:axId val="61209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1" u="none" strike="noStrike" baseline="0">
                <a:effectLst/>
              </a:rPr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xVal>
            <c:numRef>
              <c:f>Foglio1!$AC$32:$AC$38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Foglio1!$AD$32:$AD$38</c:f>
              <c:numCache>
                <c:formatCode>General</c:formatCode>
                <c:ptCount val="7"/>
                <c:pt idx="0">
                  <c:v>2</c:v>
                </c:pt>
                <c:pt idx="1">
                  <c:v>27</c:v>
                </c:pt>
                <c:pt idx="2">
                  <c:v>41</c:v>
                </c:pt>
                <c:pt idx="3">
                  <c:v>56</c:v>
                </c:pt>
                <c:pt idx="4">
                  <c:v>82</c:v>
                </c:pt>
                <c:pt idx="5">
                  <c:v>94</c:v>
                </c:pt>
                <c:pt idx="6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B-47D0-A363-9BB05E9F9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41448"/>
        <c:axId val="382237184"/>
      </c:scatterChart>
      <c:valAx>
        <c:axId val="382241448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37184"/>
        <c:crosses val="autoZero"/>
        <c:crossBetween val="midCat"/>
      </c:valAx>
      <c:valAx>
        <c:axId val="3822371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41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Foglio1!$D$63:$D$69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Foglio1!$E$63:$E$69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54</c:v>
                </c:pt>
                <c:pt idx="3">
                  <c:v>80</c:v>
                </c:pt>
                <c:pt idx="4">
                  <c:v>95</c:v>
                </c:pt>
                <c:pt idx="5">
                  <c:v>93</c:v>
                </c:pt>
                <c:pt idx="6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9-4FE0-9EEA-6728BB5C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Foglio1!$L$63:$L$69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Foglio1!$M$63:$M$69</c:f>
              <c:numCache>
                <c:formatCode>General</c:formatCode>
                <c:ptCount val="7"/>
                <c:pt idx="0">
                  <c:v>0</c:v>
                </c:pt>
                <c:pt idx="1">
                  <c:v>58</c:v>
                </c:pt>
                <c:pt idx="2">
                  <c:v>69</c:v>
                </c:pt>
                <c:pt idx="3">
                  <c:v>81</c:v>
                </c:pt>
                <c:pt idx="4">
                  <c:v>88</c:v>
                </c:pt>
                <c:pt idx="5">
                  <c:v>94</c:v>
                </c:pt>
                <c:pt idx="6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4-4533-A145-F4C1BF98F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Foglio1!$S$63:$S$69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Foglio1!$T$63:$T$69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33</c:v>
                </c:pt>
                <c:pt idx="3">
                  <c:v>88</c:v>
                </c:pt>
                <c:pt idx="4">
                  <c:v>90</c:v>
                </c:pt>
                <c:pt idx="5">
                  <c:v>91</c:v>
                </c:pt>
                <c:pt idx="6">
                  <c:v>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7-4E3B-B91B-BF3710558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820788530466"/>
          <c:y val="0.10316526019690576"/>
          <c:w val="0.81301120071684585"/>
          <c:h val="0.690273558368495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</c:marker>
          <c:xVal>
            <c:numRef>
              <c:f>'Foglio1 (2)'!$C$34:$C$39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xVal>
          <c:yVal>
            <c:numRef>
              <c:f>'Foglio1 (2)'!$D$34:$D$39</c:f>
              <c:numCache>
                <c:formatCode>General</c:formatCode>
                <c:ptCount val="6"/>
                <c:pt idx="0">
                  <c:v>0</c:v>
                </c:pt>
                <c:pt idx="1">
                  <c:v>19.91</c:v>
                </c:pt>
                <c:pt idx="2">
                  <c:v>33.06</c:v>
                </c:pt>
                <c:pt idx="3">
                  <c:v>58.61</c:v>
                </c:pt>
                <c:pt idx="4">
                  <c:v>84.05</c:v>
                </c:pt>
                <c:pt idx="5">
                  <c:v>96.29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F-4DE2-A714-A4E6F1B37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50104"/>
        <c:axId val="580842888"/>
      </c:scatterChart>
      <c:valAx>
        <c:axId val="580850104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42888"/>
        <c:crosses val="autoZero"/>
        <c:crossBetween val="midCat"/>
        <c:majorUnit val="1"/>
      </c:valAx>
      <c:valAx>
        <c:axId val="5808428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it-IT"/>
                  <a:t>Concentration (%)</a:t>
                </a:r>
              </a:p>
            </c:rich>
          </c:tx>
          <c:layout>
            <c:manualLayout>
              <c:xMode val="edge"/>
              <c:yMode val="edge"/>
              <c:x val="3.5277656799008225E-2"/>
              <c:y val="0.30788621214333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0850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Foglio1!$AA$63:$AA$69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Foglio1!$AB$63:$AB$69</c:f>
              <c:numCache>
                <c:formatCode>General</c:formatCode>
                <c:ptCount val="7"/>
                <c:pt idx="0">
                  <c:v>0</c:v>
                </c:pt>
                <c:pt idx="1">
                  <c:v>82</c:v>
                </c:pt>
                <c:pt idx="2">
                  <c:v>93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8-4167-89C8-FA139327D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LE</a:t>
            </a:r>
            <a:r>
              <a:rPr lang="it-IT" baseline="0"/>
              <a:t> CINETICHE DI RILASCIO A CONFRONTO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v>Ammina</c:v>
          </c:tx>
          <c:spPr>
            <a:solidFill>
              <a:srgbClr val="EA0808"/>
            </a:solidFill>
            <a:ln>
              <a:noFill/>
            </a:ln>
            <a:effectLst/>
            <a:sp3d/>
          </c:spPr>
          <c:invertIfNegative val="0"/>
          <c:val>
            <c:numRef>
              <c:f>Foglio2!$I$5:$I$9</c:f>
              <c:numCache>
                <c:formatCode>0.00%</c:formatCode>
                <c:ptCount val="5"/>
                <c:pt idx="0">
                  <c:v>0.19907407407407407</c:v>
                </c:pt>
                <c:pt idx="1">
                  <c:v>0.23796296296296296</c:v>
                </c:pt>
                <c:pt idx="2">
                  <c:v>0.30833333333333335</c:v>
                </c:pt>
                <c:pt idx="3">
                  <c:v>0.67037037037037039</c:v>
                </c:pt>
                <c:pt idx="4">
                  <c:v>0.96296296296296291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83-42AA-891B-8B7676F59D14}"/>
            </c:ext>
          </c:extLst>
        </c:ser>
        <c:ser>
          <c:idx val="3"/>
          <c:order val="1"/>
          <c:tx>
            <c:v>Ammide</c:v>
          </c:tx>
          <c:spPr>
            <a:solidFill>
              <a:srgbClr val="F4640C"/>
            </a:solidFill>
            <a:ln>
              <a:noFill/>
            </a:ln>
            <a:effectLst/>
            <a:sp3d/>
          </c:spPr>
          <c:invertIfNegative val="0"/>
          <c:val>
            <c:numRef>
              <c:f>Foglio2!$L$5:$L$9</c:f>
              <c:numCache>
                <c:formatCode>0.00%</c:formatCode>
                <c:ptCount val="5"/>
                <c:pt idx="0">
                  <c:v>0.27080000000000004</c:v>
                </c:pt>
                <c:pt idx="1">
                  <c:v>0.88239999999999996</c:v>
                </c:pt>
                <c:pt idx="2">
                  <c:v>0.88480000000000003</c:v>
                </c:pt>
                <c:pt idx="3">
                  <c:v>0.88880000000000003</c:v>
                </c:pt>
                <c:pt idx="4">
                  <c:v>0.88000000000000012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83-42AA-891B-8B7676F59D14}"/>
            </c:ext>
          </c:extLst>
        </c:ser>
        <c:ser>
          <c:idx val="1"/>
          <c:order val="2"/>
          <c:tx>
            <c:v>Saha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Foglio2!$C$5:$C$9</c:f>
              <c:numCache>
                <c:formatCode>General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</c:numCache>
            </c:numRef>
          </c:cat>
          <c:val>
            <c:numRef>
              <c:f>Foglio2!$F$5:$F$9</c:f>
              <c:numCache>
                <c:formatCode>0.00%</c:formatCode>
                <c:ptCount val="5"/>
                <c:pt idx="0">
                  <c:v>0.57916666666666672</c:v>
                </c:pt>
                <c:pt idx="1">
                  <c:v>0.85416666666666663</c:v>
                </c:pt>
                <c:pt idx="2">
                  <c:v>0.9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3-42AA-891B-8B7676F59D14}"/>
            </c:ext>
          </c:extLst>
        </c:ser>
        <c:ser>
          <c:idx val="0"/>
          <c:order val="3"/>
          <c:tx>
            <c:v>Fenolo</c:v>
          </c:tx>
          <c:spPr>
            <a:solidFill>
              <a:srgbClr val="00D25F"/>
            </a:solidFill>
            <a:ln>
              <a:noFill/>
            </a:ln>
            <a:effectLst/>
            <a:sp3d/>
          </c:spPr>
          <c:invertIfNegative val="0"/>
          <c:cat>
            <c:numRef>
              <c:f>Foglio2!$C$5:$C$9</c:f>
              <c:numCache>
                <c:formatCode>General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</c:numCache>
            </c:numRef>
          </c:cat>
          <c:val>
            <c:numRef>
              <c:f>Foglio2!$B$5:$B$9</c:f>
              <c:numCache>
                <c:formatCode>0.00%</c:formatCode>
                <c:ptCount val="5"/>
                <c:pt idx="0">
                  <c:v>0.83181818181818179</c:v>
                </c:pt>
                <c:pt idx="1">
                  <c:v>0.90454545454545454</c:v>
                </c:pt>
                <c:pt idx="2">
                  <c:v>0.92727272727272725</c:v>
                </c:pt>
                <c:pt idx="3">
                  <c:v>0.9363636363636364</c:v>
                </c:pt>
                <c:pt idx="4">
                  <c:v>0.9363636363636364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3-42AA-891B-8B7676F5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0310384"/>
        <c:axId val="680310712"/>
        <c:axId val="646360296"/>
      </c:bar3DChart>
      <c:catAx>
        <c:axId val="6803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310712"/>
        <c:crosses val="autoZero"/>
        <c:auto val="1"/>
        <c:lblAlgn val="ctr"/>
        <c:lblOffset val="100"/>
        <c:noMultiLvlLbl val="0"/>
      </c:catAx>
      <c:valAx>
        <c:axId val="68031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310384"/>
        <c:crosses val="autoZero"/>
        <c:crossBetween val="between"/>
      </c:valAx>
      <c:serAx>
        <c:axId val="646360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31071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32013368561619"/>
          <c:y val="0.11522614789077175"/>
          <c:w val="0.82221163764213367"/>
          <c:h val="0.6879883894476299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xVal>
            <c:numRef>
              <c:f>'Foglio1 (2)'!$M$34:$M$40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(2)'!$N$34:$N$40</c:f>
              <c:numCache>
                <c:formatCode>General</c:formatCode>
                <c:ptCount val="7"/>
                <c:pt idx="0">
                  <c:v>0</c:v>
                </c:pt>
                <c:pt idx="1">
                  <c:v>13.02</c:v>
                </c:pt>
                <c:pt idx="2">
                  <c:v>85.73</c:v>
                </c:pt>
                <c:pt idx="3">
                  <c:v>98.89</c:v>
                </c:pt>
                <c:pt idx="4">
                  <c:v>99.05</c:v>
                </c:pt>
                <c:pt idx="5">
                  <c:v>99.12</c:v>
                </c:pt>
                <c:pt idx="6">
                  <c:v>99.84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2-434E-B942-13978C64A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131000"/>
        <c:axId val="612131328"/>
      </c:scatterChart>
      <c:valAx>
        <c:axId val="6121310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31328"/>
        <c:crosses val="autoZero"/>
        <c:crossBetween val="midCat"/>
      </c:valAx>
      <c:valAx>
        <c:axId val="612131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31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569102915988"/>
          <c:y val="8.928656170457186E-2"/>
          <c:w val="0.82181182029686006"/>
          <c:h val="0.7124825073916265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xVal>
            <c:numRef>
              <c:f>'Foglio1 (2)'!$V$34:$V$40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(2)'!$W$34:$W$40</c:f>
              <c:numCache>
                <c:formatCode>General</c:formatCode>
                <c:ptCount val="7"/>
                <c:pt idx="0">
                  <c:v>0.03</c:v>
                </c:pt>
                <c:pt idx="1">
                  <c:v>61.03</c:v>
                </c:pt>
                <c:pt idx="2">
                  <c:v>98.21</c:v>
                </c:pt>
                <c:pt idx="3">
                  <c:v>94.89</c:v>
                </c:pt>
                <c:pt idx="4">
                  <c:v>94.43</c:v>
                </c:pt>
                <c:pt idx="5">
                  <c:v>96.35</c:v>
                </c:pt>
                <c:pt idx="6">
                  <c:v>97.84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F2-488E-B551-65CC39EBA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87376"/>
        <c:axId val="612091312"/>
      </c:scatterChart>
      <c:valAx>
        <c:axId val="61208737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1312"/>
        <c:crosses val="autoZero"/>
        <c:crossBetween val="midCat"/>
      </c:valAx>
      <c:valAx>
        <c:axId val="612091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8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3121725615802"/>
          <c:y val="9.8740545610427902E-2"/>
          <c:w val="0.84297671629678717"/>
          <c:h val="0.70196823763322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(2)'!$D$92:$D$98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(2)'!$E$92:$E$98</c:f>
              <c:numCache>
                <c:formatCode>General</c:formatCode>
                <c:ptCount val="7"/>
                <c:pt idx="0">
                  <c:v>0</c:v>
                </c:pt>
                <c:pt idx="1">
                  <c:v>33.97</c:v>
                </c:pt>
                <c:pt idx="2">
                  <c:v>87.63</c:v>
                </c:pt>
                <c:pt idx="3">
                  <c:v>94.89</c:v>
                </c:pt>
                <c:pt idx="4">
                  <c:v>94.11</c:v>
                </c:pt>
                <c:pt idx="5">
                  <c:v>97.26</c:v>
                </c:pt>
                <c:pt idx="6">
                  <c:v>96.88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24-4F6A-90A2-7C269EA8E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93936"/>
        <c:axId val="612095248"/>
      </c:scatterChart>
      <c:valAx>
        <c:axId val="61209393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5248"/>
        <c:crosses val="autoZero"/>
        <c:crossBetween val="midCat"/>
      </c:valAx>
      <c:valAx>
        <c:axId val="61209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09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1" u="none" strike="noStrike" baseline="0">
                <a:effectLst/>
              </a:rPr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20000"/>
              </a:solidFill>
              <a:ln w="9525">
                <a:solidFill>
                  <a:srgbClr val="EA0808"/>
                </a:solidFill>
              </a:ln>
              <a:effectLst/>
            </c:spPr>
          </c:marker>
          <c:errBars>
            <c:errDir val="x"/>
            <c:errBarType val="both"/>
            <c:errValType val="percentage"/>
            <c:noEndCap val="1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'Foglio1 (2)'!$D$5:$D$11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(2)'!$E$5:$E$11</c:f>
              <c:numCache>
                <c:formatCode>General</c:formatCode>
                <c:ptCount val="7"/>
                <c:pt idx="0">
                  <c:v>2.0299999999999998</c:v>
                </c:pt>
                <c:pt idx="1">
                  <c:v>26.97</c:v>
                </c:pt>
                <c:pt idx="2">
                  <c:v>40.89</c:v>
                </c:pt>
                <c:pt idx="3">
                  <c:v>56.02</c:v>
                </c:pt>
                <c:pt idx="4">
                  <c:v>81.459999999999994</c:v>
                </c:pt>
                <c:pt idx="5">
                  <c:v>94.09</c:v>
                </c:pt>
                <c:pt idx="6">
                  <c:v>95.15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9-4E9A-AAD8-2C777BF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41448"/>
        <c:axId val="382237184"/>
      </c:scatterChart>
      <c:valAx>
        <c:axId val="382241448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37184"/>
        <c:crosses val="autoZero"/>
        <c:crossBetween val="midCat"/>
      </c:valAx>
      <c:valAx>
        <c:axId val="3822371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41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9283154121864"/>
          <c:y val="0.10270745428973277"/>
          <c:w val="0.82072580645161286"/>
          <c:h val="0.6990077355836850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(2)'!$N$92:$N$98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(2)'!$O$92:$O$98</c:f>
              <c:numCache>
                <c:formatCode>General</c:formatCode>
                <c:ptCount val="7"/>
                <c:pt idx="0">
                  <c:v>0</c:v>
                </c:pt>
                <c:pt idx="1">
                  <c:v>9.7200000000000006</c:v>
                </c:pt>
                <c:pt idx="2">
                  <c:v>54.75</c:v>
                </c:pt>
                <c:pt idx="3">
                  <c:v>80.13</c:v>
                </c:pt>
                <c:pt idx="4">
                  <c:v>95.28</c:v>
                </c:pt>
                <c:pt idx="5">
                  <c:v>93.01</c:v>
                </c:pt>
                <c:pt idx="6">
                  <c:v>97.53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AB-4CCF-88CF-CCC0FA21D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9283154121864"/>
          <c:y val="0.10270745428973277"/>
          <c:w val="0.82072580645161286"/>
          <c:h val="0.6990077355836850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2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20000"/>
              </a:solidFill>
              <a:ln w="9525">
                <a:noFill/>
              </a:ln>
              <a:effectLst/>
            </c:spPr>
          </c:marker>
          <c:xVal>
            <c:numRef>
              <c:f>'Foglio1 (2)'!$D$63:$D$69</c:f>
              <c:numCache>
                <c:formatCode>General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'Foglio1 (2)'!$E$63:$E$69</c:f>
              <c:numCache>
                <c:formatCode>General</c:formatCode>
                <c:ptCount val="7"/>
                <c:pt idx="0">
                  <c:v>0</c:v>
                </c:pt>
                <c:pt idx="1">
                  <c:v>57.93</c:v>
                </c:pt>
                <c:pt idx="2">
                  <c:v>69.22</c:v>
                </c:pt>
                <c:pt idx="3">
                  <c:v>81.23</c:v>
                </c:pt>
                <c:pt idx="4">
                  <c:v>87.96</c:v>
                </c:pt>
                <c:pt idx="5">
                  <c:v>94.11</c:v>
                </c:pt>
                <c:pt idx="6">
                  <c:v>94.37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58-4218-95A1-6054AA30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24392"/>
        <c:axId val="382224720"/>
      </c:scatterChart>
      <c:valAx>
        <c:axId val="382224392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720"/>
        <c:crosses val="autoZero"/>
        <c:crossBetween val="midCat"/>
      </c:valAx>
      <c:valAx>
        <c:axId val="382224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2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557979</xdr:colOff>
      <xdr:row>11</xdr:row>
      <xdr:rowOff>173713</xdr:rowOff>
    </xdr:from>
    <xdr:to>
      <xdr:col>19</xdr:col>
      <xdr:colOff>190452</xdr:colOff>
      <xdr:row>27</xdr:row>
      <xdr:rowOff>99197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4E8D3E-68DB-493E-87FD-A2EC8733B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352930</xdr:colOff>
      <xdr:row>127</xdr:row>
      <xdr:rowOff>174813</xdr:rowOff>
    </xdr:from>
    <xdr:to>
      <xdr:col>19</xdr:col>
      <xdr:colOff>467265</xdr:colOff>
      <xdr:row>143</xdr:row>
      <xdr:rowOff>115434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8E83DDB-8809-481E-8A1C-AB78292E5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579529</xdr:colOff>
      <xdr:row>41</xdr:row>
      <xdr:rowOff>9086</xdr:rowOff>
    </xdr:from>
    <xdr:to>
      <xdr:col>9</xdr:col>
      <xdr:colOff>194955</xdr:colOff>
      <xdr:row>56</xdr:row>
      <xdr:rowOff>113821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572E310-60FD-4F97-B30F-5DA1FD5A9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259496</xdr:colOff>
      <xdr:row>40</xdr:row>
      <xdr:rowOff>135020</xdr:rowOff>
    </xdr:from>
    <xdr:to>
      <xdr:col>19</xdr:col>
      <xdr:colOff>556873</xdr:colOff>
      <xdr:row>56</xdr:row>
      <xdr:rowOff>82173</xdr:rowOff>
    </xdr:to>
    <xdr:graphicFrame macro="">
      <xdr:nvGraphicFramePr>
        <xdr:cNvPr id="6" name="Grafico 4">
          <a:extLst>
            <a:ext uri="{FF2B5EF4-FFF2-40B4-BE49-F238E27FC236}">
              <a16:creationId xmlns:a16="http://schemas.microsoft.com/office/drawing/2014/main" id="{28FE4467-466A-460A-8362-983A05B61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294141</xdr:colOff>
      <xdr:row>40</xdr:row>
      <xdr:rowOff>117894</xdr:rowOff>
    </xdr:from>
    <xdr:to>
      <xdr:col>28</xdr:col>
      <xdr:colOff>547812</xdr:colOff>
      <xdr:row>56</xdr:row>
      <xdr:rowOff>44151</xdr:rowOff>
    </xdr:to>
    <xdr:graphicFrame macro="">
      <xdr:nvGraphicFramePr>
        <xdr:cNvPr id="7" name="Grafico 5">
          <a:extLst>
            <a:ext uri="{FF2B5EF4-FFF2-40B4-BE49-F238E27FC236}">
              <a16:creationId xmlns:a16="http://schemas.microsoft.com/office/drawing/2014/main" id="{1535B216-504C-4701-8B99-DFAAB5940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24557</xdr:colOff>
      <xdr:row>99</xdr:row>
      <xdr:rowOff>41808</xdr:rowOff>
    </xdr:from>
    <xdr:to>
      <xdr:col>10</xdr:col>
      <xdr:colOff>215077</xdr:colOff>
      <xdr:row>114</xdr:row>
      <xdr:rowOff>162449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FA3B597-2AF7-4686-9589-72DE6567E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610578</xdr:colOff>
      <xdr:row>12</xdr:row>
      <xdr:rowOff>15714</xdr:rowOff>
    </xdr:from>
    <xdr:to>
      <xdr:col>10</xdr:col>
      <xdr:colOff>214467</xdr:colOff>
      <xdr:row>27</xdr:row>
      <xdr:rowOff>126985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D48E8D5-82C1-494B-B47D-FBF6B0AAD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581912</xdr:colOff>
      <xdr:row>99</xdr:row>
      <xdr:rowOff>41804</xdr:rowOff>
    </xdr:from>
    <xdr:to>
      <xdr:col>22</xdr:col>
      <xdr:colOff>233281</xdr:colOff>
      <xdr:row>114</xdr:row>
      <xdr:rowOff>161672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05733F6-F977-47C4-93C1-2D8E3D730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65591</xdr:colOff>
      <xdr:row>70</xdr:row>
      <xdr:rowOff>52412</xdr:rowOff>
    </xdr:from>
    <xdr:to>
      <xdr:col>9</xdr:col>
      <xdr:colOff>286920</xdr:colOff>
      <xdr:row>85</xdr:row>
      <xdr:rowOff>170390</xdr:rowOff>
    </xdr:to>
    <xdr:graphicFrame macro="">
      <xdr:nvGraphicFramePr>
        <xdr:cNvPr id="11" name="Grafico 9">
          <a:extLst>
            <a:ext uri="{FF2B5EF4-FFF2-40B4-BE49-F238E27FC236}">
              <a16:creationId xmlns:a16="http://schemas.microsoft.com/office/drawing/2014/main" id="{285E00E0-9E17-483C-B4C3-0EDB50A2F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568576</xdr:colOff>
      <xdr:row>70</xdr:row>
      <xdr:rowOff>30238</xdr:rowOff>
    </xdr:from>
    <xdr:to>
      <xdr:col>20</xdr:col>
      <xdr:colOff>212473</xdr:colOff>
      <xdr:row>85</xdr:row>
      <xdr:rowOff>147748</xdr:rowOff>
    </xdr:to>
    <xdr:graphicFrame macro="">
      <xdr:nvGraphicFramePr>
        <xdr:cNvPr id="12" name="Grafico 9">
          <a:extLst>
            <a:ext uri="{FF2B5EF4-FFF2-40B4-BE49-F238E27FC236}">
              <a16:creationId xmlns:a16="http://schemas.microsoft.com/office/drawing/2014/main" id="{69D58D5B-3778-4101-9018-5A8AD3501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21427</xdr:colOff>
      <xdr:row>69</xdr:row>
      <xdr:rowOff>149571</xdr:rowOff>
    </xdr:from>
    <xdr:to>
      <xdr:col>28</xdr:col>
      <xdr:colOff>247891</xdr:colOff>
      <xdr:row>85</xdr:row>
      <xdr:rowOff>90192</xdr:rowOff>
    </xdr:to>
    <xdr:graphicFrame macro="">
      <xdr:nvGraphicFramePr>
        <xdr:cNvPr id="13" name="Grafico 9">
          <a:extLst>
            <a:ext uri="{FF2B5EF4-FFF2-40B4-BE49-F238E27FC236}">
              <a16:creationId xmlns:a16="http://schemas.microsoft.com/office/drawing/2014/main" id="{FCA69A66-EA57-4AE2-B620-389C6F1D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443216</xdr:colOff>
      <xdr:row>11</xdr:row>
      <xdr:rowOff>175910</xdr:rowOff>
    </xdr:from>
    <xdr:to>
      <xdr:col>27</xdr:col>
      <xdr:colOff>53507</xdr:colOff>
      <xdr:row>27</xdr:row>
      <xdr:rowOff>101394</xdr:rowOff>
    </xdr:to>
    <xdr:graphicFrame macro="">
      <xdr:nvGraphicFramePr>
        <xdr:cNvPr id="14" name="Grafico 1">
          <a:extLst>
            <a:ext uri="{FF2B5EF4-FFF2-40B4-BE49-F238E27FC236}">
              <a16:creationId xmlns:a16="http://schemas.microsoft.com/office/drawing/2014/main" id="{C320566D-E3EB-4F6A-8B1C-945BE58A7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45987</xdr:colOff>
      <xdr:row>4</xdr:row>
      <xdr:rowOff>136207</xdr:rowOff>
    </xdr:from>
    <xdr:to>
      <xdr:col>40</xdr:col>
      <xdr:colOff>184362</xdr:colOff>
      <xdr:row>25</xdr:row>
      <xdr:rowOff>123289</xdr:rowOff>
    </xdr:to>
    <xdr:graphicFrame macro="">
      <xdr:nvGraphicFramePr>
        <xdr:cNvPr id="18" name="Grafico 1">
          <a:extLst>
            <a:ext uri="{FF2B5EF4-FFF2-40B4-BE49-F238E27FC236}">
              <a16:creationId xmlns:a16="http://schemas.microsoft.com/office/drawing/2014/main" id="{739CEA9C-62EE-49C2-9541-BD842F2F9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64619</xdr:colOff>
      <xdr:row>33</xdr:row>
      <xdr:rowOff>151339</xdr:rowOff>
    </xdr:from>
    <xdr:to>
      <xdr:col>40</xdr:col>
      <xdr:colOff>202994</xdr:colOff>
      <xdr:row>54</xdr:row>
      <xdr:rowOff>138421</xdr:rowOff>
    </xdr:to>
    <xdr:graphicFrame macro="">
      <xdr:nvGraphicFramePr>
        <xdr:cNvPr id="19" name="Grafico 1">
          <a:extLst>
            <a:ext uri="{FF2B5EF4-FFF2-40B4-BE49-F238E27FC236}">
              <a16:creationId xmlns:a16="http://schemas.microsoft.com/office/drawing/2014/main" id="{87D883D8-F5C7-450B-8C4C-01AE99DDA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107831</xdr:colOff>
      <xdr:row>78</xdr:row>
      <xdr:rowOff>89858</xdr:rowOff>
    </xdr:from>
    <xdr:to>
      <xdr:col>40</xdr:col>
      <xdr:colOff>246207</xdr:colOff>
      <xdr:row>99</xdr:row>
      <xdr:rowOff>63700</xdr:rowOff>
    </xdr:to>
    <xdr:graphicFrame macro="">
      <xdr:nvGraphicFramePr>
        <xdr:cNvPr id="21" name="Grafico 1">
          <a:extLst>
            <a:ext uri="{FF2B5EF4-FFF2-40B4-BE49-F238E27FC236}">
              <a16:creationId xmlns:a16="http://schemas.microsoft.com/office/drawing/2014/main" id="{EDC677C5-BC33-468B-8C52-2666F239E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525004</xdr:colOff>
      <xdr:row>128</xdr:row>
      <xdr:rowOff>35942</xdr:rowOff>
    </xdr:from>
    <xdr:to>
      <xdr:col>10</xdr:col>
      <xdr:colOff>104486</xdr:colOff>
      <xdr:row>143</xdr:row>
      <xdr:rowOff>156581</xdr:rowOff>
    </xdr:to>
    <xdr:graphicFrame macro="">
      <xdr:nvGraphicFramePr>
        <xdr:cNvPr id="22" name="Grafico 7">
          <a:extLst>
            <a:ext uri="{FF2B5EF4-FFF2-40B4-BE49-F238E27FC236}">
              <a16:creationId xmlns:a16="http://schemas.microsoft.com/office/drawing/2014/main" id="{A0283062-4A8F-4E8F-8A3D-AB38ED661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105017</xdr:colOff>
      <xdr:row>128</xdr:row>
      <xdr:rowOff>14900</xdr:rowOff>
    </xdr:from>
    <xdr:to>
      <xdr:col>28</xdr:col>
      <xdr:colOff>331480</xdr:colOff>
      <xdr:row>143</xdr:row>
      <xdr:rowOff>136006</xdr:rowOff>
    </xdr:to>
    <xdr:graphicFrame macro="">
      <xdr:nvGraphicFramePr>
        <xdr:cNvPr id="23" name="Grafico 7">
          <a:extLst>
            <a:ext uri="{FF2B5EF4-FFF2-40B4-BE49-F238E27FC236}">
              <a16:creationId xmlns:a16="http://schemas.microsoft.com/office/drawing/2014/main" id="{070AAB55-82D6-405C-8B29-F7B4F0FDD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31</xdr:col>
      <xdr:colOff>547040</xdr:colOff>
      <xdr:row>122</xdr:row>
      <xdr:rowOff>1</xdr:rowOff>
    </xdr:from>
    <xdr:to>
      <xdr:col>39</xdr:col>
      <xdr:colOff>163342</xdr:colOff>
      <xdr:row>137</xdr:row>
      <xdr:rowOff>120640</xdr:rowOff>
    </xdr:to>
    <xdr:graphicFrame macro="">
      <xdr:nvGraphicFramePr>
        <xdr:cNvPr id="5" name="Grafico 7">
          <a:extLst>
            <a:ext uri="{FF2B5EF4-FFF2-40B4-BE49-F238E27FC236}">
              <a16:creationId xmlns:a16="http://schemas.microsoft.com/office/drawing/2014/main" id="{17608F06-F3AB-452D-9454-8F5191B79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355338</xdr:colOff>
      <xdr:row>10</xdr:row>
      <xdr:rowOff>1735</xdr:rowOff>
    </xdr:from>
    <xdr:to>
      <xdr:col>7</xdr:col>
      <xdr:colOff>40894</xdr:colOff>
      <xdr:row>25</xdr:row>
      <xdr:rowOff>58956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24EDFE-F920-426C-A7C9-1921A885F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222460</xdr:colOff>
      <xdr:row>9</xdr:row>
      <xdr:rowOff>155773</xdr:rowOff>
    </xdr:from>
    <xdr:to>
      <xdr:col>13</xdr:col>
      <xdr:colOff>605028</xdr:colOff>
      <xdr:row>25</xdr:row>
      <xdr:rowOff>52944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55177C-6AF3-4DF5-992F-80F598401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253203</xdr:colOff>
      <xdr:row>9</xdr:row>
      <xdr:rowOff>175562</xdr:rowOff>
    </xdr:from>
    <xdr:to>
      <xdr:col>21</xdr:col>
      <xdr:colOff>18959</xdr:colOff>
      <xdr:row>25</xdr:row>
      <xdr:rowOff>62124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195A82-CE64-425F-B2BF-DB96735B9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337379</xdr:colOff>
      <xdr:row>9</xdr:row>
      <xdr:rowOff>174649</xdr:rowOff>
    </xdr:from>
    <xdr:to>
      <xdr:col>28</xdr:col>
      <xdr:colOff>115868</xdr:colOff>
      <xdr:row>25</xdr:row>
      <xdr:rowOff>58956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DBF8EB-9F72-457F-985E-031D9892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7326</xdr:colOff>
      <xdr:row>39</xdr:row>
      <xdr:rowOff>167054</xdr:rowOff>
    </xdr:from>
    <xdr:to>
      <xdr:col>8</xdr:col>
      <xdr:colOff>271096</xdr:colOff>
      <xdr:row>55</xdr:row>
      <xdr:rowOff>96716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4D87A2-1F6A-A6CD-E99E-782CAE29E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593481</xdr:colOff>
      <xdr:row>40</xdr:row>
      <xdr:rowOff>5862</xdr:rowOff>
    </xdr:from>
    <xdr:to>
      <xdr:col>16</xdr:col>
      <xdr:colOff>241788</xdr:colOff>
      <xdr:row>55</xdr:row>
      <xdr:rowOff>111370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5CD0432-2D79-AE58-F4C0-0D934984C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549519</xdr:colOff>
      <xdr:row>40</xdr:row>
      <xdr:rowOff>5862</xdr:rowOff>
    </xdr:from>
    <xdr:to>
      <xdr:col>24</xdr:col>
      <xdr:colOff>197827</xdr:colOff>
      <xdr:row>55</xdr:row>
      <xdr:rowOff>111370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31CBF8-F3D2-A419-EF4E-52DC1557F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593480</xdr:colOff>
      <xdr:row>39</xdr:row>
      <xdr:rowOff>167054</xdr:rowOff>
    </xdr:from>
    <xdr:to>
      <xdr:col>32</xdr:col>
      <xdr:colOff>241788</xdr:colOff>
      <xdr:row>55</xdr:row>
      <xdr:rowOff>96716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2A8D751-05BF-2B59-ACFA-FB9C296E9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80596</xdr:colOff>
      <xdr:row>70</xdr:row>
      <xdr:rowOff>5861</xdr:rowOff>
    </xdr:from>
    <xdr:to>
      <xdr:col>8</xdr:col>
      <xdr:colOff>344366</xdr:colOff>
      <xdr:row>85</xdr:row>
      <xdr:rowOff>111368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107F256-E7CE-592D-C790-4CE6FD954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16750</xdr:colOff>
      <xdr:row>69</xdr:row>
      <xdr:rowOff>175880</xdr:rowOff>
    </xdr:from>
    <xdr:to>
      <xdr:col>16</xdr:col>
      <xdr:colOff>280521</xdr:colOff>
      <xdr:row>85</xdr:row>
      <xdr:rowOff>97132</xdr:rowOff>
    </xdr:to>
    <xdr:graphicFrame macro="">
      <xdr:nvGraphicFramePr>
        <xdr:cNvPr id="13" name="Grafico 9">
          <a:extLst>
            <a:ext uri="{FF2B5EF4-FFF2-40B4-BE49-F238E27FC236}">
              <a16:creationId xmlns:a16="http://schemas.microsoft.com/office/drawing/2014/main" id="{67104B6A-CBF2-43EE-B40F-34419688D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25124</xdr:colOff>
      <xdr:row>69</xdr:row>
      <xdr:rowOff>175880</xdr:rowOff>
    </xdr:from>
    <xdr:to>
      <xdr:col>24</xdr:col>
      <xdr:colOff>288894</xdr:colOff>
      <xdr:row>85</xdr:row>
      <xdr:rowOff>97132</xdr:rowOff>
    </xdr:to>
    <xdr:graphicFrame macro="">
      <xdr:nvGraphicFramePr>
        <xdr:cNvPr id="14" name="Grafico 9">
          <a:extLst>
            <a:ext uri="{FF2B5EF4-FFF2-40B4-BE49-F238E27FC236}">
              <a16:creationId xmlns:a16="http://schemas.microsoft.com/office/drawing/2014/main" id="{2B09B212-6A97-426C-90DC-1F681FB4D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2</xdr:colOff>
      <xdr:row>69</xdr:row>
      <xdr:rowOff>151341</xdr:rowOff>
    </xdr:from>
    <xdr:to>
      <xdr:col>32</xdr:col>
      <xdr:colOff>263772</xdr:colOff>
      <xdr:row>85</xdr:row>
      <xdr:rowOff>72593</xdr:rowOff>
    </xdr:to>
    <xdr:graphicFrame macro="">
      <xdr:nvGraphicFramePr>
        <xdr:cNvPr id="15" name="Grafico 9">
          <a:extLst>
            <a:ext uri="{FF2B5EF4-FFF2-40B4-BE49-F238E27FC236}">
              <a16:creationId xmlns:a16="http://schemas.microsoft.com/office/drawing/2014/main" id="{E10A48F0-6044-4ED5-9AFF-55E202093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38099</xdr:rowOff>
    </xdr:from>
    <xdr:to>
      <xdr:col>12</xdr:col>
      <xdr:colOff>66675</xdr:colOff>
      <xdr:row>38</xdr:row>
      <xdr:rowOff>95250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9720D42-DA2E-4937-AE58-28746F972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1421-1C15-4209-93AF-58D96DF8E169}">
  <dimension ref="C1:AC128"/>
  <sheetViews>
    <sheetView tabSelected="1" zoomScale="61" zoomScaleNormal="193" workbookViewId="0">
      <selection activeCell="AC18" sqref="AC18"/>
    </sheetView>
  </sheetViews>
  <sheetFormatPr defaultColWidth="8.875" defaultRowHeight="14.3" x14ac:dyDescent="0.25"/>
  <cols>
    <col min="10" max="10" width="9.375" bestFit="1" customWidth="1"/>
  </cols>
  <sheetData>
    <row r="1" spans="3:29" x14ac:dyDescent="0.25">
      <c r="Z1" s="47"/>
      <c r="AA1" s="47"/>
      <c r="AB1" s="47"/>
    </row>
    <row r="2" spans="3:29" ht="14.95" thickBot="1" x14ac:dyDescent="0.3"/>
    <row r="3" spans="3:29" x14ac:dyDescent="0.25">
      <c r="C3" s="25"/>
      <c r="D3" s="50" t="s">
        <v>18</v>
      </c>
      <c r="E3" s="48"/>
      <c r="F3" s="32"/>
      <c r="G3" s="30"/>
      <c r="M3" s="50" t="s">
        <v>14</v>
      </c>
      <c r="N3" s="48"/>
      <c r="O3" s="48"/>
      <c r="P3" s="40"/>
      <c r="U3" s="25"/>
      <c r="V3" s="48" t="s">
        <v>23</v>
      </c>
      <c r="W3" s="49"/>
      <c r="X3" s="32"/>
      <c r="Y3" s="30"/>
    </row>
    <row r="4" spans="3:29" x14ac:dyDescent="0.25">
      <c r="C4" s="25"/>
      <c r="D4" s="24" t="s">
        <v>33</v>
      </c>
      <c r="E4" t="s">
        <v>26</v>
      </c>
      <c r="F4" t="s">
        <v>27</v>
      </c>
      <c r="G4" s="25" t="s">
        <v>28</v>
      </c>
      <c r="H4" t="s">
        <v>29</v>
      </c>
      <c r="I4" t="s">
        <v>30</v>
      </c>
      <c r="J4" t="s">
        <v>31</v>
      </c>
      <c r="K4" s="41" t="s">
        <v>32</v>
      </c>
      <c r="M4" s="24" t="s">
        <v>33</v>
      </c>
      <c r="N4" t="s">
        <v>26</v>
      </c>
      <c r="O4" t="s">
        <v>27</v>
      </c>
      <c r="P4" s="25" t="s">
        <v>28</v>
      </c>
      <c r="Q4" t="s">
        <v>29</v>
      </c>
      <c r="R4" t="s">
        <v>30</v>
      </c>
      <c r="S4" t="s">
        <v>34</v>
      </c>
      <c r="T4" s="41" t="s">
        <v>32</v>
      </c>
      <c r="U4" s="25"/>
      <c r="V4" s="24" t="s">
        <v>33</v>
      </c>
      <c r="W4" t="s">
        <v>26</v>
      </c>
      <c r="X4" t="s">
        <v>27</v>
      </c>
      <c r="Y4" s="25" t="s">
        <v>28</v>
      </c>
      <c r="Z4" t="s">
        <v>29</v>
      </c>
      <c r="AA4" t="s">
        <v>30</v>
      </c>
      <c r="AB4" s="31" t="s">
        <v>34</v>
      </c>
      <c r="AC4" s="41" t="s">
        <v>32</v>
      </c>
    </row>
    <row r="5" spans="3:29" x14ac:dyDescent="0.25">
      <c r="C5" s="25"/>
      <c r="D5" s="24">
        <v>0</v>
      </c>
      <c r="E5">
        <v>2.0299999999999998</v>
      </c>
      <c r="F5" s="33">
        <v>1.91</v>
      </c>
      <c r="G5" s="35">
        <v>1.89</v>
      </c>
      <c r="H5" s="37">
        <f>(E5+F5+G5)/3</f>
        <v>1.9433333333333331</v>
      </c>
      <c r="I5" s="38">
        <f>_xlfn.STDEV.S(E5:G5)</f>
        <v>7.5718777944003585E-2</v>
      </c>
      <c r="J5" s="38">
        <f>(I5/SQRT(COUNT(E5:G5)))*100</f>
        <v>4.3716256828679967</v>
      </c>
      <c r="K5" s="38">
        <f>MEDIAN(J5:J11)</f>
        <v>4.9777281743560673</v>
      </c>
      <c r="M5" s="24">
        <v>0</v>
      </c>
      <c r="N5">
        <v>0</v>
      </c>
      <c r="O5">
        <v>0.06</v>
      </c>
      <c r="P5" s="25">
        <v>0.03</v>
      </c>
      <c r="Q5">
        <f>(N5+O5+P5)/3</f>
        <v>0.03</v>
      </c>
      <c r="R5">
        <f>_xlfn.STDEV.S(N5:P5)</f>
        <v>0.03</v>
      </c>
      <c r="S5">
        <f>(R5/SQRT(COUNT(N5:P5)))*100</f>
        <v>1.7320508075688772</v>
      </c>
      <c r="T5" s="38">
        <f>MEDIAN(S5:S11)</f>
        <v>2.0816659994659465</v>
      </c>
      <c r="U5" s="25"/>
      <c r="V5">
        <v>0</v>
      </c>
      <c r="W5">
        <v>0</v>
      </c>
      <c r="X5">
        <v>0</v>
      </c>
      <c r="Y5" s="25">
        <v>0</v>
      </c>
      <c r="Z5">
        <f>(W5+X5+Y5)/3</f>
        <v>0</v>
      </c>
      <c r="AA5">
        <f>_xlfn.STDEV.S(W5:Y5)</f>
        <v>0</v>
      </c>
      <c r="AB5">
        <f>(AA5/SQRT(COUNT(W5:Y5)))*100</f>
        <v>0</v>
      </c>
      <c r="AC5" s="38">
        <f>MEDIAN(AB5:AB11)</f>
        <v>4.0960685758148685</v>
      </c>
    </row>
    <row r="6" spans="3:29" x14ac:dyDescent="0.25">
      <c r="C6" s="25"/>
      <c r="D6" s="24">
        <v>0.25</v>
      </c>
      <c r="E6">
        <v>26.97</v>
      </c>
      <c r="F6" s="33">
        <v>27.12</v>
      </c>
      <c r="G6" s="35">
        <v>26.91</v>
      </c>
      <c r="H6" s="37">
        <f t="shared" ref="H6:H11" si="0">(E6+F6+G6)/3</f>
        <v>27</v>
      </c>
      <c r="I6" s="38">
        <f>_xlfn.STDEV.S(E6:G6)</f>
        <v>0.10816653826392034</v>
      </c>
      <c r="J6" s="38">
        <f t="shared" ref="J6:J11" si="1">(I6/SQRT(COUNT(E6:G6)))*100</f>
        <v>6.2449979983984365</v>
      </c>
      <c r="K6" s="38"/>
      <c r="M6" s="24">
        <v>0.25</v>
      </c>
      <c r="N6">
        <v>83.07</v>
      </c>
      <c r="O6" s="42">
        <v>83.01</v>
      </c>
      <c r="P6" s="25">
        <v>82.95</v>
      </c>
      <c r="Q6">
        <f>(N6+O6+P6)/3</f>
        <v>83.009999999999991</v>
      </c>
      <c r="R6">
        <f>_xlfn.STDEV.S(N6:P6)</f>
        <v>5.9999999999995168E-2</v>
      </c>
      <c r="S6">
        <f>(R6/SQRT(COUNT(N6:P6)))*100</f>
        <v>3.4641016151374755</v>
      </c>
      <c r="U6" s="25"/>
      <c r="V6">
        <v>0.25</v>
      </c>
      <c r="W6">
        <v>46.02</v>
      </c>
      <c r="X6">
        <v>45.97</v>
      </c>
      <c r="Y6" s="25">
        <v>45.92</v>
      </c>
      <c r="Z6">
        <f t="shared" ref="Z6:Z11" si="2">(W6+X6+Y6)/3</f>
        <v>45.970000000000006</v>
      </c>
      <c r="AA6">
        <f t="shared" ref="AA6:AA11" si="3">_xlfn.STDEV.S(W6:Y6)</f>
        <v>5.0000000000000711E-2</v>
      </c>
      <c r="AB6">
        <f t="shared" ref="AB6:AB11" si="4">(AA6/SQRT(COUNT(W6:Y6)))*100</f>
        <v>2.88675134594817</v>
      </c>
    </row>
    <row r="7" spans="3:29" x14ac:dyDescent="0.25">
      <c r="C7" s="25"/>
      <c r="D7" s="24">
        <v>0.5</v>
      </c>
      <c r="E7">
        <v>40.89</v>
      </c>
      <c r="F7" s="33">
        <v>41.08</v>
      </c>
      <c r="G7" s="35">
        <v>41.02</v>
      </c>
      <c r="H7" s="37">
        <f t="shared" si="0"/>
        <v>40.99666666666667</v>
      </c>
      <c r="I7" s="38">
        <f t="shared" ref="I7:I11" si="5">_xlfn.STDEV.S(E7:G7)</f>
        <v>9.7125348562222436E-2</v>
      </c>
      <c r="J7" s="38">
        <f t="shared" si="1"/>
        <v>5.6075346137535353</v>
      </c>
      <c r="K7" s="38"/>
      <c r="M7" s="24">
        <v>0.5</v>
      </c>
      <c r="N7">
        <v>90.45</v>
      </c>
      <c r="O7" s="42">
        <v>90.51</v>
      </c>
      <c r="P7" s="25">
        <v>90.42</v>
      </c>
      <c r="Q7">
        <f t="shared" ref="Q7:Q9" si="6">(N7+O7+P7)/3</f>
        <v>90.46</v>
      </c>
      <c r="R7">
        <f t="shared" ref="R7:R9" si="7">_xlfn.STDEV.S(N7:P7)</f>
        <v>4.5825756949560134E-2</v>
      </c>
      <c r="S7">
        <f t="shared" ref="S7:S9" si="8">(R7/SQRT(COUNT(N7:P7)))*100</f>
        <v>2.6457513110646911</v>
      </c>
      <c r="U7" s="25"/>
      <c r="V7">
        <v>0.5</v>
      </c>
      <c r="W7">
        <v>58</v>
      </c>
      <c r="X7">
        <v>57.95</v>
      </c>
      <c r="Y7" s="25">
        <v>58.14</v>
      </c>
      <c r="Z7">
        <f t="shared" si="2"/>
        <v>58.03</v>
      </c>
      <c r="AA7">
        <f t="shared" si="3"/>
        <v>9.848857801796021E-2</v>
      </c>
      <c r="AB7">
        <f t="shared" si="4"/>
        <v>5.6862407030772788</v>
      </c>
    </row>
    <row r="8" spans="3:29" x14ac:dyDescent="0.25">
      <c r="C8" s="25"/>
      <c r="D8" s="24">
        <v>1</v>
      </c>
      <c r="E8">
        <v>56.02</v>
      </c>
      <c r="F8" s="33">
        <v>56.11</v>
      </c>
      <c r="G8" s="35">
        <v>55.96</v>
      </c>
      <c r="H8" s="37">
        <f t="shared" si="0"/>
        <v>56.03</v>
      </c>
      <c r="I8" s="38">
        <f t="shared" si="5"/>
        <v>7.5498344352706595E-2</v>
      </c>
      <c r="J8" s="38">
        <f t="shared" si="1"/>
        <v>4.3588989435406216</v>
      </c>
      <c r="K8" s="38"/>
      <c r="M8" s="24">
        <v>1</v>
      </c>
      <c r="N8">
        <v>92.73</v>
      </c>
      <c r="O8" s="42">
        <v>92.75</v>
      </c>
      <c r="P8" s="25">
        <v>92.68</v>
      </c>
      <c r="Q8">
        <f t="shared" si="6"/>
        <v>92.720000000000013</v>
      </c>
      <c r="R8">
        <f t="shared" si="7"/>
        <v>3.6055512754636664E-2</v>
      </c>
      <c r="S8">
        <f t="shared" si="8"/>
        <v>2.0816659994659465</v>
      </c>
      <c r="U8" s="25"/>
      <c r="V8">
        <v>1</v>
      </c>
      <c r="W8">
        <v>62.21</v>
      </c>
      <c r="X8">
        <v>62.13</v>
      </c>
      <c r="Y8" s="25">
        <v>62.28</v>
      </c>
      <c r="Z8">
        <f t="shared" si="2"/>
        <v>62.206666666666671</v>
      </c>
      <c r="AA8">
        <f t="shared" si="3"/>
        <v>7.5055534994650619E-2</v>
      </c>
      <c r="AB8">
        <f t="shared" si="4"/>
        <v>4.3333333333332913</v>
      </c>
    </row>
    <row r="9" spans="3:29" x14ac:dyDescent="0.25">
      <c r="C9" s="25"/>
      <c r="D9" s="24">
        <v>3</v>
      </c>
      <c r="E9">
        <v>81.459999999999994</v>
      </c>
      <c r="F9" s="33">
        <v>81.540000000000006</v>
      </c>
      <c r="G9" s="35">
        <v>81.47</v>
      </c>
      <c r="H9" s="37">
        <f t="shared" si="0"/>
        <v>81.489999999999995</v>
      </c>
      <c r="I9" s="38">
        <f t="shared" si="5"/>
        <v>4.3588989435412735E-2</v>
      </c>
      <c r="J9" s="38">
        <f t="shared" si="1"/>
        <v>2.51661147842393</v>
      </c>
      <c r="K9" s="38"/>
      <c r="M9" s="24">
        <v>3</v>
      </c>
      <c r="N9">
        <v>93.64</v>
      </c>
      <c r="O9" s="42">
        <v>93.63</v>
      </c>
      <c r="P9" s="25">
        <v>93.68</v>
      </c>
      <c r="Q9">
        <f t="shared" si="6"/>
        <v>93.649999999999991</v>
      </c>
      <c r="R9">
        <f t="shared" si="7"/>
        <v>2.6457513110651386E-2</v>
      </c>
      <c r="S9">
        <f t="shared" si="8"/>
        <v>1.5275252316522629</v>
      </c>
      <c r="U9" s="25"/>
      <c r="V9">
        <v>3</v>
      </c>
      <c r="W9">
        <v>79.56</v>
      </c>
      <c r="X9">
        <v>79.510000000000005</v>
      </c>
      <c r="Y9" s="25">
        <v>79.650000000000006</v>
      </c>
      <c r="Z9">
        <f t="shared" si="2"/>
        <v>79.573333333333338</v>
      </c>
      <c r="AA9">
        <f t="shared" si="3"/>
        <v>7.0945988845976443E-2</v>
      </c>
      <c r="AB9">
        <f t="shared" si="4"/>
        <v>4.0960685758148685</v>
      </c>
    </row>
    <row r="10" spans="3:29" x14ac:dyDescent="0.25">
      <c r="C10" s="25"/>
      <c r="D10" s="24">
        <v>6</v>
      </c>
      <c r="E10">
        <v>94.09</v>
      </c>
      <c r="F10" s="33">
        <v>94.12</v>
      </c>
      <c r="G10" s="35">
        <v>93.92</v>
      </c>
      <c r="H10" s="37">
        <f t="shared" si="0"/>
        <v>94.043333333333337</v>
      </c>
      <c r="I10" s="38">
        <f t="shared" si="5"/>
        <v>0.10785793124909095</v>
      </c>
      <c r="J10" s="38">
        <f t="shared" si="1"/>
        <v>6.2271805640898812</v>
      </c>
      <c r="K10" s="38"/>
      <c r="M10" s="24">
        <v>8</v>
      </c>
      <c r="N10">
        <v>93.64</v>
      </c>
      <c r="O10" s="42"/>
      <c r="P10" s="25"/>
      <c r="U10" s="25"/>
      <c r="V10">
        <v>6</v>
      </c>
      <c r="W10">
        <v>87.3</v>
      </c>
      <c r="X10">
        <v>87.22</v>
      </c>
      <c r="Y10" s="25">
        <v>87.34</v>
      </c>
      <c r="Z10">
        <f t="shared" si="2"/>
        <v>87.286666666666676</v>
      </c>
      <c r="AA10">
        <f t="shared" si="3"/>
        <v>6.1101009266079663E-2</v>
      </c>
      <c r="AB10">
        <f t="shared" si="4"/>
        <v>3.5276684147528914</v>
      </c>
    </row>
    <row r="11" spans="3:29" ht="14.95" thickBot="1" x14ac:dyDescent="0.3">
      <c r="C11" s="25"/>
      <c r="D11" s="26">
        <v>8</v>
      </c>
      <c r="E11" s="27">
        <v>95.15</v>
      </c>
      <c r="F11" s="34">
        <v>95.09</v>
      </c>
      <c r="G11" s="36">
        <v>94.98</v>
      </c>
      <c r="H11" s="37">
        <f t="shared" si="0"/>
        <v>95.073333333333338</v>
      </c>
      <c r="I11" s="38">
        <f t="shared" si="5"/>
        <v>8.6216781042517787E-2</v>
      </c>
      <c r="J11" s="38">
        <f t="shared" si="1"/>
        <v>4.9777281743560673</v>
      </c>
      <c r="K11" s="38"/>
      <c r="M11" s="26"/>
      <c r="N11" s="27"/>
      <c r="O11" s="43"/>
      <c r="P11" s="28"/>
      <c r="U11" s="25"/>
      <c r="V11" s="27">
        <v>8</v>
      </c>
      <c r="W11" s="27">
        <v>89.04</v>
      </c>
      <c r="X11" s="27">
        <v>89.98</v>
      </c>
      <c r="Y11" s="28">
        <v>89.15</v>
      </c>
      <c r="Z11">
        <f t="shared" si="2"/>
        <v>89.39</v>
      </c>
      <c r="AA11">
        <f t="shared" si="3"/>
        <v>0.51390660630118268</v>
      </c>
      <c r="AB11">
        <f t="shared" si="4"/>
        <v>29.670411748631487</v>
      </c>
    </row>
    <row r="26" spans="3:25" x14ac:dyDescent="0.25">
      <c r="C26" s="47"/>
      <c r="D26" s="47"/>
      <c r="E26" s="47"/>
      <c r="H26" s="47"/>
      <c r="I26" s="47"/>
      <c r="J26" s="47"/>
      <c r="K26" s="47"/>
      <c r="L26" s="47"/>
      <c r="Q26" s="47"/>
      <c r="R26" s="47"/>
      <c r="S26" s="47"/>
      <c r="T26" s="47"/>
      <c r="U26" s="47"/>
    </row>
    <row r="31" spans="3:25" ht="14.95" thickBot="1" x14ac:dyDescent="0.3"/>
    <row r="32" spans="3:25" x14ac:dyDescent="0.25">
      <c r="C32" s="50" t="s">
        <v>22</v>
      </c>
      <c r="D32" s="48"/>
      <c r="E32" s="48"/>
      <c r="F32" s="30"/>
      <c r="M32" s="50" t="s">
        <v>15</v>
      </c>
      <c r="N32" s="48"/>
      <c r="O32" s="48"/>
      <c r="P32" s="51"/>
      <c r="U32" s="46"/>
      <c r="V32" s="48" t="s">
        <v>16</v>
      </c>
      <c r="W32" s="48"/>
      <c r="X32" s="39"/>
      <c r="Y32" s="30"/>
    </row>
    <row r="33" spans="3:29" x14ac:dyDescent="0.25">
      <c r="C33" s="24" t="s">
        <v>33</v>
      </c>
      <c r="D33" t="s">
        <v>26</v>
      </c>
      <c r="E33" t="s">
        <v>27</v>
      </c>
      <c r="F33" s="25" t="s">
        <v>28</v>
      </c>
      <c r="G33" t="s">
        <v>29</v>
      </c>
      <c r="H33" t="s">
        <v>30</v>
      </c>
      <c r="I33" t="s">
        <v>34</v>
      </c>
      <c r="J33" s="41" t="s">
        <v>32</v>
      </c>
      <c r="M33" s="24" t="s">
        <v>33</v>
      </c>
      <c r="N33" t="s">
        <v>26</v>
      </c>
      <c r="O33" t="s">
        <v>27</v>
      </c>
      <c r="P33" s="25" t="s">
        <v>28</v>
      </c>
      <c r="Q33" t="s">
        <v>29</v>
      </c>
      <c r="R33" t="s">
        <v>30</v>
      </c>
      <c r="S33" t="s">
        <v>34</v>
      </c>
      <c r="T33" s="41" t="s">
        <v>32</v>
      </c>
      <c r="U33" s="35"/>
      <c r="V33" s="24" t="s">
        <v>33</v>
      </c>
      <c r="W33" t="s">
        <v>26</v>
      </c>
      <c r="X33" t="s">
        <v>27</v>
      </c>
      <c r="Y33" s="25" t="s">
        <v>28</v>
      </c>
      <c r="Z33" t="s">
        <v>29</v>
      </c>
      <c r="AA33" t="s">
        <v>30</v>
      </c>
      <c r="AB33" t="s">
        <v>34</v>
      </c>
      <c r="AC33" s="41" t="s">
        <v>32</v>
      </c>
    </row>
    <row r="34" spans="3:29" x14ac:dyDescent="0.25">
      <c r="C34" s="24">
        <v>0</v>
      </c>
      <c r="D34">
        <v>0</v>
      </c>
      <c r="E34">
        <v>0</v>
      </c>
      <c r="F34" s="25">
        <v>0</v>
      </c>
      <c r="G34" s="37">
        <f>(D34+E34+F34)/3</f>
        <v>0</v>
      </c>
      <c r="H34" s="38">
        <f>_xlfn.STDEV.S(D34:F34)</f>
        <v>0</v>
      </c>
      <c r="I34" s="38">
        <f>(H34/SQRT(COUNT(D34:F34)))*100</f>
        <v>0</v>
      </c>
      <c r="J34" s="38">
        <f>MEDIAN(I34:I39)</f>
        <v>6.1445108988749251</v>
      </c>
      <c r="M34" s="24">
        <v>0</v>
      </c>
      <c r="N34">
        <v>0</v>
      </c>
      <c r="O34">
        <v>0</v>
      </c>
      <c r="P34" s="25">
        <v>0.2</v>
      </c>
      <c r="Q34" s="37">
        <f>(N34+O34+P34)/3</f>
        <v>6.6666666666666666E-2</v>
      </c>
      <c r="R34" s="38">
        <f>_xlfn.STDEV.S(N34:P34)</f>
        <v>0.11547005383792516</v>
      </c>
      <c r="S34" s="38">
        <f>(R34/SQRT(COUNT(N34:P34)))*100</f>
        <v>6.6666666666666679</v>
      </c>
      <c r="T34" s="38">
        <f>MEDIAN(S34:S39)</f>
        <v>3.1797973380566731</v>
      </c>
      <c r="U34" s="35"/>
      <c r="V34">
        <v>0</v>
      </c>
      <c r="W34">
        <v>0.03</v>
      </c>
      <c r="X34">
        <v>0.06</v>
      </c>
      <c r="Y34" s="25">
        <v>0.17</v>
      </c>
      <c r="Z34" s="37">
        <f>(W34+X34+Y34)/3</f>
        <v>8.666666666666667E-2</v>
      </c>
      <c r="AA34" s="38">
        <f>_xlfn.STDEV.S(W34:Y34)</f>
        <v>7.3711147958319942E-2</v>
      </c>
      <c r="AB34" s="38">
        <f>(AA34/SQRT(COUNT(W34:Y34)))*100</f>
        <v>4.2557151116012353</v>
      </c>
      <c r="AC34" s="38">
        <f>MEDIAN(AB34:AB40)</f>
        <v>4.2557151116012353</v>
      </c>
    </row>
    <row r="35" spans="3:29" x14ac:dyDescent="0.25">
      <c r="C35" s="24">
        <v>0.25</v>
      </c>
      <c r="D35">
        <v>19.91</v>
      </c>
      <c r="E35" s="44">
        <v>19.989999999999998</v>
      </c>
      <c r="F35" s="25">
        <v>19.760000000000002</v>
      </c>
      <c r="G35" s="37">
        <f t="shared" ref="G35:G39" si="9">(D35+E35+F35)/3</f>
        <v>19.886666666666667</v>
      </c>
      <c r="H35" s="38">
        <f t="shared" ref="H35:H39" si="10">_xlfn.STDEV.S(D35:F35)</f>
        <v>0.11676186592091177</v>
      </c>
      <c r="I35" s="38">
        <f t="shared" ref="I35:I39" si="11">(H35/SQRT(COUNT(D35:F35)))*100</f>
        <v>6.7412494720521412</v>
      </c>
      <c r="M35" s="24">
        <v>0.25</v>
      </c>
      <c r="N35">
        <v>13.02</v>
      </c>
      <c r="O35">
        <v>13.16</v>
      </c>
      <c r="P35" s="25">
        <v>12.98</v>
      </c>
      <c r="Q35" s="37">
        <f t="shared" ref="Q35:Q40" si="12">(N35+O35+P35)/3</f>
        <v>13.053333333333333</v>
      </c>
      <c r="R35" s="38">
        <f t="shared" ref="R35:R40" si="13">_xlfn.STDEV.S(N35:P35)</f>
        <v>9.451631252505216E-2</v>
      </c>
      <c r="S35" s="38">
        <f t="shared" ref="S35:S40" si="14">(R35/SQRT(COUNT(N35:P35)))*100</f>
        <v>5.4569018479149669</v>
      </c>
      <c r="U35" s="35"/>
      <c r="V35">
        <v>0.25</v>
      </c>
      <c r="W35">
        <v>61.03</v>
      </c>
      <c r="X35">
        <v>61.08</v>
      </c>
      <c r="Y35" s="25">
        <v>61.05</v>
      </c>
      <c r="Z35" s="37">
        <f t="shared" ref="Z35:Z40" si="15">(W35+X35+Y35)/3</f>
        <v>61.053333333333335</v>
      </c>
      <c r="AA35" s="38">
        <f t="shared" ref="AA35:AA40" si="16">_xlfn.STDEV.S(W35:Y35)</f>
        <v>2.516611478423459E-2</v>
      </c>
      <c r="AB35" s="38">
        <f t="shared" ref="AB35:AB40" si="17">(AA35/SQRT(COUNT(W35:Y35)))*100</f>
        <v>1.4529663145134863</v>
      </c>
    </row>
    <row r="36" spans="3:29" x14ac:dyDescent="0.25">
      <c r="C36" s="24">
        <v>0.5</v>
      </c>
      <c r="D36">
        <v>33.06</v>
      </c>
      <c r="E36" s="44">
        <v>32.979999999999997</v>
      </c>
      <c r="F36" s="25">
        <v>32.950000000000003</v>
      </c>
      <c r="G36" s="37">
        <f t="shared" si="9"/>
        <v>32.996666666666663</v>
      </c>
      <c r="H36" s="38">
        <f t="shared" si="10"/>
        <v>5.6862407030773825E-2</v>
      </c>
      <c r="I36" s="38">
        <f t="shared" si="11"/>
        <v>3.2829526005987342</v>
      </c>
      <c r="M36" s="24">
        <v>0.5</v>
      </c>
      <c r="N36">
        <v>85.73</v>
      </c>
      <c r="O36">
        <v>85.78</v>
      </c>
      <c r="P36" s="25">
        <v>85.7</v>
      </c>
      <c r="Q36" s="37">
        <f t="shared" si="12"/>
        <v>85.736666666666665</v>
      </c>
      <c r="R36" s="38">
        <f t="shared" si="13"/>
        <v>4.0414518843272795E-2</v>
      </c>
      <c r="S36" s="38">
        <f t="shared" si="14"/>
        <v>2.3333333333332753</v>
      </c>
      <c r="U36" s="35"/>
      <c r="V36">
        <v>0.5</v>
      </c>
      <c r="W36">
        <v>98.21</v>
      </c>
      <c r="X36">
        <v>97.81</v>
      </c>
      <c r="Y36" s="25">
        <v>98.26</v>
      </c>
      <c r="Z36" s="37">
        <f t="shared" si="15"/>
        <v>98.09333333333332</v>
      </c>
      <c r="AA36" s="38">
        <f t="shared" si="16"/>
        <v>0.24664414311581132</v>
      </c>
      <c r="AB36" s="38">
        <f t="shared" si="17"/>
        <v>14.240006242195824</v>
      </c>
    </row>
    <row r="37" spans="3:29" x14ac:dyDescent="0.25">
      <c r="C37" s="24">
        <v>1</v>
      </c>
      <c r="D37">
        <v>58.61</v>
      </c>
      <c r="E37" s="44">
        <v>58.57</v>
      </c>
      <c r="F37" s="25">
        <v>58.83</v>
      </c>
      <c r="G37" s="37">
        <f t="shared" si="9"/>
        <v>58.669999999999995</v>
      </c>
      <c r="H37" s="38">
        <f t="shared" si="10"/>
        <v>0.13999999999999904</v>
      </c>
      <c r="I37" s="38">
        <f t="shared" si="11"/>
        <v>8.0829037686547061</v>
      </c>
      <c r="M37" s="24">
        <v>1</v>
      </c>
      <c r="N37">
        <v>98.89</v>
      </c>
      <c r="O37">
        <v>98.83</v>
      </c>
      <c r="P37" s="25">
        <v>98.92</v>
      </c>
      <c r="Q37" s="37">
        <f t="shared" si="12"/>
        <v>98.88</v>
      </c>
      <c r="R37" s="38">
        <f t="shared" si="13"/>
        <v>4.5825756949560134E-2</v>
      </c>
      <c r="S37" s="38">
        <f t="shared" si="14"/>
        <v>2.6457513110646911</v>
      </c>
      <c r="U37" s="35"/>
      <c r="V37">
        <v>1</v>
      </c>
      <c r="W37">
        <v>94.89</v>
      </c>
      <c r="X37">
        <v>95.68</v>
      </c>
      <c r="Y37" s="25">
        <v>95.81</v>
      </c>
      <c r="Z37" s="37">
        <f t="shared" si="15"/>
        <v>95.46</v>
      </c>
      <c r="AA37" s="38">
        <f t="shared" si="16"/>
        <v>0.49789557138018614</v>
      </c>
      <c r="AB37" s="38">
        <f t="shared" si="17"/>
        <v>28.746014216467302</v>
      </c>
    </row>
    <row r="38" spans="3:29" x14ac:dyDescent="0.25">
      <c r="C38" s="24">
        <v>3</v>
      </c>
      <c r="D38">
        <v>84.05</v>
      </c>
      <c r="E38" s="44">
        <v>83.98</v>
      </c>
      <c r="F38" s="25">
        <v>84.17</v>
      </c>
      <c r="G38" s="37">
        <f t="shared" si="9"/>
        <v>84.066666666666663</v>
      </c>
      <c r="H38" s="38">
        <f t="shared" si="10"/>
        <v>9.6090235369329868E-2</v>
      </c>
      <c r="I38" s="38">
        <f t="shared" si="11"/>
        <v>5.5477723256977098</v>
      </c>
      <c r="M38" s="24">
        <v>3</v>
      </c>
      <c r="N38">
        <v>99.05</v>
      </c>
      <c r="O38">
        <v>99.1</v>
      </c>
      <c r="P38" s="25">
        <v>99.16</v>
      </c>
      <c r="Q38" s="37">
        <f t="shared" si="12"/>
        <v>99.10333333333331</v>
      </c>
      <c r="R38" s="38">
        <f t="shared" si="13"/>
        <v>5.5075705472860816E-2</v>
      </c>
      <c r="S38" s="38">
        <f t="shared" si="14"/>
        <v>3.1797973380564741</v>
      </c>
      <c r="U38" s="35"/>
      <c r="V38">
        <v>3</v>
      </c>
      <c r="W38">
        <v>94.43</v>
      </c>
      <c r="X38">
        <v>94.88</v>
      </c>
      <c r="Y38" s="25">
        <v>94.91</v>
      </c>
      <c r="Z38" s="37">
        <f t="shared" si="15"/>
        <v>94.740000000000009</v>
      </c>
      <c r="AA38" s="38">
        <f t="shared" si="16"/>
        <v>0.26888659319496888</v>
      </c>
      <c r="AB38" s="38">
        <f t="shared" si="17"/>
        <v>15.524174696259669</v>
      </c>
    </row>
    <row r="39" spans="3:29" x14ac:dyDescent="0.25">
      <c r="C39" s="24">
        <v>8</v>
      </c>
      <c r="D39">
        <v>96.29</v>
      </c>
      <c r="E39" s="44">
        <v>96.03</v>
      </c>
      <c r="F39" s="25">
        <v>96.41</v>
      </c>
      <c r="G39" s="37">
        <f t="shared" si="9"/>
        <v>96.243333333333339</v>
      </c>
      <c r="H39" s="38">
        <f t="shared" si="10"/>
        <v>0.19425069712444487</v>
      </c>
      <c r="I39" s="38">
        <f t="shared" si="11"/>
        <v>11.215069227507071</v>
      </c>
      <c r="M39" s="24">
        <v>6</v>
      </c>
      <c r="N39">
        <v>99.12</v>
      </c>
      <c r="O39">
        <v>99.07</v>
      </c>
      <c r="P39" s="25">
        <v>99.18</v>
      </c>
      <c r="Q39" s="37">
        <f t="shared" si="12"/>
        <v>99.123333333333335</v>
      </c>
      <c r="R39" s="38">
        <f t="shared" si="13"/>
        <v>5.5075705472867699E-2</v>
      </c>
      <c r="S39" s="38">
        <f t="shared" si="14"/>
        <v>3.1797973380568716</v>
      </c>
      <c r="U39" s="35"/>
      <c r="V39">
        <v>6</v>
      </c>
      <c r="W39">
        <v>96.35</v>
      </c>
      <c r="X39">
        <v>96.37</v>
      </c>
      <c r="Y39" s="25">
        <v>96.41</v>
      </c>
      <c r="Z39" s="37">
        <f t="shared" si="15"/>
        <v>96.376666666666665</v>
      </c>
      <c r="AA39" s="38">
        <f t="shared" si="16"/>
        <v>3.0550504633039058E-2</v>
      </c>
      <c r="AB39" s="38">
        <f t="shared" si="17"/>
        <v>1.7638342073764011</v>
      </c>
    </row>
    <row r="40" spans="3:29" ht="14.95" thickBot="1" x14ac:dyDescent="0.3">
      <c r="C40" s="26"/>
      <c r="D40" s="27"/>
      <c r="E40" s="45"/>
      <c r="F40" s="28"/>
      <c r="M40" s="26">
        <v>8</v>
      </c>
      <c r="N40" s="27">
        <v>99.84</v>
      </c>
      <c r="O40" s="27">
        <v>99.8</v>
      </c>
      <c r="P40" s="28">
        <v>99.87</v>
      </c>
      <c r="Q40" s="37">
        <f t="shared" si="12"/>
        <v>99.836666666666659</v>
      </c>
      <c r="R40" s="38">
        <f t="shared" si="13"/>
        <v>3.5118845842846268E-2</v>
      </c>
      <c r="S40" s="38">
        <f t="shared" si="14"/>
        <v>2.0275875100996261</v>
      </c>
      <c r="U40" s="35"/>
      <c r="V40" s="27">
        <v>8</v>
      </c>
      <c r="W40" s="27">
        <v>97.84</v>
      </c>
      <c r="X40" s="27">
        <v>97.79</v>
      </c>
      <c r="Y40" s="28">
        <v>97.7</v>
      </c>
      <c r="Z40" s="37">
        <f t="shared" si="15"/>
        <v>97.776666666666657</v>
      </c>
      <c r="AA40" s="38">
        <f t="shared" si="16"/>
        <v>7.0945988845976443E-2</v>
      </c>
      <c r="AB40" s="38">
        <f t="shared" si="17"/>
        <v>4.0960685758148685</v>
      </c>
    </row>
    <row r="60" spans="3:29" ht="14.95" thickBot="1" x14ac:dyDescent="0.3"/>
    <row r="61" spans="3:29" x14ac:dyDescent="0.25">
      <c r="C61" s="25"/>
      <c r="D61" s="48" t="s">
        <v>12</v>
      </c>
      <c r="E61" s="48"/>
      <c r="F61" s="32"/>
      <c r="G61" s="30"/>
      <c r="M61" s="25"/>
      <c r="N61" s="48" t="s">
        <v>20</v>
      </c>
      <c r="O61" s="48"/>
      <c r="P61" s="32"/>
      <c r="Q61" s="30"/>
      <c r="U61" s="25"/>
      <c r="V61" s="48" t="s">
        <v>21</v>
      </c>
      <c r="W61" s="48"/>
      <c r="X61" s="32"/>
      <c r="Y61" s="30"/>
    </row>
    <row r="62" spans="3:29" x14ac:dyDescent="0.25">
      <c r="C62" s="25"/>
      <c r="D62" t="s">
        <v>33</v>
      </c>
      <c r="E62" t="s">
        <v>26</v>
      </c>
      <c r="F62" t="s">
        <v>27</v>
      </c>
      <c r="G62" s="25" t="s">
        <v>28</v>
      </c>
      <c r="H62" t="s">
        <v>29</v>
      </c>
      <c r="I62" t="s">
        <v>30</v>
      </c>
      <c r="J62" t="s">
        <v>34</v>
      </c>
      <c r="K62" s="41" t="s">
        <v>32</v>
      </c>
      <c r="M62" s="25"/>
      <c r="N62" t="s">
        <v>33</v>
      </c>
      <c r="O62" t="s">
        <v>26</v>
      </c>
      <c r="P62" t="s">
        <v>27</v>
      </c>
      <c r="Q62" s="25" t="s">
        <v>28</v>
      </c>
      <c r="R62" t="s">
        <v>29</v>
      </c>
      <c r="S62" t="s">
        <v>30</v>
      </c>
      <c r="T62" t="s">
        <v>34</v>
      </c>
      <c r="U62" s="41" t="s">
        <v>32</v>
      </c>
      <c r="V62" s="24" t="s">
        <v>33</v>
      </c>
      <c r="W62" t="s">
        <v>26</v>
      </c>
      <c r="X62" t="s">
        <v>27</v>
      </c>
      <c r="Y62" s="25" t="s">
        <v>28</v>
      </c>
      <c r="Z62" t="s">
        <v>29</v>
      </c>
      <c r="AA62" t="s">
        <v>30</v>
      </c>
      <c r="AB62" t="s">
        <v>34</v>
      </c>
      <c r="AC62" s="41" t="s">
        <v>32</v>
      </c>
    </row>
    <row r="63" spans="3:29" x14ac:dyDescent="0.25">
      <c r="C63" s="25"/>
      <c r="D63">
        <v>0</v>
      </c>
      <c r="E63">
        <v>0</v>
      </c>
      <c r="F63">
        <v>0.06</v>
      </c>
      <c r="G63" s="25">
        <v>0</v>
      </c>
      <c r="H63" s="37">
        <f>(E63+F63+G63)/3</f>
        <v>0.02</v>
      </c>
      <c r="I63" s="38">
        <f>_xlfn.STDEV.S(E63:G63)</f>
        <v>3.4641016151377546E-2</v>
      </c>
      <c r="J63" s="38">
        <f>(I63/SQRT(COUNT(E63:G63)))*100</f>
        <v>2</v>
      </c>
      <c r="K63" s="38">
        <f>MEDIAN(J63:J68)</f>
        <v>5.0618911745782391</v>
      </c>
      <c r="M63" s="25"/>
      <c r="N63">
        <v>0</v>
      </c>
      <c r="O63">
        <v>0</v>
      </c>
      <c r="P63">
        <v>0</v>
      </c>
      <c r="Q63" s="25">
        <v>0</v>
      </c>
      <c r="R63" s="37">
        <f>(O63+P63+Q63)/3</f>
        <v>0</v>
      </c>
      <c r="S63" s="38">
        <f>_xlfn.STDEV.S(O63:Q63)</f>
        <v>0</v>
      </c>
      <c r="T63" s="38">
        <f>(S63/SQRT(COUNT(O63:Q63)))*100</f>
        <v>0</v>
      </c>
      <c r="U63" s="38">
        <f>MEDIAN(T63:T68)</f>
        <v>2.242683424887741</v>
      </c>
      <c r="V63" s="24">
        <v>0</v>
      </c>
      <c r="W63">
        <v>0.5</v>
      </c>
      <c r="X63">
        <v>0.47</v>
      </c>
      <c r="Y63" s="25">
        <v>0.54</v>
      </c>
      <c r="Z63" s="37">
        <f>(W63+X63+Y63)/3</f>
        <v>0.5033333333333333</v>
      </c>
      <c r="AA63" s="38">
        <f>_xlfn.STDEV.S(W63:Y63)</f>
        <v>3.5118845842842493E-2</v>
      </c>
      <c r="AB63" s="38">
        <f>(AA63/SQRT(COUNT(W63:Y63)))*100</f>
        <v>2.0275875100994085</v>
      </c>
      <c r="AC63" s="38">
        <f>MEDIAN(AB63:AB68)</f>
        <v>2.2595730873837274</v>
      </c>
    </row>
    <row r="64" spans="3:29" x14ac:dyDescent="0.25">
      <c r="C64" s="25"/>
      <c r="D64">
        <v>0.25</v>
      </c>
      <c r="E64">
        <v>57.93</v>
      </c>
      <c r="F64">
        <v>58.02</v>
      </c>
      <c r="G64" s="25">
        <v>57.97</v>
      </c>
      <c r="H64" s="37">
        <f t="shared" ref="H64:H69" si="18">(E64+F64+G64)/3</f>
        <v>57.973333333333336</v>
      </c>
      <c r="I64" s="38">
        <f t="shared" ref="I64:I69" si="19">_xlfn.STDEV.S(E64:G64)</f>
        <v>4.5092497528230732E-2</v>
      </c>
      <c r="J64" s="38">
        <f t="shared" ref="J64:J69" si="20">(I64/SQRT(COUNT(E64:G64)))*100</f>
        <v>2.6034165586356548</v>
      </c>
      <c r="M64" s="25"/>
      <c r="N64">
        <v>0.25</v>
      </c>
      <c r="O64">
        <v>10.210000000000001</v>
      </c>
      <c r="P64">
        <v>9.98</v>
      </c>
      <c r="Q64" s="25">
        <v>10.15</v>
      </c>
      <c r="R64" s="37">
        <f t="shared" ref="R64:R69" si="21">(O64+P64+Q64)/3</f>
        <v>10.113333333333335</v>
      </c>
      <c r="S64" s="38">
        <f t="shared" ref="S64:S69" si="22">_xlfn.STDEV.S(O64:Q64)</f>
        <v>0.1193035344544887</v>
      </c>
      <c r="T64" s="38">
        <f t="shared" ref="T64:T69" si="23">(S64/SQRT(COUNT(O64:Q64)))*100</f>
        <v>6.8879927732572845</v>
      </c>
      <c r="U64" s="25"/>
      <c r="V64">
        <v>0.25</v>
      </c>
      <c r="W64">
        <v>81.41</v>
      </c>
      <c r="X64">
        <v>81.39</v>
      </c>
      <c r="Y64" s="25">
        <v>81.44</v>
      </c>
      <c r="Z64" s="37">
        <f t="shared" ref="Z64:Z69" si="24">(W64+X64+Y64)/3</f>
        <v>81.413333333333341</v>
      </c>
      <c r="AA64" s="38">
        <f t="shared" ref="AA64:AA69" si="25">_xlfn.STDEV.S(W64:Y64)</f>
        <v>2.516611478423459E-2</v>
      </c>
      <c r="AB64" s="38">
        <f t="shared" ref="AB64:AB69" si="26">(AA64/SQRT(COUNT(W64:Y64)))*100</f>
        <v>1.4529663145134863</v>
      </c>
    </row>
    <row r="65" spans="3:28" x14ac:dyDescent="0.25">
      <c r="C65" s="25"/>
      <c r="D65">
        <v>0.5</v>
      </c>
      <c r="E65">
        <v>69.22</v>
      </c>
      <c r="F65">
        <v>69.75</v>
      </c>
      <c r="G65" s="25">
        <v>69.150000000000006</v>
      </c>
      <c r="H65" s="37">
        <f t="shared" si="18"/>
        <v>69.373333333333335</v>
      </c>
      <c r="I65" s="38">
        <f t="shared" si="19"/>
        <v>0.32807519463277351</v>
      </c>
      <c r="J65" s="38">
        <f t="shared" si="20"/>
        <v>18.941430193567065</v>
      </c>
      <c r="M65" s="25"/>
      <c r="N65">
        <v>0.5</v>
      </c>
      <c r="O65">
        <v>33.56</v>
      </c>
      <c r="P65">
        <v>33.49</v>
      </c>
      <c r="Q65" s="25">
        <v>33.51</v>
      </c>
      <c r="R65" s="37">
        <f t="shared" si="21"/>
        <v>33.520000000000003</v>
      </c>
      <c r="S65" s="38">
        <f t="shared" si="22"/>
        <v>3.6055512754640605E-2</v>
      </c>
      <c r="T65" s="38">
        <f t="shared" si="23"/>
        <v>2.0816659994661739</v>
      </c>
      <c r="U65" s="25"/>
      <c r="V65">
        <v>0.5</v>
      </c>
      <c r="W65">
        <v>92.72</v>
      </c>
      <c r="X65">
        <v>92.69</v>
      </c>
      <c r="Y65" s="25">
        <v>92.77</v>
      </c>
      <c r="Z65" s="37">
        <f t="shared" si="24"/>
        <v>92.726666666666674</v>
      </c>
      <c r="AA65" s="38">
        <f t="shared" si="25"/>
        <v>4.0414518843272795E-2</v>
      </c>
      <c r="AB65" s="38">
        <f t="shared" si="26"/>
        <v>2.3333333333332753</v>
      </c>
    </row>
    <row r="66" spans="3:28" x14ac:dyDescent="0.25">
      <c r="C66" s="25"/>
      <c r="D66">
        <v>1</v>
      </c>
      <c r="E66">
        <v>81.23</v>
      </c>
      <c r="F66">
        <v>81.06</v>
      </c>
      <c r="G66" s="25">
        <v>81.25</v>
      </c>
      <c r="H66" s="37">
        <f t="shared" si="18"/>
        <v>81.180000000000007</v>
      </c>
      <c r="I66" s="38">
        <f t="shared" si="19"/>
        <v>0.10440306508910514</v>
      </c>
      <c r="J66" s="38">
        <f t="shared" si="20"/>
        <v>6.0277137733416879</v>
      </c>
      <c r="M66" s="25"/>
      <c r="N66">
        <v>1</v>
      </c>
      <c r="O66">
        <v>88.03</v>
      </c>
      <c r="P66">
        <v>88.01</v>
      </c>
      <c r="Q66" s="25">
        <v>87.95</v>
      </c>
      <c r="R66" s="37">
        <f t="shared" si="21"/>
        <v>87.99666666666667</v>
      </c>
      <c r="S66" s="38">
        <f t="shared" si="22"/>
        <v>4.1633319989322334E-2</v>
      </c>
      <c r="T66" s="38">
        <f t="shared" si="23"/>
        <v>2.403700850309308</v>
      </c>
      <c r="U66" s="25"/>
      <c r="V66">
        <v>1</v>
      </c>
      <c r="W66">
        <v>94.1</v>
      </c>
      <c r="X66">
        <v>93.99</v>
      </c>
      <c r="Y66" s="25">
        <v>94.05</v>
      </c>
      <c r="Z66" s="37">
        <f t="shared" si="24"/>
        <v>94.046666666666667</v>
      </c>
      <c r="AA66" s="38">
        <f t="shared" si="25"/>
        <v>5.5075705472860816E-2</v>
      </c>
      <c r="AB66" s="38">
        <f t="shared" si="26"/>
        <v>3.1797973380564741</v>
      </c>
    </row>
    <row r="67" spans="3:28" x14ac:dyDescent="0.25">
      <c r="C67" s="25"/>
      <c r="D67">
        <v>3</v>
      </c>
      <c r="E67">
        <v>87.96</v>
      </c>
      <c r="F67">
        <v>88.1</v>
      </c>
      <c r="G67" s="25">
        <v>88.01</v>
      </c>
      <c r="H67" s="37">
        <f t="shared" si="18"/>
        <v>88.023333333333326</v>
      </c>
      <c r="I67" s="38">
        <f t="shared" si="19"/>
        <v>7.0945988845975111E-2</v>
      </c>
      <c r="J67" s="38">
        <f t="shared" si="20"/>
        <v>4.0960685758147912</v>
      </c>
      <c r="M67" s="25"/>
      <c r="N67">
        <v>3</v>
      </c>
      <c r="O67">
        <v>89.97</v>
      </c>
      <c r="P67">
        <v>90.06</v>
      </c>
      <c r="Q67" s="25">
        <v>89.92</v>
      </c>
      <c r="R67" s="37">
        <f t="shared" si="21"/>
        <v>89.983333333333334</v>
      </c>
      <c r="S67" s="38">
        <f t="shared" si="22"/>
        <v>7.0945988845976443E-2</v>
      </c>
      <c r="T67" s="38">
        <f t="shared" si="23"/>
        <v>4.0960685758148685</v>
      </c>
      <c r="U67" s="25"/>
      <c r="V67">
        <v>3</v>
      </c>
      <c r="W67">
        <v>94.26</v>
      </c>
      <c r="X67">
        <v>94.32</v>
      </c>
      <c r="Y67" s="25">
        <v>94.15</v>
      </c>
      <c r="Z67" s="37">
        <f t="shared" si="24"/>
        <v>94.243333333333339</v>
      </c>
      <c r="AA67" s="38">
        <f t="shared" si="25"/>
        <v>8.6216781042511473E-2</v>
      </c>
      <c r="AB67" s="38">
        <f t="shared" si="26"/>
        <v>4.9777281743557031</v>
      </c>
    </row>
    <row r="68" spans="3:28" x14ac:dyDescent="0.25">
      <c r="C68" s="25"/>
      <c r="D68">
        <v>6</v>
      </c>
      <c r="E68">
        <v>94.11</v>
      </c>
      <c r="F68">
        <v>95.11</v>
      </c>
      <c r="G68" s="25">
        <v>94.76</v>
      </c>
      <c r="H68" s="37">
        <f t="shared" si="18"/>
        <v>94.660000000000011</v>
      </c>
      <c r="I68" s="38">
        <f t="shared" si="19"/>
        <v>0.50744457825461153</v>
      </c>
      <c r="J68" s="38">
        <f t="shared" si="20"/>
        <v>29.297326385411608</v>
      </c>
      <c r="M68" s="25"/>
      <c r="N68">
        <v>6</v>
      </c>
      <c r="O68">
        <v>90.63</v>
      </c>
      <c r="P68">
        <v>90.6</v>
      </c>
      <c r="Q68" s="25">
        <v>90.57</v>
      </c>
      <c r="R68" s="37">
        <f t="shared" si="21"/>
        <v>90.59999999999998</v>
      </c>
      <c r="S68" s="38">
        <f t="shared" si="22"/>
        <v>3.0000000000001137E-2</v>
      </c>
      <c r="T68" s="38">
        <f t="shared" si="23"/>
        <v>1.7320508075689429</v>
      </c>
      <c r="U68" s="25"/>
      <c r="V68">
        <v>6</v>
      </c>
      <c r="W68">
        <v>94.08</v>
      </c>
      <c r="X68">
        <v>94.14</v>
      </c>
      <c r="Y68" s="25">
        <v>94.07</v>
      </c>
      <c r="Z68" s="37">
        <f t="shared" si="24"/>
        <v>94.09666666666665</v>
      </c>
      <c r="AA68" s="38">
        <f t="shared" si="25"/>
        <v>3.7859388972004929E-2</v>
      </c>
      <c r="AB68" s="38">
        <f t="shared" si="26"/>
        <v>2.1858128414341795</v>
      </c>
    </row>
    <row r="69" spans="3:28" ht="14.95" thickBot="1" x14ac:dyDescent="0.3">
      <c r="C69" s="25"/>
      <c r="D69" s="27">
        <v>8</v>
      </c>
      <c r="E69" s="27">
        <v>94.37</v>
      </c>
      <c r="F69" s="27">
        <v>95.23</v>
      </c>
      <c r="G69" s="28">
        <v>95.14</v>
      </c>
      <c r="H69" s="37">
        <f t="shared" si="18"/>
        <v>94.913333333333341</v>
      </c>
      <c r="I69" s="38">
        <f t="shared" si="19"/>
        <v>0.47268735262679945</v>
      </c>
      <c r="J69" s="38">
        <f t="shared" si="20"/>
        <v>27.290617028161424</v>
      </c>
      <c r="M69" s="25"/>
      <c r="N69" s="27">
        <v>8</v>
      </c>
      <c r="O69" s="27">
        <v>92.01</v>
      </c>
      <c r="P69" s="27">
        <v>91.97</v>
      </c>
      <c r="Q69" s="28">
        <v>91.87</v>
      </c>
      <c r="R69" s="37">
        <f t="shared" si="21"/>
        <v>91.95</v>
      </c>
      <c r="S69" s="38">
        <f t="shared" si="22"/>
        <v>7.2111025509279225E-2</v>
      </c>
      <c r="T69" s="38">
        <f t="shared" si="23"/>
        <v>4.1633319989322333</v>
      </c>
      <c r="U69" s="25"/>
      <c r="V69" s="27">
        <v>8</v>
      </c>
      <c r="W69" s="27">
        <v>94.81</v>
      </c>
      <c r="X69" s="27">
        <v>94.77</v>
      </c>
      <c r="Y69" s="28">
        <v>94.65</v>
      </c>
      <c r="Z69" s="37">
        <f t="shared" si="24"/>
        <v>94.743333333333339</v>
      </c>
      <c r="AA69" s="38">
        <f t="shared" si="25"/>
        <v>8.3266639978642393E-2</v>
      </c>
      <c r="AB69" s="38">
        <f t="shared" si="26"/>
        <v>4.8074017006184837</v>
      </c>
    </row>
    <row r="89" spans="3:21" ht="14.95" thickBot="1" x14ac:dyDescent="0.3"/>
    <row r="90" spans="3:21" x14ac:dyDescent="0.25">
      <c r="C90" s="25"/>
      <c r="D90" s="48" t="s">
        <v>17</v>
      </c>
      <c r="E90" s="48"/>
      <c r="F90" s="32"/>
      <c r="G90" s="30"/>
      <c r="M90" s="25"/>
      <c r="N90" s="48" t="s">
        <v>19</v>
      </c>
      <c r="O90" s="48"/>
      <c r="P90" s="32"/>
      <c r="Q90" s="30"/>
    </row>
    <row r="91" spans="3:21" x14ac:dyDescent="0.25">
      <c r="C91" s="25"/>
      <c r="D91" t="s">
        <v>33</v>
      </c>
      <c r="E91" t="s">
        <v>26</v>
      </c>
      <c r="F91" t="s">
        <v>27</v>
      </c>
      <c r="G91" s="25" t="s">
        <v>28</v>
      </c>
      <c r="H91" t="s">
        <v>29</v>
      </c>
      <c r="I91" t="s">
        <v>30</v>
      </c>
      <c r="J91" t="s">
        <v>34</v>
      </c>
      <c r="K91" s="41" t="s">
        <v>32</v>
      </c>
      <c r="M91" s="25"/>
      <c r="N91" t="s">
        <v>33</v>
      </c>
      <c r="O91" t="s">
        <v>26</v>
      </c>
      <c r="P91" t="s">
        <v>27</v>
      </c>
      <c r="Q91" s="25" t="s">
        <v>28</v>
      </c>
      <c r="R91" t="s">
        <v>29</v>
      </c>
      <c r="S91" t="s">
        <v>30</v>
      </c>
      <c r="T91" t="s">
        <v>34</v>
      </c>
      <c r="U91" s="41" t="s">
        <v>32</v>
      </c>
    </row>
    <row r="92" spans="3:21" x14ac:dyDescent="0.25">
      <c r="C92" s="25"/>
      <c r="D92">
        <v>0</v>
      </c>
      <c r="E92">
        <v>0</v>
      </c>
      <c r="F92">
        <v>0</v>
      </c>
      <c r="G92" s="25">
        <v>0</v>
      </c>
      <c r="H92" s="37">
        <f>(E92+F92+G92)/3</f>
        <v>0</v>
      </c>
      <c r="I92" s="38">
        <f>_xlfn.STDEV.S(E92:G92)</f>
        <v>0</v>
      </c>
      <c r="J92" s="38">
        <f>(I92/SQRT(COUNT(E92:G92)))*100</f>
        <v>0</v>
      </c>
      <c r="K92" s="38">
        <f>MEDIAN(J92:J97)</f>
        <v>3.2829526005986738</v>
      </c>
      <c r="M92" s="25"/>
      <c r="N92">
        <v>0</v>
      </c>
      <c r="O92">
        <v>0</v>
      </c>
      <c r="P92">
        <v>0</v>
      </c>
      <c r="Q92" s="25">
        <v>0</v>
      </c>
      <c r="R92" s="37">
        <f>(O92+P92+Q92)/3</f>
        <v>0</v>
      </c>
      <c r="S92" s="38">
        <f>_xlfn.STDEV.S(O92:Q92)</f>
        <v>0</v>
      </c>
      <c r="T92" s="38">
        <f>(S92/SQRT(COUNT(O92:Q92)))*100</f>
        <v>0</v>
      </c>
      <c r="U92" s="38">
        <f>MEDIAN(T92:T97)</f>
        <v>6.9713233059995003</v>
      </c>
    </row>
    <row r="93" spans="3:21" x14ac:dyDescent="0.25">
      <c r="C93" s="25"/>
      <c r="D93">
        <v>0.25</v>
      </c>
      <c r="E93">
        <v>33.97</v>
      </c>
      <c r="F93">
        <v>34.01</v>
      </c>
      <c r="G93" s="25">
        <v>33.950000000000003</v>
      </c>
      <c r="H93" s="37">
        <f t="shared" ref="H93:H98" si="27">(E93+F93+G93)/3</f>
        <v>33.976666666666667</v>
      </c>
      <c r="I93" s="38">
        <f t="shared" ref="I93:I98" si="28">_xlfn.STDEV.S(E93:G93)</f>
        <v>3.055050463303673E-2</v>
      </c>
      <c r="J93" s="38">
        <f t="shared" ref="J93:J98" si="29">(I93/SQRT(COUNT(E93:G93)))*100</f>
        <v>1.7638342073762667</v>
      </c>
      <c r="M93" s="25"/>
      <c r="N93">
        <v>0.25</v>
      </c>
      <c r="O93">
        <v>9.7200000000000006</v>
      </c>
      <c r="P93">
        <v>9.9700000000000006</v>
      </c>
      <c r="Q93" s="25">
        <v>10.24</v>
      </c>
      <c r="R93" s="37">
        <f t="shared" ref="R93:R98" si="30">(O93+P93+Q93)/3</f>
        <v>9.9766666666666666</v>
      </c>
      <c r="S93" s="38">
        <f t="shared" ref="S93:S98" si="31">_xlfn.STDEV.S(O93:Q93)</f>
        <v>0.26006409466386016</v>
      </c>
      <c r="T93" s="38">
        <f t="shared" ref="T93:T98" si="32">(S93/SQRT(COUNT(O93:Q93)))*100</f>
        <v>15.014807506073598</v>
      </c>
    </row>
    <row r="94" spans="3:21" x14ac:dyDescent="0.25">
      <c r="C94" s="25"/>
      <c r="D94">
        <v>0.5</v>
      </c>
      <c r="E94">
        <v>87.63</v>
      </c>
      <c r="F94">
        <v>87.81</v>
      </c>
      <c r="G94" s="25">
        <v>87.72</v>
      </c>
      <c r="H94" s="37">
        <f t="shared" si="27"/>
        <v>87.719999999999985</v>
      </c>
      <c r="I94" s="38">
        <f t="shared" si="28"/>
        <v>9.0000000000003411E-2</v>
      </c>
      <c r="J94" s="38">
        <f t="shared" si="29"/>
        <v>5.1961524227068292</v>
      </c>
      <c r="M94" s="25"/>
      <c r="N94">
        <v>0.5</v>
      </c>
      <c r="O94">
        <v>54.75</v>
      </c>
      <c r="P94">
        <v>55.01</v>
      </c>
      <c r="Q94" s="25">
        <v>54.81</v>
      </c>
      <c r="R94" s="37">
        <f t="shared" si="30"/>
        <v>54.856666666666662</v>
      </c>
      <c r="S94" s="38">
        <f t="shared" si="31"/>
        <v>0.13613718571107941</v>
      </c>
      <c r="T94" s="38">
        <f t="shared" si="32"/>
        <v>7.8598840817009785</v>
      </c>
    </row>
    <row r="95" spans="3:21" x14ac:dyDescent="0.25">
      <c r="C95" s="25"/>
      <c r="D95">
        <v>1</v>
      </c>
      <c r="E95">
        <v>94.89</v>
      </c>
      <c r="F95">
        <v>94.9</v>
      </c>
      <c r="G95" s="25">
        <v>95.1</v>
      </c>
      <c r="H95" s="37">
        <f t="shared" si="27"/>
        <v>94.963333333333324</v>
      </c>
      <c r="I95" s="38">
        <f t="shared" si="28"/>
        <v>0.11846237095944076</v>
      </c>
      <c r="J95" s="38">
        <f t="shared" si="29"/>
        <v>6.839428176227444</v>
      </c>
      <c r="M95" s="25"/>
      <c r="N95">
        <v>1</v>
      </c>
      <c r="O95">
        <v>80.13</v>
      </c>
      <c r="P95">
        <v>80.42</v>
      </c>
      <c r="Q95" s="25">
        <v>80.08</v>
      </c>
      <c r="R95" s="37">
        <f t="shared" si="30"/>
        <v>80.209999999999994</v>
      </c>
      <c r="S95" s="38">
        <f t="shared" si="31"/>
        <v>0.18357559750686075</v>
      </c>
      <c r="T95" s="38">
        <f t="shared" si="32"/>
        <v>10.598742063723247</v>
      </c>
    </row>
    <row r="96" spans="3:21" x14ac:dyDescent="0.25">
      <c r="C96" s="25"/>
      <c r="D96">
        <v>3</v>
      </c>
      <c r="E96">
        <v>94.11</v>
      </c>
      <c r="F96">
        <v>94.14</v>
      </c>
      <c r="G96" s="25">
        <v>94.22</v>
      </c>
      <c r="H96" s="37">
        <f t="shared" si="27"/>
        <v>94.15666666666668</v>
      </c>
      <c r="I96" s="38">
        <f t="shared" si="28"/>
        <v>5.6862407030772784E-2</v>
      </c>
      <c r="J96" s="38">
        <f t="shared" si="29"/>
        <v>3.2829526005986738</v>
      </c>
      <c r="M96" s="25"/>
      <c r="N96">
        <v>3</v>
      </c>
      <c r="O96">
        <v>95.28</v>
      </c>
      <c r="P96">
        <v>95.37</v>
      </c>
      <c r="Q96" s="25">
        <v>95.2</v>
      </c>
      <c r="R96" s="37">
        <f t="shared" si="30"/>
        <v>95.283333333333346</v>
      </c>
      <c r="S96" s="38">
        <f t="shared" si="31"/>
        <v>8.5049005481154724E-2</v>
      </c>
      <c r="T96" s="38">
        <f t="shared" si="32"/>
        <v>4.9103066208854642</v>
      </c>
    </row>
    <row r="97" spans="3:20" x14ac:dyDescent="0.25">
      <c r="C97" s="25"/>
      <c r="D97">
        <v>6</v>
      </c>
      <c r="E97">
        <v>97.26</v>
      </c>
      <c r="F97">
        <v>97.18</v>
      </c>
      <c r="G97" s="25">
        <v>97.29</v>
      </c>
      <c r="H97" s="37">
        <f t="shared" si="27"/>
        <v>97.243333333333339</v>
      </c>
      <c r="I97" s="38">
        <f t="shared" si="28"/>
        <v>5.6862407030772784E-2</v>
      </c>
      <c r="J97" s="38">
        <f t="shared" si="29"/>
        <v>3.2829526005986738</v>
      </c>
      <c r="M97" s="25"/>
      <c r="N97">
        <v>6</v>
      </c>
      <c r="O97">
        <v>93.01</v>
      </c>
      <c r="P97">
        <v>93.22</v>
      </c>
      <c r="Q97" s="25">
        <v>93.13</v>
      </c>
      <c r="R97" s="37">
        <f t="shared" si="30"/>
        <v>93.12</v>
      </c>
      <c r="S97" s="38">
        <f t="shared" si="31"/>
        <v>0.10535653752852396</v>
      </c>
      <c r="T97" s="38">
        <f t="shared" si="32"/>
        <v>6.0827625302980222</v>
      </c>
    </row>
    <row r="98" spans="3:20" ht="14.95" thickBot="1" x14ac:dyDescent="0.3">
      <c r="C98" s="25"/>
      <c r="D98" s="27">
        <v>8</v>
      </c>
      <c r="E98" s="27">
        <v>96.88</v>
      </c>
      <c r="F98" s="27">
        <v>96.86</v>
      </c>
      <c r="G98" s="28">
        <v>96.9</v>
      </c>
      <c r="H98" s="37">
        <f t="shared" si="27"/>
        <v>96.88</v>
      </c>
      <c r="I98" s="38">
        <f t="shared" si="28"/>
        <v>2.0000000000003126E-2</v>
      </c>
      <c r="J98" s="38">
        <f t="shared" si="29"/>
        <v>1.1547005383794322</v>
      </c>
      <c r="M98" s="25"/>
      <c r="N98" s="27">
        <v>8</v>
      </c>
      <c r="O98" s="27">
        <v>97.53</v>
      </c>
      <c r="P98" s="27">
        <v>96.68</v>
      </c>
      <c r="Q98" s="28">
        <v>98.66</v>
      </c>
      <c r="R98" s="37">
        <f t="shared" si="30"/>
        <v>97.623333333333335</v>
      </c>
      <c r="S98" s="38">
        <f t="shared" si="31"/>
        <v>0.99329418267365444</v>
      </c>
      <c r="T98" s="38">
        <f t="shared" si="32"/>
        <v>57.347866375112375</v>
      </c>
    </row>
    <row r="118" spans="3:29" ht="14.95" thickBot="1" x14ac:dyDescent="0.3"/>
    <row r="119" spans="3:29" x14ac:dyDescent="0.25">
      <c r="C119" s="25"/>
      <c r="D119" s="48" t="s">
        <v>24</v>
      </c>
      <c r="E119" s="49"/>
      <c r="F119" s="32"/>
      <c r="G119" s="30"/>
      <c r="M119" s="50" t="s">
        <v>13</v>
      </c>
      <c r="N119" s="48"/>
      <c r="O119" s="48"/>
      <c r="P119" s="30"/>
      <c r="U119" s="25"/>
      <c r="V119" s="48" t="s">
        <v>25</v>
      </c>
      <c r="W119" s="49"/>
      <c r="X119" s="32"/>
      <c r="Y119" s="30"/>
    </row>
    <row r="120" spans="3:29" x14ac:dyDescent="0.25">
      <c r="C120" s="25"/>
      <c r="D120" t="s">
        <v>33</v>
      </c>
      <c r="E120" t="s">
        <v>26</v>
      </c>
      <c r="F120" t="s">
        <v>27</v>
      </c>
      <c r="G120" s="25" t="s">
        <v>28</v>
      </c>
      <c r="H120" t="s">
        <v>29</v>
      </c>
      <c r="I120" t="s">
        <v>30</v>
      </c>
      <c r="J120" t="s">
        <v>34</v>
      </c>
      <c r="K120" s="41" t="s">
        <v>32</v>
      </c>
      <c r="M120" s="24" t="s">
        <v>33</v>
      </c>
      <c r="N120" t="s">
        <v>26</v>
      </c>
      <c r="O120" t="s">
        <v>27</v>
      </c>
      <c r="P120" s="25" t="s">
        <v>28</v>
      </c>
      <c r="Q120" t="s">
        <v>29</v>
      </c>
      <c r="R120" t="s">
        <v>30</v>
      </c>
      <c r="S120" t="s">
        <v>34</v>
      </c>
      <c r="T120" s="41" t="s">
        <v>32</v>
      </c>
      <c r="U120" s="25"/>
      <c r="V120" t="s">
        <v>33</v>
      </c>
      <c r="W120" t="s">
        <v>26</v>
      </c>
      <c r="X120" t="s">
        <v>27</v>
      </c>
      <c r="Y120" s="25" t="s">
        <v>28</v>
      </c>
      <c r="Z120" t="s">
        <v>29</v>
      </c>
      <c r="AA120" t="s">
        <v>30</v>
      </c>
      <c r="AB120" t="s">
        <v>34</v>
      </c>
      <c r="AC120" s="41" t="s">
        <v>32</v>
      </c>
    </row>
    <row r="121" spans="3:29" x14ac:dyDescent="0.25">
      <c r="C121" s="25"/>
      <c r="D121">
        <v>0</v>
      </c>
      <c r="E121">
        <v>0</v>
      </c>
      <c r="F121">
        <v>0</v>
      </c>
      <c r="G121" s="25">
        <v>0</v>
      </c>
      <c r="H121" s="37">
        <f>(E121+F121+G121)/3</f>
        <v>0</v>
      </c>
      <c r="I121" s="38">
        <f>_xlfn.STDEV.S(E121:G121)</f>
        <v>0</v>
      </c>
      <c r="J121" s="38">
        <f>(I121/SQRT(COUNT(E121:G121)))*100</f>
        <v>0</v>
      </c>
      <c r="K121" s="38">
        <f>MEDIAN(J121:J126)</f>
        <v>4.5346022790539831</v>
      </c>
      <c r="M121" s="24">
        <v>0</v>
      </c>
      <c r="N121">
        <v>0</v>
      </c>
      <c r="O121">
        <v>0</v>
      </c>
      <c r="P121" s="25">
        <v>0</v>
      </c>
      <c r="Q121" s="37">
        <f>(N121+O121+P121)/3</f>
        <v>0</v>
      </c>
      <c r="R121" s="38">
        <f>_xlfn.STDEV.S(N121:P121)</f>
        <v>0</v>
      </c>
      <c r="S121" s="38">
        <f>(R121/SQRT(COUNT(N121:P121)))*100</f>
        <v>0</v>
      </c>
      <c r="T121" s="38">
        <f>MEDIAN(S121:S126)</f>
        <v>3.3537328764045036</v>
      </c>
      <c r="U121" s="25"/>
      <c r="V121">
        <v>0</v>
      </c>
      <c r="W121">
        <v>0</v>
      </c>
      <c r="X121">
        <v>0.03</v>
      </c>
      <c r="Y121" s="25">
        <v>0</v>
      </c>
      <c r="Z121" s="37">
        <f>(W121+X121+Y121)/3</f>
        <v>0.01</v>
      </c>
      <c r="AA121" s="38">
        <f>_xlfn.STDEV.S(W121:Y121)</f>
        <v>1.7320508075688773E-2</v>
      </c>
      <c r="AB121" s="38">
        <f>(AA121/SQRT(COUNT(W121:Y121)))*100</f>
        <v>1</v>
      </c>
      <c r="AC121" s="38">
        <f>MEDIAN(AB121:AB126)</f>
        <v>2.6360662745986234</v>
      </c>
    </row>
    <row r="122" spans="3:29" x14ac:dyDescent="0.25">
      <c r="C122" s="25"/>
      <c r="D122">
        <v>0.25</v>
      </c>
      <c r="E122">
        <v>27.52</v>
      </c>
      <c r="F122">
        <v>27.66</v>
      </c>
      <c r="G122" s="25">
        <v>27.71</v>
      </c>
      <c r="H122" s="37">
        <f t="shared" ref="H122:H127" si="33">(E122+F122+G122)/3</f>
        <v>27.63</v>
      </c>
      <c r="I122" s="38">
        <f t="shared" ref="I122:I127" si="34">_xlfn.STDEV.S(E122:G122)</f>
        <v>9.8488578017961653E-2</v>
      </c>
      <c r="J122" s="38">
        <f t="shared" ref="J122:J127" si="35">(I122/SQRT(COUNT(E122:G122)))*100</f>
        <v>5.6862407030773623</v>
      </c>
      <c r="M122" s="24">
        <v>0.25</v>
      </c>
      <c r="N122">
        <v>57.92</v>
      </c>
      <c r="O122" s="44">
        <v>57.86</v>
      </c>
      <c r="P122" s="25">
        <v>57.81</v>
      </c>
      <c r="Q122" s="37">
        <f t="shared" ref="Q122:Q126" si="36">(N122+O122+P122)/3</f>
        <v>57.863333333333337</v>
      </c>
      <c r="R122" s="38">
        <f t="shared" ref="R122:R126" si="37">_xlfn.STDEV.S(N122:P122)</f>
        <v>5.5075705472860816E-2</v>
      </c>
      <c r="S122" s="38">
        <f t="shared" ref="S122:S126" si="38">(R122/SQRT(COUNT(N122:P122)))*100</f>
        <v>3.1797973380564741</v>
      </c>
      <c r="U122" s="25"/>
      <c r="V122">
        <v>0.25</v>
      </c>
      <c r="W122">
        <v>50.87</v>
      </c>
      <c r="X122">
        <v>50.92</v>
      </c>
      <c r="Y122" s="25">
        <v>50.88</v>
      </c>
      <c r="Z122" s="37">
        <f t="shared" ref="Z122:Z127" si="39">(W122+X122+Y122)/3</f>
        <v>50.889999999999993</v>
      </c>
      <c r="AA122" s="38">
        <f t="shared" ref="AA122:AA127" si="40">_xlfn.STDEV.S(W122:Y122)</f>
        <v>2.6457513110647358E-2</v>
      </c>
      <c r="AB122" s="38">
        <f t="shared" ref="AB122:AB127" si="41">(AA122/SQRT(COUNT(W122:Y122)))*100</f>
        <v>1.5275252316520307</v>
      </c>
    </row>
    <row r="123" spans="3:29" x14ac:dyDescent="0.25">
      <c r="C123" s="25"/>
      <c r="D123">
        <v>0.5</v>
      </c>
      <c r="E123">
        <v>61.28</v>
      </c>
      <c r="F123">
        <v>62.02</v>
      </c>
      <c r="G123" s="25">
        <v>61.51</v>
      </c>
      <c r="H123" s="37">
        <f t="shared" si="33"/>
        <v>61.603333333333332</v>
      </c>
      <c r="I123" s="38">
        <f t="shared" si="34"/>
        <v>0.37872593432894774</v>
      </c>
      <c r="J123" s="38">
        <f t="shared" si="35"/>
        <v>21.865752013391052</v>
      </c>
      <c r="M123" s="24">
        <v>0.5</v>
      </c>
      <c r="N123">
        <v>85.42</v>
      </c>
      <c r="O123" s="44">
        <v>85.38</v>
      </c>
      <c r="P123" s="25">
        <v>85.48</v>
      </c>
      <c r="Q123" s="37">
        <f t="shared" si="36"/>
        <v>85.426666666666677</v>
      </c>
      <c r="R123" s="38">
        <f t="shared" si="37"/>
        <v>5.0332229568475766E-2</v>
      </c>
      <c r="S123" s="38">
        <f t="shared" si="38"/>
        <v>2.9059326290273528</v>
      </c>
      <c r="U123" s="25"/>
      <c r="V123">
        <v>0.5</v>
      </c>
      <c r="W123">
        <v>72.41</v>
      </c>
      <c r="X123">
        <v>72.37</v>
      </c>
      <c r="Y123" s="25">
        <v>72.45</v>
      </c>
      <c r="Z123" s="37">
        <f t="shared" si="39"/>
        <v>72.410000000000011</v>
      </c>
      <c r="AA123" s="38">
        <f t="shared" si="40"/>
        <v>3.9999999999999147E-2</v>
      </c>
      <c r="AB123" s="38">
        <f t="shared" si="41"/>
        <v>2.3094010767584541</v>
      </c>
    </row>
    <row r="124" spans="3:29" x14ac:dyDescent="0.25">
      <c r="C124" s="25"/>
      <c r="D124">
        <v>1</v>
      </c>
      <c r="E124">
        <v>92.65</v>
      </c>
      <c r="F124">
        <v>92.68</v>
      </c>
      <c r="G124" s="25">
        <v>92.73</v>
      </c>
      <c r="H124" s="37">
        <f t="shared" si="33"/>
        <v>92.686666666666667</v>
      </c>
      <c r="I124" s="38">
        <f t="shared" si="34"/>
        <v>4.0414518843272795E-2</v>
      </c>
      <c r="J124" s="38">
        <f t="shared" si="35"/>
        <v>2.3333333333332753</v>
      </c>
      <c r="M124" s="24">
        <v>1</v>
      </c>
      <c r="N124">
        <v>90</v>
      </c>
      <c r="O124" s="44">
        <v>89.93</v>
      </c>
      <c r="P124" s="25">
        <v>90.09</v>
      </c>
      <c r="Q124" s="37">
        <f t="shared" si="36"/>
        <v>90.006666666666661</v>
      </c>
      <c r="R124" s="38">
        <f t="shared" si="37"/>
        <v>8.0208062770104949E-2</v>
      </c>
      <c r="S124" s="38">
        <f t="shared" si="38"/>
        <v>4.6308146631498497</v>
      </c>
      <c r="U124" s="25"/>
      <c r="V124">
        <v>1</v>
      </c>
      <c r="W124">
        <v>89.19</v>
      </c>
      <c r="X124">
        <v>89.26</v>
      </c>
      <c r="Y124" s="25">
        <v>89.29</v>
      </c>
      <c r="Z124" s="37">
        <f t="shared" si="39"/>
        <v>89.24666666666667</v>
      </c>
      <c r="AA124" s="38">
        <f t="shared" si="40"/>
        <v>5.1316014394473398E-2</v>
      </c>
      <c r="AB124" s="38">
        <f t="shared" si="41"/>
        <v>2.9627314724387932</v>
      </c>
    </row>
    <row r="125" spans="3:29" x14ac:dyDescent="0.25">
      <c r="C125" s="25"/>
      <c r="D125">
        <v>3</v>
      </c>
      <c r="E125">
        <v>78.400000000000006</v>
      </c>
      <c r="F125">
        <v>78.510000000000005</v>
      </c>
      <c r="G125" s="25">
        <v>78.489999999999995</v>
      </c>
      <c r="H125" s="37">
        <f t="shared" si="33"/>
        <v>78.466666666666683</v>
      </c>
      <c r="I125" s="38">
        <f t="shared" si="34"/>
        <v>5.8594652770820793E-2</v>
      </c>
      <c r="J125" s="38">
        <f t="shared" si="35"/>
        <v>3.3829638550306038</v>
      </c>
      <c r="M125" s="24">
        <v>3</v>
      </c>
      <c r="N125">
        <v>91.67</v>
      </c>
      <c r="O125" s="44">
        <v>91.59</v>
      </c>
      <c r="P125" s="25">
        <v>91.71</v>
      </c>
      <c r="Q125" s="37">
        <f t="shared" si="36"/>
        <v>91.656666666666652</v>
      </c>
      <c r="R125" s="38">
        <f t="shared" si="37"/>
        <v>6.110100926607346E-2</v>
      </c>
      <c r="S125" s="38">
        <f t="shared" si="38"/>
        <v>3.5276684147525335</v>
      </c>
      <c r="U125" s="25"/>
      <c r="V125">
        <v>3</v>
      </c>
      <c r="W125">
        <v>92.36</v>
      </c>
      <c r="X125">
        <v>92.47</v>
      </c>
      <c r="Y125" s="25">
        <v>92.41</v>
      </c>
      <c r="Z125" s="37">
        <f t="shared" si="39"/>
        <v>92.413333333333341</v>
      </c>
      <c r="AA125" s="38">
        <f t="shared" si="40"/>
        <v>5.5075705472860816E-2</v>
      </c>
      <c r="AB125" s="38">
        <f t="shared" si="41"/>
        <v>3.1797973380564741</v>
      </c>
    </row>
    <row r="126" spans="3:29" x14ac:dyDescent="0.25">
      <c r="C126" s="25"/>
      <c r="D126">
        <v>6</v>
      </c>
      <c r="E126">
        <v>40.32</v>
      </c>
      <c r="F126">
        <v>40.57</v>
      </c>
      <c r="G126" s="25">
        <v>40.21</v>
      </c>
      <c r="H126" s="37">
        <f t="shared" si="33"/>
        <v>40.366666666666667</v>
      </c>
      <c r="I126" s="38">
        <f t="shared" si="34"/>
        <v>0.18448125469362259</v>
      </c>
      <c r="J126" s="38">
        <f t="shared" si="35"/>
        <v>10.651030205780291</v>
      </c>
      <c r="M126" s="24">
        <v>8</v>
      </c>
      <c r="N126">
        <v>91.89</v>
      </c>
      <c r="O126" s="44">
        <v>91.9</v>
      </c>
      <c r="P126" s="25">
        <v>93.78</v>
      </c>
      <c r="Q126" s="37">
        <f t="shared" si="36"/>
        <v>92.523333333333355</v>
      </c>
      <c r="R126" s="38">
        <f t="shared" si="37"/>
        <v>1.0883167431098957</v>
      </c>
      <c r="S126" s="38">
        <f t="shared" si="38"/>
        <v>62.833996459807508</v>
      </c>
      <c r="U126" s="25"/>
      <c r="V126">
        <v>6</v>
      </c>
      <c r="W126">
        <v>93.13</v>
      </c>
      <c r="X126">
        <v>92.2</v>
      </c>
      <c r="Y126" s="25">
        <v>92.16</v>
      </c>
      <c r="Z126" s="37">
        <f t="shared" si="39"/>
        <v>92.49666666666667</v>
      </c>
      <c r="AA126" s="38">
        <f t="shared" si="40"/>
        <v>0.54884727687520751</v>
      </c>
      <c r="AB126" s="38">
        <f t="shared" si="41"/>
        <v>31.687712304789411</v>
      </c>
    </row>
    <row r="127" spans="3:29" ht="14.95" thickBot="1" x14ac:dyDescent="0.3">
      <c r="C127" s="25"/>
      <c r="D127" s="27">
        <v>8</v>
      </c>
      <c r="E127" s="27">
        <v>18.78</v>
      </c>
      <c r="F127" s="27">
        <v>18.43</v>
      </c>
      <c r="G127" s="28">
        <v>18.649999999999999</v>
      </c>
      <c r="H127" s="37">
        <f t="shared" si="33"/>
        <v>18.62</v>
      </c>
      <c r="I127" s="38">
        <f t="shared" si="34"/>
        <v>0.17691806012954187</v>
      </c>
      <c r="J127" s="38">
        <f t="shared" si="35"/>
        <v>10.21436896402974</v>
      </c>
      <c r="M127" s="26"/>
      <c r="N127" s="27"/>
      <c r="O127" s="45"/>
      <c r="P127" s="28"/>
      <c r="Q127" s="37"/>
      <c r="R127" s="38"/>
      <c r="S127" s="38"/>
      <c r="U127" s="25"/>
      <c r="V127" s="27">
        <v>8</v>
      </c>
      <c r="W127" s="27">
        <v>94.21</v>
      </c>
      <c r="X127" s="27">
        <v>94.61</v>
      </c>
      <c r="Y127" s="28">
        <v>94.37</v>
      </c>
      <c r="Z127" s="37">
        <f t="shared" si="39"/>
        <v>94.396666666666661</v>
      </c>
      <c r="AA127" s="38">
        <f t="shared" si="40"/>
        <v>0.20132891827388896</v>
      </c>
      <c r="AB127" s="38">
        <f t="shared" si="41"/>
        <v>11.623730516108596</v>
      </c>
    </row>
    <row r="128" spans="3:29" x14ac:dyDescent="0.25">
      <c r="Q128" s="37"/>
    </row>
  </sheetData>
  <mergeCells count="18">
    <mergeCell ref="N61:O61"/>
    <mergeCell ref="C32:E32"/>
    <mergeCell ref="Z1:AB1"/>
    <mergeCell ref="C26:E26"/>
    <mergeCell ref="H26:L26"/>
    <mergeCell ref="Q26:U26"/>
    <mergeCell ref="D119:E119"/>
    <mergeCell ref="V119:W119"/>
    <mergeCell ref="V61:W61"/>
    <mergeCell ref="V3:W3"/>
    <mergeCell ref="V32:W32"/>
    <mergeCell ref="M3:O3"/>
    <mergeCell ref="M119:O119"/>
    <mergeCell ref="D90:E90"/>
    <mergeCell ref="D3:E3"/>
    <mergeCell ref="M32:P32"/>
    <mergeCell ref="N90:O90"/>
    <mergeCell ref="D61:E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CDAF-76E9-40DD-B870-9EC0B55BB65E}">
  <dimension ref="C1:AE69"/>
  <sheetViews>
    <sheetView zoomScale="57" zoomScaleNormal="57" workbookViewId="0">
      <selection activeCell="AI60" sqref="AI60"/>
    </sheetView>
  </sheetViews>
  <sheetFormatPr defaultColWidth="8.875" defaultRowHeight="14.3" x14ac:dyDescent="0.25"/>
  <sheetData>
    <row r="1" spans="3:26" ht="14.95" thickBot="1" x14ac:dyDescent="0.3">
      <c r="C1" s="54" t="s">
        <v>14</v>
      </c>
      <c r="D1" s="55"/>
      <c r="E1" s="56"/>
      <c r="F1" s="1"/>
      <c r="K1" s="57" t="s">
        <v>13</v>
      </c>
      <c r="L1" s="58"/>
      <c r="M1" s="59"/>
      <c r="P1" s="60" t="s">
        <v>6</v>
      </c>
      <c r="Q1" s="61"/>
      <c r="R1" s="62"/>
      <c r="X1" s="52" t="s">
        <v>7</v>
      </c>
      <c r="Y1" s="49"/>
      <c r="Z1" s="53"/>
    </row>
    <row r="2" spans="3:26" x14ac:dyDescent="0.25">
      <c r="C2" s="19" t="s">
        <v>1</v>
      </c>
      <c r="D2" s="20" t="s">
        <v>0</v>
      </c>
      <c r="E2" s="21" t="s">
        <v>9</v>
      </c>
      <c r="K2" s="19" t="s">
        <v>1</v>
      </c>
      <c r="L2" s="20" t="s">
        <v>0</v>
      </c>
      <c r="M2" s="21" t="s">
        <v>9</v>
      </c>
      <c r="P2" s="19" t="s">
        <v>3</v>
      </c>
      <c r="Q2" s="20" t="s">
        <v>0</v>
      </c>
      <c r="R2" s="21" t="s">
        <v>9</v>
      </c>
      <c r="X2" s="19" t="s">
        <v>4</v>
      </c>
      <c r="Y2" s="20" t="s">
        <v>0</v>
      </c>
      <c r="Z2" s="21" t="s">
        <v>9</v>
      </c>
    </row>
    <row r="3" spans="3:26" x14ac:dyDescent="0.25">
      <c r="C3" s="7">
        <v>0</v>
      </c>
      <c r="D3" s="2">
        <v>0</v>
      </c>
      <c r="E3" s="8">
        <v>0</v>
      </c>
      <c r="K3" s="7">
        <v>0</v>
      </c>
      <c r="L3" s="2">
        <v>0</v>
      </c>
      <c r="M3" s="8">
        <v>0</v>
      </c>
      <c r="P3" s="7">
        <v>0</v>
      </c>
      <c r="Q3" s="2">
        <v>0</v>
      </c>
      <c r="R3" s="8">
        <v>0</v>
      </c>
      <c r="X3" s="7">
        <v>0</v>
      </c>
      <c r="Y3" s="2">
        <v>0</v>
      </c>
      <c r="Z3" s="8">
        <v>0</v>
      </c>
    </row>
    <row r="4" spans="3:26" x14ac:dyDescent="0.25">
      <c r="C4" s="7">
        <v>0.25</v>
      </c>
      <c r="D4" s="2">
        <v>183</v>
      </c>
      <c r="E4" s="22">
        <f>(D4/D$9)*100</f>
        <v>83.181818181818173</v>
      </c>
      <c r="K4" s="7">
        <v>139</v>
      </c>
      <c r="L4" s="2">
        <v>0.25</v>
      </c>
      <c r="M4" s="23">
        <f t="shared" ref="M4:M9" si="0">(K4/K$9)*100</f>
        <v>57.916666666666671</v>
      </c>
      <c r="P4" s="7">
        <v>0.25</v>
      </c>
      <c r="Q4" s="2">
        <f>215</f>
        <v>215</v>
      </c>
      <c r="R4" s="23">
        <f>(Q4/Q$9)*100</f>
        <v>19.907407407407408</v>
      </c>
      <c r="X4" s="7">
        <v>0.25</v>
      </c>
      <c r="Y4" s="2">
        <f>1.354</f>
        <v>1.3540000000000001</v>
      </c>
      <c r="Z4" s="23">
        <f>(Y4/Y$9)*100</f>
        <v>27.080000000000005</v>
      </c>
    </row>
    <row r="5" spans="3:26" x14ac:dyDescent="0.25">
      <c r="C5" s="7">
        <v>0.5</v>
      </c>
      <c r="D5" s="5">
        <v>199</v>
      </c>
      <c r="E5" s="22">
        <f t="shared" ref="E5:E9" si="1">(D5/D$9)*100</f>
        <v>90.454545454545453</v>
      </c>
      <c r="K5" s="7">
        <v>205</v>
      </c>
      <c r="L5" s="2">
        <v>0.5</v>
      </c>
      <c r="M5" s="23">
        <f t="shared" si="0"/>
        <v>85.416666666666657</v>
      </c>
      <c r="P5" s="7">
        <v>0.5</v>
      </c>
      <c r="Q5" s="2">
        <f>357</f>
        <v>357</v>
      </c>
      <c r="R5" s="23">
        <f t="shared" ref="R5:R9" si="2">(Q5/Q$9)*100</f>
        <v>33.055555555555557</v>
      </c>
      <c r="X5" s="7">
        <v>0.5</v>
      </c>
      <c r="Y5" s="2">
        <f>4.412</f>
        <v>4.4119999999999999</v>
      </c>
      <c r="Z5" s="23">
        <f t="shared" ref="Z5:Z9" si="3">(Y5/Y$9)*100</f>
        <v>88.24</v>
      </c>
    </row>
    <row r="6" spans="3:26" x14ac:dyDescent="0.25">
      <c r="C6" s="7">
        <v>1</v>
      </c>
      <c r="D6" s="4">
        <v>204</v>
      </c>
      <c r="E6" s="22">
        <f t="shared" si="1"/>
        <v>92.72727272727272</v>
      </c>
      <c r="K6" s="17">
        <v>216</v>
      </c>
      <c r="L6" s="2">
        <v>1</v>
      </c>
      <c r="M6" s="23">
        <f t="shared" si="0"/>
        <v>90</v>
      </c>
      <c r="P6" s="7">
        <v>1</v>
      </c>
      <c r="Q6" s="2">
        <f>633</f>
        <v>633</v>
      </c>
      <c r="R6" s="23">
        <f t="shared" si="2"/>
        <v>58.611111111111114</v>
      </c>
      <c r="X6" s="7">
        <v>1</v>
      </c>
      <c r="Y6" s="4">
        <f>4.424</f>
        <v>4.4240000000000004</v>
      </c>
      <c r="Z6" s="23">
        <f t="shared" si="3"/>
        <v>88.48</v>
      </c>
    </row>
    <row r="7" spans="3:26" x14ac:dyDescent="0.25">
      <c r="C7" s="7">
        <v>3</v>
      </c>
      <c r="D7" s="2">
        <v>206</v>
      </c>
      <c r="E7" s="22">
        <f t="shared" si="1"/>
        <v>93.63636363636364</v>
      </c>
      <c r="K7" s="7">
        <v>220</v>
      </c>
      <c r="L7" s="2">
        <v>3</v>
      </c>
      <c r="M7" s="23">
        <f t="shared" si="0"/>
        <v>91.666666666666657</v>
      </c>
      <c r="P7" s="7">
        <v>3</v>
      </c>
      <c r="Q7" s="4">
        <f>924</f>
        <v>924</v>
      </c>
      <c r="R7" s="23">
        <f t="shared" si="2"/>
        <v>85.555555555555557</v>
      </c>
      <c r="X7" s="7">
        <v>3</v>
      </c>
      <c r="Y7" s="2">
        <f>4.444</f>
        <v>4.444</v>
      </c>
      <c r="Z7" s="23">
        <f t="shared" si="3"/>
        <v>88.88000000000001</v>
      </c>
    </row>
    <row r="8" spans="3:26" x14ac:dyDescent="0.25">
      <c r="C8" s="7">
        <v>8</v>
      </c>
      <c r="D8" s="2">
        <v>206</v>
      </c>
      <c r="E8" s="22">
        <f t="shared" si="1"/>
        <v>93.63636363636364</v>
      </c>
      <c r="K8" s="7">
        <v>220</v>
      </c>
      <c r="L8" s="2">
        <v>8</v>
      </c>
      <c r="M8" s="23">
        <f t="shared" si="0"/>
        <v>91.666666666666657</v>
      </c>
      <c r="P8" s="7">
        <v>8</v>
      </c>
      <c r="Q8" s="5">
        <f>1040</f>
        <v>1040</v>
      </c>
      <c r="R8" s="23">
        <f t="shared" si="2"/>
        <v>96.296296296296291</v>
      </c>
      <c r="X8" s="7">
        <v>8</v>
      </c>
      <c r="Y8" s="2">
        <f>4.4</f>
        <v>4.4000000000000004</v>
      </c>
      <c r="Z8" s="23">
        <f t="shared" si="3"/>
        <v>88.000000000000014</v>
      </c>
    </row>
    <row r="9" spans="3:26" ht="14.95" thickBot="1" x14ac:dyDescent="0.3">
      <c r="C9" s="10"/>
      <c r="D9" s="11">
        <v>220</v>
      </c>
      <c r="E9" s="22">
        <f t="shared" si="1"/>
        <v>100</v>
      </c>
      <c r="K9" s="10">
        <v>240</v>
      </c>
      <c r="L9" s="11"/>
      <c r="M9" s="23">
        <f t="shared" si="0"/>
        <v>100</v>
      </c>
      <c r="P9" s="10"/>
      <c r="Q9" s="11">
        <v>1080</v>
      </c>
      <c r="R9" s="23">
        <f t="shared" si="2"/>
        <v>100</v>
      </c>
      <c r="X9" s="10"/>
      <c r="Y9" s="11">
        <v>5</v>
      </c>
      <c r="Z9" s="23">
        <f t="shared" si="3"/>
        <v>100</v>
      </c>
    </row>
    <row r="26" spans="3:31" x14ac:dyDescent="0.25">
      <c r="C26" s="47"/>
      <c r="D26" s="47"/>
      <c r="E26" s="47"/>
      <c r="H26" s="47"/>
      <c r="I26" s="47"/>
      <c r="J26" s="47"/>
      <c r="K26" s="47"/>
      <c r="P26" s="47"/>
      <c r="Q26" s="47"/>
      <c r="R26" s="47"/>
      <c r="S26" s="47"/>
    </row>
    <row r="29" spans="3:31" ht="14.95" thickBot="1" x14ac:dyDescent="0.3"/>
    <row r="30" spans="3:31" ht="14.95" thickBot="1" x14ac:dyDescent="0.3">
      <c r="K30" s="50" t="s">
        <v>16</v>
      </c>
      <c r="L30" s="48"/>
      <c r="M30" s="48"/>
      <c r="N30" s="51"/>
      <c r="S30" s="29"/>
      <c r="T30" s="48" t="s">
        <v>17</v>
      </c>
      <c r="U30" s="48"/>
      <c r="V30" s="30"/>
      <c r="AB30" s="29"/>
      <c r="AC30" s="48" t="s">
        <v>18</v>
      </c>
      <c r="AD30" s="48"/>
      <c r="AE30" s="30"/>
    </row>
    <row r="31" spans="3:31" x14ac:dyDescent="0.25">
      <c r="C31" s="50" t="s">
        <v>15</v>
      </c>
      <c r="D31" s="48"/>
      <c r="E31" s="48"/>
      <c r="F31" s="51"/>
      <c r="K31" s="24"/>
      <c r="L31" t="s">
        <v>4</v>
      </c>
      <c r="M31" t="s">
        <v>10</v>
      </c>
      <c r="N31" s="25"/>
      <c r="S31" s="24"/>
      <c r="T31" t="s">
        <v>4</v>
      </c>
      <c r="U31" t="s">
        <v>11</v>
      </c>
      <c r="V31" s="25"/>
      <c r="AB31" s="24"/>
      <c r="AC31" t="s">
        <v>4</v>
      </c>
      <c r="AD31" t="s">
        <v>11</v>
      </c>
      <c r="AE31" s="25"/>
    </row>
    <row r="32" spans="3:31" x14ac:dyDescent="0.25">
      <c r="C32" s="24"/>
      <c r="D32" t="s">
        <v>4</v>
      </c>
      <c r="E32" t="s">
        <v>10</v>
      </c>
      <c r="F32" s="25"/>
      <c r="K32" s="24"/>
      <c r="L32">
        <v>0</v>
      </c>
      <c r="M32">
        <v>0</v>
      </c>
      <c r="N32" s="25"/>
      <c r="S32" s="24"/>
      <c r="T32">
        <v>0</v>
      </c>
      <c r="U32">
        <v>0</v>
      </c>
      <c r="V32" s="25"/>
      <c r="AB32" s="24"/>
      <c r="AC32">
        <v>0</v>
      </c>
      <c r="AD32">
        <v>2</v>
      </c>
      <c r="AE32" s="25"/>
    </row>
    <row r="33" spans="3:31" x14ac:dyDescent="0.25">
      <c r="C33" s="24"/>
      <c r="D33">
        <v>0</v>
      </c>
      <c r="E33">
        <v>0</v>
      </c>
      <c r="F33" s="25"/>
      <c r="K33" s="24"/>
      <c r="L33">
        <v>0.25</v>
      </c>
      <c r="M33">
        <v>60</v>
      </c>
      <c r="N33" s="25"/>
      <c r="S33" s="24"/>
      <c r="T33">
        <v>0.25</v>
      </c>
      <c r="U33">
        <v>34</v>
      </c>
      <c r="V33" s="25"/>
      <c r="AB33" s="24"/>
      <c r="AC33">
        <v>0.25</v>
      </c>
      <c r="AD33">
        <v>27</v>
      </c>
      <c r="AE33" s="25"/>
    </row>
    <row r="34" spans="3:31" x14ac:dyDescent="0.25">
      <c r="C34" s="24"/>
      <c r="D34">
        <v>0.25</v>
      </c>
      <c r="E34">
        <v>15</v>
      </c>
      <c r="F34" s="25"/>
      <c r="K34" s="24"/>
      <c r="L34">
        <v>0.5</v>
      </c>
      <c r="M34">
        <v>98</v>
      </c>
      <c r="N34" s="25"/>
      <c r="S34" s="24"/>
      <c r="T34">
        <v>0.5</v>
      </c>
      <c r="U34">
        <v>88</v>
      </c>
      <c r="V34" s="25"/>
      <c r="AB34" s="24"/>
      <c r="AC34">
        <v>0.5</v>
      </c>
      <c r="AD34">
        <v>41</v>
      </c>
      <c r="AE34" s="25"/>
    </row>
    <row r="35" spans="3:31" x14ac:dyDescent="0.25">
      <c r="C35" s="24"/>
      <c r="D35">
        <v>0.5</v>
      </c>
      <c r="E35">
        <v>85</v>
      </c>
      <c r="F35" s="25"/>
      <c r="K35" s="24"/>
      <c r="L35">
        <v>1</v>
      </c>
      <c r="M35">
        <v>96</v>
      </c>
      <c r="N35" s="25"/>
      <c r="S35" s="24"/>
      <c r="T35">
        <v>1</v>
      </c>
      <c r="U35">
        <v>95</v>
      </c>
      <c r="V35" s="25"/>
      <c r="AB35" s="24"/>
      <c r="AC35">
        <v>1</v>
      </c>
      <c r="AD35">
        <v>56</v>
      </c>
      <c r="AE35" s="25"/>
    </row>
    <row r="36" spans="3:31" x14ac:dyDescent="0.25">
      <c r="C36" s="24"/>
      <c r="D36">
        <v>1</v>
      </c>
      <c r="E36">
        <v>100</v>
      </c>
      <c r="F36" s="25"/>
      <c r="K36" s="24"/>
      <c r="L36">
        <v>3</v>
      </c>
      <c r="M36">
        <v>95</v>
      </c>
      <c r="N36" s="25"/>
      <c r="S36" s="24"/>
      <c r="T36">
        <v>3</v>
      </c>
      <c r="U36">
        <v>94</v>
      </c>
      <c r="V36" s="25"/>
      <c r="AB36" s="24"/>
      <c r="AC36">
        <v>3</v>
      </c>
      <c r="AD36">
        <v>82</v>
      </c>
      <c r="AE36" s="25"/>
    </row>
    <row r="37" spans="3:31" x14ac:dyDescent="0.25">
      <c r="C37" s="24"/>
      <c r="D37">
        <v>3</v>
      </c>
      <c r="E37">
        <v>100</v>
      </c>
      <c r="F37" s="25"/>
      <c r="K37" s="24"/>
      <c r="L37">
        <v>6</v>
      </c>
      <c r="M37">
        <v>97</v>
      </c>
      <c r="N37" s="25"/>
      <c r="S37" s="24"/>
      <c r="T37">
        <v>6</v>
      </c>
      <c r="U37">
        <v>97</v>
      </c>
      <c r="V37" s="25"/>
      <c r="AB37" s="24"/>
      <c r="AC37">
        <v>6</v>
      </c>
      <c r="AD37">
        <v>94</v>
      </c>
      <c r="AE37" s="25"/>
    </row>
    <row r="38" spans="3:31" ht="14.95" thickBot="1" x14ac:dyDescent="0.3">
      <c r="C38" s="24"/>
      <c r="D38">
        <v>6</v>
      </c>
      <c r="E38">
        <v>100</v>
      </c>
      <c r="F38" s="25"/>
      <c r="K38" s="26"/>
      <c r="L38" s="27">
        <v>8</v>
      </c>
      <c r="M38" s="27">
        <v>98</v>
      </c>
      <c r="N38" s="28"/>
      <c r="S38" s="26"/>
      <c r="T38" s="27">
        <v>8</v>
      </c>
      <c r="U38" s="27">
        <v>96</v>
      </c>
      <c r="V38" s="28"/>
      <c r="AB38" s="26"/>
      <c r="AC38" s="27">
        <v>8</v>
      </c>
      <c r="AD38" s="27">
        <v>95</v>
      </c>
      <c r="AE38" s="28"/>
    </row>
    <row r="39" spans="3:31" ht="14.95" thickBot="1" x14ac:dyDescent="0.3">
      <c r="C39" s="26"/>
      <c r="D39" s="27">
        <v>8</v>
      </c>
      <c r="E39" s="27">
        <v>100</v>
      </c>
      <c r="F39" s="28"/>
    </row>
    <row r="60" spans="3:29" ht="14.95" thickBot="1" x14ac:dyDescent="0.3"/>
    <row r="61" spans="3:29" x14ac:dyDescent="0.25">
      <c r="C61" s="29"/>
      <c r="D61" s="48" t="s">
        <v>19</v>
      </c>
      <c r="E61" s="49"/>
      <c r="F61" s="30"/>
      <c r="K61" s="29"/>
      <c r="L61" s="48" t="s">
        <v>12</v>
      </c>
      <c r="M61" s="48"/>
      <c r="N61" s="30"/>
      <c r="R61" s="29"/>
      <c r="S61" s="48" t="s">
        <v>20</v>
      </c>
      <c r="T61" s="48"/>
      <c r="U61" s="30"/>
      <c r="Z61" s="29"/>
      <c r="AA61" s="48" t="s">
        <v>21</v>
      </c>
      <c r="AB61" s="48"/>
      <c r="AC61" s="30"/>
    </row>
    <row r="62" spans="3:29" x14ac:dyDescent="0.25">
      <c r="C62" s="24"/>
      <c r="D62" t="s">
        <v>4</v>
      </c>
      <c r="E62" t="s">
        <v>11</v>
      </c>
      <c r="F62" s="25"/>
      <c r="K62" s="24"/>
      <c r="L62" t="s">
        <v>4</v>
      </c>
      <c r="M62" t="s">
        <v>11</v>
      </c>
      <c r="N62" s="25"/>
      <c r="R62" s="24"/>
      <c r="S62" t="s">
        <v>4</v>
      </c>
      <c r="T62" t="s">
        <v>11</v>
      </c>
      <c r="U62" s="25"/>
      <c r="Z62" s="24"/>
      <c r="AA62" t="s">
        <v>4</v>
      </c>
      <c r="AB62" t="s">
        <v>11</v>
      </c>
      <c r="AC62" s="25"/>
    </row>
    <row r="63" spans="3:29" x14ac:dyDescent="0.25">
      <c r="C63" s="24"/>
      <c r="D63">
        <v>0</v>
      </c>
      <c r="E63">
        <v>0</v>
      </c>
      <c r="F63" s="25"/>
      <c r="K63" s="24"/>
      <c r="L63">
        <v>0</v>
      </c>
      <c r="M63">
        <v>0</v>
      </c>
      <c r="N63" s="25"/>
      <c r="R63" s="24"/>
      <c r="S63">
        <v>0</v>
      </c>
      <c r="T63">
        <v>0</v>
      </c>
      <c r="U63" s="25"/>
      <c r="Z63" s="24"/>
      <c r="AA63">
        <v>0</v>
      </c>
      <c r="AB63">
        <v>0</v>
      </c>
      <c r="AC63" s="25"/>
    </row>
    <row r="64" spans="3:29" x14ac:dyDescent="0.25">
      <c r="C64" s="24"/>
      <c r="D64">
        <v>0.25</v>
      </c>
      <c r="E64">
        <v>10</v>
      </c>
      <c r="F64" s="25"/>
      <c r="K64" s="24"/>
      <c r="L64">
        <v>0.25</v>
      </c>
      <c r="M64">
        <v>58</v>
      </c>
      <c r="N64" s="25"/>
      <c r="R64" s="24"/>
      <c r="S64">
        <v>0.25</v>
      </c>
      <c r="T64">
        <v>10</v>
      </c>
      <c r="U64" s="25"/>
      <c r="Z64" s="24"/>
      <c r="AA64">
        <v>0.25</v>
      </c>
      <c r="AB64">
        <v>82</v>
      </c>
      <c r="AC64" s="25"/>
    </row>
    <row r="65" spans="3:29" x14ac:dyDescent="0.25">
      <c r="C65" s="24"/>
      <c r="D65">
        <v>0.5</v>
      </c>
      <c r="E65">
        <v>54</v>
      </c>
      <c r="F65" s="25"/>
      <c r="K65" s="24"/>
      <c r="L65">
        <v>0.5</v>
      </c>
      <c r="M65">
        <v>69</v>
      </c>
      <c r="N65" s="25"/>
      <c r="R65" s="24"/>
      <c r="S65">
        <v>0.5</v>
      </c>
      <c r="T65">
        <v>33</v>
      </c>
      <c r="U65" s="25"/>
      <c r="Z65" s="24"/>
      <c r="AA65">
        <v>0.5</v>
      </c>
      <c r="AB65">
        <v>93</v>
      </c>
      <c r="AC65" s="25"/>
    </row>
    <row r="66" spans="3:29" x14ac:dyDescent="0.25">
      <c r="C66" s="24"/>
      <c r="D66">
        <v>1</v>
      </c>
      <c r="E66">
        <v>80</v>
      </c>
      <c r="F66" s="25"/>
      <c r="K66" s="24"/>
      <c r="L66">
        <v>1</v>
      </c>
      <c r="M66">
        <v>81</v>
      </c>
      <c r="N66" s="25"/>
      <c r="R66" s="24"/>
      <c r="S66">
        <v>1</v>
      </c>
      <c r="T66">
        <v>88</v>
      </c>
      <c r="U66" s="25"/>
      <c r="Z66" s="24"/>
      <c r="AA66">
        <v>1</v>
      </c>
      <c r="AB66">
        <v>94</v>
      </c>
      <c r="AC66" s="25"/>
    </row>
    <row r="67" spans="3:29" x14ac:dyDescent="0.25">
      <c r="C67" s="24"/>
      <c r="D67">
        <v>3</v>
      </c>
      <c r="E67">
        <v>95</v>
      </c>
      <c r="F67" s="25"/>
      <c r="K67" s="24"/>
      <c r="L67">
        <v>3</v>
      </c>
      <c r="M67">
        <v>88</v>
      </c>
      <c r="N67" s="25"/>
      <c r="R67" s="24"/>
      <c r="S67">
        <v>3</v>
      </c>
      <c r="T67">
        <v>90</v>
      </c>
      <c r="U67" s="25"/>
      <c r="Z67" s="24"/>
      <c r="AA67">
        <v>3</v>
      </c>
      <c r="AB67">
        <v>94</v>
      </c>
      <c r="AC67" s="25"/>
    </row>
    <row r="68" spans="3:29" x14ac:dyDescent="0.25">
      <c r="C68" s="24"/>
      <c r="D68">
        <v>6</v>
      </c>
      <c r="E68">
        <v>93</v>
      </c>
      <c r="F68" s="25"/>
      <c r="K68" s="24"/>
      <c r="L68">
        <v>6</v>
      </c>
      <c r="M68">
        <v>94</v>
      </c>
      <c r="N68" s="25"/>
      <c r="R68" s="24"/>
      <c r="S68">
        <v>6</v>
      </c>
      <c r="T68">
        <v>91</v>
      </c>
      <c r="U68" s="25"/>
      <c r="Z68" s="24"/>
      <c r="AA68">
        <v>6</v>
      </c>
      <c r="AB68">
        <v>94</v>
      </c>
      <c r="AC68" s="25"/>
    </row>
    <row r="69" spans="3:29" ht="14.95" thickBot="1" x14ac:dyDescent="0.3">
      <c r="C69" s="26"/>
      <c r="D69" s="27">
        <v>8</v>
      </c>
      <c r="E69" s="27">
        <v>97</v>
      </c>
      <c r="F69" s="28"/>
      <c r="K69" s="26"/>
      <c r="L69" s="27">
        <v>8</v>
      </c>
      <c r="M69" s="27">
        <v>94</v>
      </c>
      <c r="N69" s="28"/>
      <c r="R69" s="26"/>
      <c r="S69" s="27">
        <v>8</v>
      </c>
      <c r="T69" s="27">
        <v>91</v>
      </c>
      <c r="U69" s="28"/>
      <c r="Z69" s="26"/>
      <c r="AA69" s="27">
        <v>8</v>
      </c>
      <c r="AB69" s="27">
        <v>94</v>
      </c>
      <c r="AC69" s="28"/>
    </row>
  </sheetData>
  <mergeCells count="15">
    <mergeCell ref="AC30:AD30"/>
    <mergeCell ref="D61:E61"/>
    <mergeCell ref="C31:F31"/>
    <mergeCell ref="K30:N30"/>
    <mergeCell ref="T30:U30"/>
    <mergeCell ref="L61:M61"/>
    <mergeCell ref="S61:T61"/>
    <mergeCell ref="AA61:AB61"/>
    <mergeCell ref="X1:Z1"/>
    <mergeCell ref="C1:E1"/>
    <mergeCell ref="K1:M1"/>
    <mergeCell ref="P1:R1"/>
    <mergeCell ref="C26:E26"/>
    <mergeCell ref="H26:K26"/>
    <mergeCell ref="P26:S2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F0C1-6A28-4539-B243-346D85FCA9A6}">
  <dimension ref="A1:L10"/>
  <sheetViews>
    <sheetView topLeftCell="A10" workbookViewId="0">
      <selection activeCell="H2" sqref="H2"/>
    </sheetView>
  </sheetViews>
  <sheetFormatPr defaultColWidth="8.875" defaultRowHeight="14.3" x14ac:dyDescent="0.25"/>
  <sheetData>
    <row r="1" spans="1:12" x14ac:dyDescent="0.25">
      <c r="A1" s="63" t="s">
        <v>2</v>
      </c>
      <c r="B1" s="64"/>
      <c r="C1" s="65"/>
      <c r="D1" s="63" t="s">
        <v>5</v>
      </c>
      <c r="E1" s="64"/>
      <c r="F1" s="65"/>
      <c r="G1" s="63" t="s">
        <v>6</v>
      </c>
      <c r="H1" s="64"/>
      <c r="I1" s="66"/>
      <c r="J1" s="63" t="s">
        <v>7</v>
      </c>
      <c r="K1" s="64"/>
      <c r="L1" s="66"/>
    </row>
    <row r="2" spans="1:12" x14ac:dyDescent="0.25">
      <c r="A2" s="7" t="s">
        <v>0</v>
      </c>
      <c r="B2" s="2" t="s">
        <v>8</v>
      </c>
      <c r="C2" s="6" t="s">
        <v>1</v>
      </c>
      <c r="D2" s="7" t="s">
        <v>1</v>
      </c>
      <c r="E2" s="2" t="s">
        <v>0</v>
      </c>
      <c r="F2" s="6" t="s">
        <v>8</v>
      </c>
      <c r="G2" s="7" t="s">
        <v>3</v>
      </c>
      <c r="H2" s="2" t="s">
        <v>0</v>
      </c>
      <c r="I2" s="8" t="s">
        <v>8</v>
      </c>
      <c r="J2" s="7" t="s">
        <v>4</v>
      </c>
      <c r="K2" s="2" t="s">
        <v>0</v>
      </c>
      <c r="L2" s="8" t="s">
        <v>8</v>
      </c>
    </row>
    <row r="3" spans="1:12" x14ac:dyDescent="0.25">
      <c r="A3" s="7"/>
      <c r="B3" s="2"/>
      <c r="C3" s="6"/>
      <c r="D3" s="7"/>
      <c r="E3" s="2"/>
      <c r="F3" s="6"/>
      <c r="G3" s="7"/>
      <c r="H3" s="2"/>
      <c r="I3" s="8"/>
      <c r="J3" s="7"/>
      <c r="K3" s="2"/>
      <c r="L3" s="8"/>
    </row>
    <row r="4" spans="1:12" x14ac:dyDescent="0.25">
      <c r="A4" s="7">
        <v>0</v>
      </c>
      <c r="B4" s="2">
        <v>0</v>
      </c>
      <c r="C4" s="6">
        <v>0</v>
      </c>
      <c r="D4" s="7">
        <v>0</v>
      </c>
      <c r="E4" s="2">
        <v>0</v>
      </c>
      <c r="F4" s="6">
        <v>0</v>
      </c>
      <c r="G4" s="7">
        <v>0</v>
      </c>
      <c r="H4" s="2">
        <v>0</v>
      </c>
      <c r="I4" s="8">
        <v>0</v>
      </c>
      <c r="J4" s="7">
        <v>0</v>
      </c>
      <c r="K4" s="2">
        <v>0</v>
      </c>
      <c r="L4" s="8">
        <v>0</v>
      </c>
    </row>
    <row r="5" spans="1:12" x14ac:dyDescent="0.25">
      <c r="A5" s="7">
        <v>183</v>
      </c>
      <c r="B5" s="3">
        <f>(A5)/A$10</f>
        <v>0.83181818181818179</v>
      </c>
      <c r="C5" s="6">
        <v>0.25</v>
      </c>
      <c r="D5" s="7">
        <v>139</v>
      </c>
      <c r="E5" s="2">
        <v>0.25</v>
      </c>
      <c r="F5" s="13">
        <f>D5/D$10</f>
        <v>0.57916666666666672</v>
      </c>
      <c r="G5" s="7">
        <v>0.25</v>
      </c>
      <c r="H5" s="2">
        <f>215</f>
        <v>215</v>
      </c>
      <c r="I5" s="9">
        <f>H5/H$10</f>
        <v>0.19907407407407407</v>
      </c>
      <c r="J5" s="7">
        <v>0.25</v>
      </c>
      <c r="K5" s="2">
        <v>1.3540000000000001</v>
      </c>
      <c r="L5" s="9">
        <f t="shared" ref="L5:L10" si="0">K5/K$10</f>
        <v>0.27080000000000004</v>
      </c>
    </row>
    <row r="6" spans="1:12" x14ac:dyDescent="0.25">
      <c r="A6" s="16">
        <v>199</v>
      </c>
      <c r="B6" s="3">
        <f t="shared" ref="B6:B10" si="1">(A6)/A$10</f>
        <v>0.90454545454545454</v>
      </c>
      <c r="C6" s="6">
        <v>0.5</v>
      </c>
      <c r="D6" s="7">
        <v>205</v>
      </c>
      <c r="E6" s="2">
        <v>0.5</v>
      </c>
      <c r="F6" s="13">
        <f t="shared" ref="F6:F9" si="2">D6/D$10</f>
        <v>0.85416666666666663</v>
      </c>
      <c r="G6" s="7">
        <v>0.5</v>
      </c>
      <c r="H6" s="2">
        <f>257</f>
        <v>257</v>
      </c>
      <c r="I6" s="9">
        <f t="shared" ref="I6:I10" si="3">H6/H$10</f>
        <v>0.23796296296296296</v>
      </c>
      <c r="J6" s="7">
        <v>0.5</v>
      </c>
      <c r="K6" s="2">
        <v>4.4119999999999999</v>
      </c>
      <c r="L6" s="9">
        <f t="shared" si="0"/>
        <v>0.88239999999999996</v>
      </c>
    </row>
    <row r="7" spans="1:12" x14ac:dyDescent="0.25">
      <c r="A7" s="17">
        <v>204</v>
      </c>
      <c r="B7" s="3">
        <f t="shared" si="1"/>
        <v>0.92727272727272725</v>
      </c>
      <c r="C7" s="6">
        <v>1</v>
      </c>
      <c r="D7" s="17">
        <v>216</v>
      </c>
      <c r="E7" s="2">
        <v>1</v>
      </c>
      <c r="F7" s="13">
        <f t="shared" si="2"/>
        <v>0.9</v>
      </c>
      <c r="G7" s="7">
        <v>1</v>
      </c>
      <c r="H7" s="2">
        <f>333</f>
        <v>333</v>
      </c>
      <c r="I7" s="9">
        <f t="shared" si="3"/>
        <v>0.30833333333333335</v>
      </c>
      <c r="J7" s="7">
        <v>1</v>
      </c>
      <c r="K7" s="2">
        <v>4.4240000000000004</v>
      </c>
      <c r="L7" s="9">
        <f t="shared" si="0"/>
        <v>0.88480000000000003</v>
      </c>
    </row>
    <row r="8" spans="1:12" x14ac:dyDescent="0.25">
      <c r="A8" s="7">
        <v>206</v>
      </c>
      <c r="B8" s="3">
        <f t="shared" si="1"/>
        <v>0.9363636363636364</v>
      </c>
      <c r="C8" s="6">
        <v>3</v>
      </c>
      <c r="D8" s="7">
        <v>220</v>
      </c>
      <c r="E8" s="2">
        <v>3</v>
      </c>
      <c r="F8" s="13">
        <f t="shared" si="2"/>
        <v>0.91666666666666663</v>
      </c>
      <c r="G8" s="7">
        <v>3</v>
      </c>
      <c r="H8" s="4">
        <f>724</f>
        <v>724</v>
      </c>
      <c r="I8" s="9">
        <f t="shared" si="3"/>
        <v>0.67037037037037039</v>
      </c>
      <c r="J8" s="7">
        <v>3</v>
      </c>
      <c r="K8" s="4">
        <v>4.444</v>
      </c>
      <c r="L8" s="9">
        <f t="shared" si="0"/>
        <v>0.88880000000000003</v>
      </c>
    </row>
    <row r="9" spans="1:12" x14ac:dyDescent="0.25">
      <c r="A9" s="7">
        <v>206</v>
      </c>
      <c r="B9" s="3">
        <f t="shared" si="1"/>
        <v>0.9363636363636364</v>
      </c>
      <c r="C9" s="6">
        <v>8</v>
      </c>
      <c r="D9" s="7">
        <v>220</v>
      </c>
      <c r="E9" s="2">
        <v>8</v>
      </c>
      <c r="F9" s="13">
        <f t="shared" si="2"/>
        <v>0.91666666666666663</v>
      </c>
      <c r="G9" s="7">
        <v>8</v>
      </c>
      <c r="H9" s="5">
        <f>1040</f>
        <v>1040</v>
      </c>
      <c r="I9" s="9">
        <f t="shared" si="3"/>
        <v>0.96296296296296291</v>
      </c>
      <c r="J9" s="7">
        <v>8</v>
      </c>
      <c r="K9" s="2">
        <v>4.4000000000000004</v>
      </c>
      <c r="L9" s="9">
        <f t="shared" si="0"/>
        <v>0.88000000000000012</v>
      </c>
    </row>
    <row r="10" spans="1:12" ht="14.95" thickBot="1" x14ac:dyDescent="0.3">
      <c r="A10" s="10">
        <v>220</v>
      </c>
      <c r="B10" s="15">
        <f t="shared" si="1"/>
        <v>1</v>
      </c>
      <c r="C10" s="18"/>
      <c r="D10" s="10">
        <v>240</v>
      </c>
      <c r="E10" s="11"/>
      <c r="F10" s="14">
        <f>D10/D$10</f>
        <v>1</v>
      </c>
      <c r="G10" s="10"/>
      <c r="H10" s="11">
        <v>1080</v>
      </c>
      <c r="I10" s="12">
        <f t="shared" si="3"/>
        <v>1</v>
      </c>
      <c r="J10" s="10"/>
      <c r="K10" s="11">
        <v>5</v>
      </c>
      <c r="L10" s="12">
        <f t="shared" si="0"/>
        <v>1</v>
      </c>
    </row>
  </sheetData>
  <mergeCells count="4">
    <mergeCell ref="A1:C1"/>
    <mergeCell ref="D1:F1"/>
    <mergeCell ref="G1:I1"/>
    <mergeCell ref="J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 (2)</vt:lpstr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 Ermini</cp:lastModifiedBy>
  <dcterms:created xsi:type="dcterms:W3CDTF">2021-02-12T19:52:31Z</dcterms:created>
  <dcterms:modified xsi:type="dcterms:W3CDTF">2024-02-23T10:57:17Z</dcterms:modified>
</cp:coreProperties>
</file>