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Work File\My Papers\Lindsey Druschel\NeuN Marker v Proteomics\JMCB - invite (cell-specific)\"/>
    </mc:Choice>
  </mc:AlternateContent>
  <xr:revisionPtr revIDLastSave="0" documentId="8_{88777DCB-1124-4978-9503-66EAFF8AC7DD}" xr6:coauthVersionLast="47" xr6:coauthVersionMax="47" xr10:uidLastSave="{00000000-0000-0000-0000-000000000000}"/>
  <bookViews>
    <workbookView xWindow="-120" yWindow="-120" windowWidth="51840" windowHeight="21120" activeTab="2" xr2:uid="{00000000-000D-0000-FFFF-FFFF00000000}"/>
  </bookViews>
  <sheets>
    <sheet name="ReadMe" sheetId="3" r:id="rId1"/>
    <sheet name="NeuN Count" sheetId="1" r:id="rId2"/>
    <sheet name="Proteomic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D12" i="3"/>
  <c r="D13" i="3" s="1"/>
  <c r="C12" i="3"/>
  <c r="C13" i="3" s="1"/>
  <c r="D9" i="3"/>
  <c r="D10" i="3" s="1"/>
  <c r="C9" i="3"/>
  <c r="C10" i="3" s="1"/>
  <c r="D6" i="3"/>
  <c r="D7" i="3" s="1"/>
  <c r="C6" i="3"/>
  <c r="C7" i="3" s="1"/>
  <c r="M27" i="2"/>
  <c r="G27" i="2"/>
  <c r="M26" i="2"/>
  <c r="G26" i="2"/>
  <c r="M25" i="2"/>
  <c r="G25" i="2"/>
  <c r="M24" i="2"/>
  <c r="G24" i="2"/>
  <c r="M23" i="2"/>
  <c r="G23" i="2"/>
  <c r="M18" i="2"/>
  <c r="G18" i="2"/>
  <c r="M17" i="2"/>
  <c r="G17" i="2"/>
  <c r="M16" i="2"/>
  <c r="G16" i="2"/>
  <c r="M15" i="2"/>
  <c r="G15" i="2"/>
  <c r="M14" i="2"/>
  <c r="G14" i="2"/>
  <c r="M9" i="2"/>
  <c r="G9" i="2"/>
  <c r="M8" i="2"/>
  <c r="G8" i="2"/>
  <c r="M7" i="2"/>
  <c r="G7" i="2"/>
  <c r="M6" i="2"/>
  <c r="G6" i="2"/>
  <c r="M5" i="2"/>
  <c r="G5" i="2"/>
  <c r="U16" i="1"/>
  <c r="T16" i="1"/>
  <c r="U15" i="1"/>
  <c r="T15" i="1"/>
  <c r="Z7" i="1" s="1"/>
  <c r="U14" i="1"/>
  <c r="T14" i="1"/>
  <c r="Y7" i="1" s="1"/>
  <c r="U10" i="1"/>
  <c r="T10" i="1"/>
  <c r="U9" i="1"/>
  <c r="T9" i="1"/>
  <c r="U8" i="1"/>
  <c r="T8" i="1"/>
  <c r="AA7" i="1"/>
  <c r="AF6" i="1"/>
  <c r="AE6" i="1"/>
  <c r="AD6" i="1"/>
  <c r="AA6" i="1"/>
  <c r="Z6" i="1"/>
  <c r="Y6" i="1"/>
  <c r="AF5" i="1"/>
  <c r="AE5" i="1"/>
  <c r="AD5" i="1"/>
  <c r="Y4" i="1"/>
</calcChain>
</file>

<file path=xl/sharedStrings.xml><?xml version="1.0" encoding="utf-8"?>
<sst xmlns="http://schemas.openxmlformats.org/spreadsheetml/2006/main" count="155" uniqueCount="72">
  <si>
    <t>NSCTR Baseline ROI</t>
  </si>
  <si>
    <t xml:space="preserve">Total Count: </t>
  </si>
  <si>
    <t xml:space="preserve">Total Area (square microns): </t>
  </si>
  <si>
    <t>Average</t>
  </si>
  <si>
    <t>Standard Deviation</t>
  </si>
  <si>
    <t>NeuN Counts per Square Millimeter:</t>
  </si>
  <si>
    <t>T-Tests:</t>
  </si>
  <si>
    <t xml:space="preserve">NeuN Count per Square Millimeter, Entire ROI: </t>
  </si>
  <si>
    <t xml:space="preserve">NSCTR Animals: </t>
  </si>
  <si>
    <t>NSCTR</t>
  </si>
  <si>
    <t>Inner</t>
  </si>
  <si>
    <t>Middle</t>
  </si>
  <si>
    <t>Outer</t>
  </si>
  <si>
    <t>4WK</t>
  </si>
  <si>
    <t>4WK Animal:</t>
  </si>
  <si>
    <t>WT 4WK L3S4</t>
  </si>
  <si>
    <t>WT 4WK5 L3S2</t>
  </si>
  <si>
    <t>WT 4WK1 L3S5</t>
  </si>
  <si>
    <t>WT 4WK2 L3S5</t>
  </si>
  <si>
    <t>WT 4WK L2S6</t>
  </si>
  <si>
    <t>WT 4WK1 L2S6</t>
  </si>
  <si>
    <t>WT 4WK2 L3S4</t>
  </si>
  <si>
    <t>WT 4WK5 L3S4</t>
  </si>
  <si>
    <t>8WK</t>
  </si>
  <si>
    <t xml:space="preserve">ROI: </t>
  </si>
  <si>
    <t>4WK Animals:</t>
  </si>
  <si>
    <t xml:space="preserve">NeuN Count per Square Millimeter, Inner: </t>
  </si>
  <si>
    <t xml:space="preserve">NeuN Count per Square Millimeter, Middle: </t>
  </si>
  <si>
    <t xml:space="preserve">NeuN Count per Square Millimeter, Outer: </t>
  </si>
  <si>
    <t>8WK Animal:</t>
  </si>
  <si>
    <t>WT 8WK1 L1S9</t>
  </si>
  <si>
    <t>WT 8WK2 L1S5</t>
  </si>
  <si>
    <t>WT 8WK1 L3S7</t>
  </si>
  <si>
    <t>WT 8WK5 L3S2</t>
  </si>
  <si>
    <t>WT 8WK1 L4S4 (NCPP)</t>
  </si>
  <si>
    <t>WT 8WK2 L2S1</t>
  </si>
  <si>
    <t>WT 8WK3 L3S3</t>
  </si>
  <si>
    <t>WT 8WK4 L2S1</t>
  </si>
  <si>
    <t>ROI:</t>
  </si>
  <si>
    <t>8WK Animals:</t>
  </si>
  <si>
    <t xml:space="preserve">NeuN Count per Square Millimeter Middle: </t>
  </si>
  <si>
    <t xml:space="preserve">NeuN Count per Square Millimeter Outer: </t>
  </si>
  <si>
    <t>4WK NeuN Inner vs CTRNeuN Inner</t>
  </si>
  <si>
    <t>8WK NeuN Inner vs CTRNeuN Inner</t>
  </si>
  <si>
    <t>Protein</t>
  </si>
  <si>
    <t>Log2FC</t>
  </si>
  <si>
    <t>Pval</t>
  </si>
  <si>
    <t>FDRq</t>
  </si>
  <si>
    <t>-log10(padjusted)</t>
  </si>
  <si>
    <t>MAP2</t>
  </si>
  <si>
    <t>MBP</t>
  </si>
  <si>
    <t>NfL</t>
  </si>
  <si>
    <t>OLIG2</t>
  </si>
  <si>
    <t>SYP</t>
  </si>
  <si>
    <t>4WK NeuN Middle vs CTRNeuN Middle</t>
  </si>
  <si>
    <t>8WK NeuN Middle vs CTRNeuN Middle</t>
  </si>
  <si>
    <t>4WK NeuN Outer vs CTRNeuN Outer</t>
  </si>
  <si>
    <t>8WK NeuN Outer vs CTRNeuN Outer</t>
  </si>
  <si>
    <t>Sheet 1: NeuN Count</t>
  </si>
  <si>
    <t>Page shows the NeuN counts (counted manually) and the area for each ring collected in Lindsey's and Sydney's proteomics study (collected in 2022) (see example below). Then a t-test was performed to determine if the NeuN counts per area were the same between different time points.</t>
  </si>
  <si>
    <t xml:space="preserve">Example: </t>
  </si>
  <si>
    <t>&lt; Sample Name as shown on GeoMx</t>
  </si>
  <si>
    <t>&lt; ROI number on instrument</t>
  </si>
  <si>
    <t>&lt;NeuN manually counted in inner ring</t>
  </si>
  <si>
    <t>&lt; Summed area of inner NeuN, GFAP, Else regions</t>
  </si>
  <si>
    <t>&lt; #NeuN/area inner ring (converted from um to mm)</t>
  </si>
  <si>
    <t>"</t>
  </si>
  <si>
    <t>All remaining columns are repeated for middle and outer rings</t>
  </si>
  <si>
    <t>Sheet 2: Proteomics</t>
  </si>
  <si>
    <t>This sheet shows the values for the proteomics analysis, see example below</t>
  </si>
  <si>
    <t>&lt; Comparison</t>
  </si>
  <si>
    <t>&lt;Log2FC [log2(experimental average/control average)], Pval (unadjusted), FDRq (adjusted pval), -log10(adjusted pval) for volcano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</si>
</sst>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b/>
      <sz val="17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2"/>
      <color theme="1"/>
      <name val="Arial"/>
      <scheme val="minor"/>
    </font>
    <font>
      <b/>
      <u/>
      <sz val="17"/>
      <color theme="1"/>
      <name val="Arial"/>
      <scheme val="minor"/>
    </font>
    <font>
      <sz val="9"/>
      <color rgb="FF000000"/>
      <name val="&quot;Google Sans Mono&quot;"/>
    </font>
    <font>
      <sz val="17"/>
      <color theme="1"/>
      <name val="Arial"/>
      <scheme val="minor"/>
    </font>
    <font>
      <b/>
      <u/>
      <sz val="17"/>
      <color theme="1"/>
      <name val="Arial"/>
      <scheme val="minor"/>
    </font>
    <font>
      <sz val="12"/>
      <color theme="1"/>
      <name val="Arial"/>
    </font>
    <font>
      <sz val="11"/>
      <color theme="1"/>
      <name val="Calibri"/>
    </font>
    <font>
      <sz val="10"/>
      <color theme="1"/>
      <name val="Arial"/>
    </font>
    <font>
      <sz val="10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0EB"/>
        <bgColor rgb="FFFFD0EB"/>
      </patternFill>
    </fill>
    <fill>
      <patternFill patternType="solid">
        <fgColor rgb="FFD9EAD4"/>
        <bgColor rgb="FFD9EAD4"/>
      </patternFill>
    </fill>
    <fill>
      <patternFill patternType="solid">
        <fgColor rgb="FFCFE2F2"/>
        <bgColor rgb="FFCFE2F2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D2E8"/>
        <bgColor rgb="FFD9D2E8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B7E1CD"/>
        <bgColor rgb="FFB7E1CD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DD7E6B"/>
        <bgColor rgb="FFDD7E6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8" fillId="6" borderId="0" xfId="0" applyFont="1" applyFill="1"/>
    <xf numFmtId="0" fontId="6" fillId="7" borderId="0" xfId="0" applyFont="1" applyFill="1" applyAlignment="1">
      <alignment horizontal="center" wrapText="1"/>
    </xf>
    <xf numFmtId="0" fontId="2" fillId="8" borderId="0" xfId="0" applyFont="1" applyFill="1" applyAlignment="1">
      <alignment wrapText="1"/>
    </xf>
    <xf numFmtId="0" fontId="6" fillId="0" borderId="0" xfId="0" applyFont="1"/>
    <xf numFmtId="0" fontId="3" fillId="9" borderId="0" xfId="0" applyFont="1" applyFill="1" applyAlignment="1">
      <alignment wrapText="1"/>
    </xf>
    <xf numFmtId="0" fontId="9" fillId="9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1" fillId="10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Alignment="1">
      <alignment horizontal="center" wrapText="1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11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1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4" fillId="6" borderId="0" xfId="0" applyFont="1" applyFill="1" applyAlignment="1">
      <alignment horizontal="left" wrapText="1"/>
    </xf>
    <xf numFmtId="0" fontId="6" fillId="7" borderId="0" xfId="0" applyFont="1" applyFill="1" applyAlignment="1">
      <alignment horizontal="center" wrapText="1"/>
    </xf>
    <xf numFmtId="0" fontId="0" fillId="0" borderId="0" xfId="0"/>
    <xf numFmtId="0" fontId="6" fillId="10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12" fillId="1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8"/>
  <sheetViews>
    <sheetView workbookViewId="0"/>
  </sheetViews>
  <sheetFormatPr defaultColWidth="12.5703125" defaultRowHeight="15.75" customHeight="1" x14ac:dyDescent="0.2"/>
  <cols>
    <col min="1" max="1" width="74.5703125" customWidth="1"/>
    <col min="2" max="2" width="42" customWidth="1"/>
    <col min="6" max="6" width="29.42578125" customWidth="1"/>
    <col min="9" max="9" width="46.42578125" customWidth="1"/>
  </cols>
  <sheetData>
    <row r="1" spans="1:5" ht="96" customHeight="1" x14ac:dyDescent="0.2">
      <c r="A1" s="6" t="s">
        <v>58</v>
      </c>
      <c r="B1" s="28" t="s">
        <v>59</v>
      </c>
    </row>
    <row r="3" spans="1:5" ht="51" x14ac:dyDescent="0.2">
      <c r="A3" s="6"/>
      <c r="B3" s="4" t="s">
        <v>60</v>
      </c>
      <c r="C3" s="29" t="s">
        <v>21</v>
      </c>
      <c r="D3" s="30"/>
      <c r="E3" s="6" t="s">
        <v>61</v>
      </c>
    </row>
    <row r="4" spans="1:5" ht="25.5" x14ac:dyDescent="0.2">
      <c r="C4" s="7">
        <v>1</v>
      </c>
      <c r="D4" s="7">
        <v>2</v>
      </c>
      <c r="E4" s="6" t="s">
        <v>62</v>
      </c>
    </row>
    <row r="5" spans="1:5" ht="51" x14ac:dyDescent="0.2">
      <c r="C5" s="7">
        <v>78</v>
      </c>
      <c r="D5" s="7">
        <v>70</v>
      </c>
      <c r="E5" s="6" t="s">
        <v>63</v>
      </c>
    </row>
    <row r="6" spans="1:5" ht="51" x14ac:dyDescent="0.2">
      <c r="C6" s="7">
        <f>6461.1+10852+56578.4</f>
        <v>73891.5</v>
      </c>
      <c r="D6" s="7">
        <f>6147+4697.5+39175.1</f>
        <v>50019.6</v>
      </c>
      <c r="E6" s="6" t="s">
        <v>64</v>
      </c>
    </row>
    <row r="7" spans="1:5" ht="63.75" x14ac:dyDescent="0.2">
      <c r="C7" s="7">
        <f t="shared" ref="C7:D7" si="0">C5/(C6*0.000001)</f>
        <v>1055.6017945230508</v>
      </c>
      <c r="D7" s="7">
        <f t="shared" si="0"/>
        <v>1399.4514150453024</v>
      </c>
      <c r="E7" s="6" t="s">
        <v>65</v>
      </c>
    </row>
    <row r="8" spans="1:5" ht="15" x14ac:dyDescent="0.2">
      <c r="C8" s="7">
        <v>146</v>
      </c>
      <c r="D8" s="7">
        <v>168</v>
      </c>
      <c r="E8" s="6" t="s">
        <v>66</v>
      </c>
    </row>
    <row r="9" spans="1:5" ht="15" x14ac:dyDescent="0.2">
      <c r="C9" s="7">
        <f>13212.4+3076.5+109411.4</f>
        <v>125700.29999999999</v>
      </c>
      <c r="D9" s="7">
        <f>16189.3+2278.4+83297.6</f>
        <v>101765.3</v>
      </c>
      <c r="E9" s="6" t="s">
        <v>66</v>
      </c>
    </row>
    <row r="10" spans="1:5" ht="63.75" x14ac:dyDescent="0.2">
      <c r="C10" s="7">
        <f t="shared" ref="C10:D10" si="1">C8/(C9*0.000001)</f>
        <v>1161.4928524434708</v>
      </c>
      <c r="D10" s="7">
        <f t="shared" si="1"/>
        <v>1650.8574140694323</v>
      </c>
      <c r="E10" s="6" t="s">
        <v>67</v>
      </c>
    </row>
    <row r="11" spans="1:5" ht="15" x14ac:dyDescent="0.2">
      <c r="C11" s="7">
        <v>158</v>
      </c>
      <c r="D11" s="7">
        <v>293</v>
      </c>
      <c r="E11" s="6" t="s">
        <v>66</v>
      </c>
    </row>
    <row r="12" spans="1:5" ht="15" x14ac:dyDescent="0.2">
      <c r="C12" s="7">
        <f>14116.2+866.6+101419.1</f>
        <v>116401.90000000001</v>
      </c>
      <c r="D12" s="7">
        <f>25220.1+841+127681.5</f>
        <v>153742.6</v>
      </c>
      <c r="E12" s="6" t="s">
        <v>66</v>
      </c>
    </row>
    <row r="13" spans="1:5" ht="15" x14ac:dyDescent="0.2">
      <c r="C13" s="7">
        <f t="shared" ref="C13:D13" si="2">C11/(C12*0.000001)</f>
        <v>1357.3661598307244</v>
      </c>
      <c r="D13" s="7">
        <f t="shared" si="2"/>
        <v>1905.7827823908272</v>
      </c>
      <c r="E13" s="6" t="s">
        <v>66</v>
      </c>
    </row>
    <row r="15" spans="1:5" ht="25.5" x14ac:dyDescent="0.2">
      <c r="A15" s="6" t="s">
        <v>68</v>
      </c>
      <c r="B15" s="28" t="s">
        <v>69</v>
      </c>
    </row>
    <row r="22" spans="3:9" ht="15" x14ac:dyDescent="0.25">
      <c r="C22" s="4" t="s">
        <v>60</v>
      </c>
      <c r="D22" s="35" t="s">
        <v>42</v>
      </c>
      <c r="E22" s="30"/>
      <c r="F22" s="30"/>
      <c r="G22" s="30"/>
      <c r="H22" s="30"/>
      <c r="I22" s="6" t="s">
        <v>70</v>
      </c>
    </row>
    <row r="23" spans="3:9" ht="39" x14ac:dyDescent="0.25">
      <c r="D23" s="22" t="s">
        <v>44</v>
      </c>
      <c r="E23" s="22" t="s">
        <v>45</v>
      </c>
      <c r="F23" s="22" t="s">
        <v>46</v>
      </c>
      <c r="G23" s="22" t="s">
        <v>47</v>
      </c>
      <c r="H23" s="21" t="s">
        <v>48</v>
      </c>
      <c r="I23" s="6" t="s">
        <v>71</v>
      </c>
    </row>
    <row r="24" spans="3:9" ht="15" x14ac:dyDescent="0.25">
      <c r="D24" s="23" t="s">
        <v>49</v>
      </c>
      <c r="E24" s="24">
        <v>0.26495187999999997</v>
      </c>
      <c r="F24" s="25">
        <v>0.40142186099999999</v>
      </c>
      <c r="G24" s="25">
        <v>0.52304347826087005</v>
      </c>
      <c r="H24" s="25">
        <f t="shared" ref="H24:H28" si="3">-LOG10(G24)</f>
        <v>0.28146220867774774</v>
      </c>
      <c r="I24" s="6"/>
    </row>
    <row r="25" spans="3:9" ht="15" x14ac:dyDescent="0.25">
      <c r="D25" s="23" t="s">
        <v>50</v>
      </c>
      <c r="E25" s="26">
        <v>-0.80024224200000005</v>
      </c>
      <c r="F25" s="27">
        <v>1.40746E-2</v>
      </c>
      <c r="G25" s="25">
        <v>5.277975E-2</v>
      </c>
      <c r="H25" s="25">
        <f t="shared" si="3"/>
        <v>1.2775326712186144</v>
      </c>
      <c r="I25" s="6"/>
    </row>
    <row r="26" spans="3:9" ht="15" x14ac:dyDescent="0.25">
      <c r="D26" s="23" t="s">
        <v>51</v>
      </c>
      <c r="E26" s="24">
        <v>2.634511877</v>
      </c>
      <c r="F26" s="25">
        <v>0.67312897299999996</v>
      </c>
      <c r="G26" s="25">
        <v>0.69634031689655196</v>
      </c>
      <c r="H26" s="25">
        <f t="shared" si="3"/>
        <v>0.15717845919924667</v>
      </c>
      <c r="I26" s="6"/>
    </row>
    <row r="27" spans="3:9" ht="15" x14ac:dyDescent="0.25">
      <c r="D27" s="23" t="s">
        <v>52</v>
      </c>
      <c r="E27" s="24">
        <v>8.0592645610000009</v>
      </c>
      <c r="F27" s="25">
        <v>0.24156830900000001</v>
      </c>
      <c r="G27" s="25">
        <v>0.40261384833333302</v>
      </c>
      <c r="H27" s="25">
        <f t="shared" si="3"/>
        <v>0.39511129116789201</v>
      </c>
      <c r="I27" s="6"/>
    </row>
    <row r="28" spans="3:9" ht="15" x14ac:dyDescent="0.25">
      <c r="D28" s="23" t="s">
        <v>53</v>
      </c>
      <c r="E28" s="24">
        <v>1.4778529730000001</v>
      </c>
      <c r="F28" s="25">
        <v>0.23864759399999999</v>
      </c>
      <c r="G28" s="25">
        <v>0.40261384833333302</v>
      </c>
      <c r="H28" s="25">
        <f t="shared" si="3"/>
        <v>0.39511129116789201</v>
      </c>
      <c r="I28" s="6"/>
    </row>
  </sheetData>
  <mergeCells count="2">
    <mergeCell ref="D22:H22"/>
    <mergeCell ref="C3:D3"/>
  </mergeCells>
  <conditionalFormatting sqref="G24:G28">
    <cfRule type="cellIs" dxfId="1" priority="1" operator="lessThan">
      <formula>0.05</formula>
    </cfRule>
  </conditionalFormatting>
  <conditionalFormatting sqref="H24:H28">
    <cfRule type="cellIs" dxfId="0" priority="2" operator="greaterThan">
      <formula>1.3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2"/>
  <sheetViews>
    <sheetView zoomScale="85" zoomScaleNormal="85" workbookViewId="0"/>
  </sheetViews>
  <sheetFormatPr defaultColWidth="12.5703125" defaultRowHeight="15.75" customHeight="1" x14ac:dyDescent="0.2"/>
  <cols>
    <col min="1" max="1" width="32.85546875" customWidth="1"/>
    <col min="2" max="2" width="16.5703125" customWidth="1"/>
    <col min="19" max="19" width="24.28515625" customWidth="1"/>
    <col min="29" max="29" width="16.42578125" customWidth="1"/>
  </cols>
  <sheetData>
    <row r="1" spans="1:32" ht="20.25" x14ac:dyDescent="0.3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</row>
    <row r="2" spans="1:32" ht="21.75" x14ac:dyDescent="0.3">
      <c r="A2" s="3" t="s">
        <v>1</v>
      </c>
      <c r="B2" s="4">
        <v>407</v>
      </c>
      <c r="C2" s="4">
        <v>413</v>
      </c>
      <c r="D2" s="4">
        <v>465</v>
      </c>
      <c r="E2" s="4">
        <v>695</v>
      </c>
      <c r="F2" s="4">
        <v>314</v>
      </c>
      <c r="G2" s="4">
        <v>316</v>
      </c>
      <c r="H2" s="4">
        <v>385</v>
      </c>
      <c r="I2" s="4">
        <v>271</v>
      </c>
      <c r="J2" s="4">
        <v>385</v>
      </c>
      <c r="K2" s="4">
        <v>380</v>
      </c>
      <c r="L2" s="4">
        <v>328</v>
      </c>
      <c r="M2" s="4">
        <v>307</v>
      </c>
      <c r="N2" s="4">
        <v>243</v>
      </c>
      <c r="O2" s="4">
        <v>310</v>
      </c>
      <c r="P2" s="4">
        <v>283</v>
      </c>
      <c r="Q2" s="4">
        <v>383</v>
      </c>
    </row>
    <row r="3" spans="1:32" ht="43.5" x14ac:dyDescent="0.3">
      <c r="A3" s="3" t="s">
        <v>2</v>
      </c>
      <c r="B3" s="4">
        <v>246513.2</v>
      </c>
      <c r="C3" s="4">
        <v>247433.8</v>
      </c>
      <c r="D3" s="4">
        <v>245198.2</v>
      </c>
      <c r="E3" s="4">
        <v>244521.99999999997</v>
      </c>
      <c r="F3" s="4">
        <v>247930</v>
      </c>
      <c r="G3" s="4">
        <v>243790.1</v>
      </c>
      <c r="H3" s="4">
        <v>245772.9</v>
      </c>
      <c r="I3" s="4">
        <v>248274.8</v>
      </c>
      <c r="J3" s="4">
        <v>246539.90000000002</v>
      </c>
      <c r="K3" s="4">
        <v>243851.7</v>
      </c>
      <c r="L3" s="4">
        <v>245738.3</v>
      </c>
      <c r="M3" s="4">
        <v>204919.3</v>
      </c>
      <c r="N3" s="4">
        <v>215935</v>
      </c>
      <c r="O3" s="4">
        <v>215093.3</v>
      </c>
      <c r="P3" s="4">
        <v>256854.59999999998</v>
      </c>
      <c r="Q3" s="4">
        <v>232593.9</v>
      </c>
      <c r="T3" s="5" t="s">
        <v>3</v>
      </c>
      <c r="U3" s="6" t="s">
        <v>4</v>
      </c>
      <c r="X3" s="32" t="s">
        <v>5</v>
      </c>
      <c r="Y3" s="30"/>
      <c r="Z3" s="30"/>
      <c r="AA3" s="30"/>
      <c r="AB3" s="6"/>
      <c r="AC3" s="32" t="s">
        <v>6</v>
      </c>
      <c r="AD3" s="30"/>
      <c r="AE3" s="30"/>
      <c r="AF3" s="30"/>
    </row>
    <row r="4" spans="1:32" ht="65.25" x14ac:dyDescent="0.3">
      <c r="A4" s="3" t="s">
        <v>7</v>
      </c>
      <c r="B4" s="7">
        <v>1651.0272066566822</v>
      </c>
      <c r="C4" s="7">
        <v>1669.1333197000572</v>
      </c>
      <c r="D4" s="7">
        <v>1896.4250145392584</v>
      </c>
      <c r="E4" s="7">
        <v>2842.2800402417784</v>
      </c>
      <c r="F4" s="7">
        <v>1266.4865082886299</v>
      </c>
      <c r="G4" s="7">
        <v>1296.1970153833156</v>
      </c>
      <c r="H4" s="7">
        <v>1566.4867851581685</v>
      </c>
      <c r="I4" s="7">
        <v>1091.5324471110239</v>
      </c>
      <c r="J4" s="7">
        <v>1561.6133534571889</v>
      </c>
      <c r="K4" s="7">
        <v>1558.3241781787865</v>
      </c>
      <c r="L4" s="7">
        <v>1334.7532720784675</v>
      </c>
      <c r="M4" s="7">
        <v>1498.1507354358523</v>
      </c>
      <c r="N4" s="7">
        <v>1125.3386435732975</v>
      </c>
      <c r="O4" s="7">
        <v>1441.23503614478</v>
      </c>
      <c r="P4" s="7">
        <v>1101.7906628886537</v>
      </c>
      <c r="Q4" s="7">
        <v>1646.6467951223142</v>
      </c>
      <c r="S4" s="8" t="s">
        <v>8</v>
      </c>
      <c r="T4" s="4">
        <v>1534.2138133723906</v>
      </c>
      <c r="U4" s="4">
        <v>417.71546172680519</v>
      </c>
      <c r="X4" s="9" t="s">
        <v>9</v>
      </c>
      <c r="Y4" s="6">
        <f>T4</f>
        <v>1534.2138133723906</v>
      </c>
      <c r="AB4" s="6"/>
      <c r="AC4" s="6"/>
      <c r="AD4" s="6" t="s">
        <v>10</v>
      </c>
      <c r="AE4" s="6" t="s">
        <v>11</v>
      </c>
      <c r="AF4" s="6" t="s">
        <v>12</v>
      </c>
    </row>
    <row r="5" spans="1:32" ht="12.75" x14ac:dyDescent="0.2">
      <c r="X5" s="6"/>
      <c r="Y5" s="6" t="s">
        <v>10</v>
      </c>
      <c r="Z5" s="6" t="s">
        <v>11</v>
      </c>
      <c r="AA5" s="6" t="s">
        <v>12</v>
      </c>
      <c r="AB5" s="6"/>
      <c r="AC5" s="10" t="s">
        <v>13</v>
      </c>
      <c r="AD5" s="11">
        <f>TTEST(B4:Q4,B8:P8,2,2)</f>
        <v>5.7456313477479387E-5</v>
      </c>
      <c r="AE5" s="11">
        <f>TTEST(B4:Q4,B9:P9,2,2)</f>
        <v>0.2786057425839138</v>
      </c>
      <c r="AF5" s="11">
        <f>TTEST(B4:Q4,B10:P10,2,2)</f>
        <v>0.2710490142776274</v>
      </c>
    </row>
    <row r="6" spans="1:32" ht="69.75" customHeight="1" x14ac:dyDescent="0.3">
      <c r="A6" s="8" t="s">
        <v>14</v>
      </c>
      <c r="B6" s="12" t="s">
        <v>15</v>
      </c>
      <c r="C6" s="29" t="s">
        <v>16</v>
      </c>
      <c r="D6" s="30"/>
      <c r="E6" s="29" t="s">
        <v>17</v>
      </c>
      <c r="F6" s="30"/>
      <c r="G6" s="29" t="s">
        <v>18</v>
      </c>
      <c r="H6" s="30"/>
      <c r="I6" s="29" t="s">
        <v>19</v>
      </c>
      <c r="J6" s="30"/>
      <c r="K6" s="29" t="s">
        <v>20</v>
      </c>
      <c r="L6" s="30"/>
      <c r="M6" s="29" t="s">
        <v>21</v>
      </c>
      <c r="N6" s="30"/>
      <c r="O6" s="29" t="s">
        <v>22</v>
      </c>
      <c r="P6" s="30"/>
      <c r="R6" s="7"/>
      <c r="X6" s="10" t="s">
        <v>13</v>
      </c>
      <c r="Y6" s="6">
        <f>T8</f>
        <v>859.63128115794291</v>
      </c>
      <c r="Z6" s="6">
        <f>T9</f>
        <v>1370.0171531923038</v>
      </c>
      <c r="AA6" s="6">
        <f>T10</f>
        <v>1386.4290256702095</v>
      </c>
      <c r="AB6" s="6"/>
      <c r="AC6" s="13" t="s">
        <v>23</v>
      </c>
      <c r="AD6" s="11">
        <f>TTEST(B4:Q4,B14:Q14,2,2)</f>
        <v>2.015087812763694E-2</v>
      </c>
      <c r="AE6" s="11">
        <f>TTEST(B4:Q4,B15:Q15,2,2)</f>
        <v>0.96808166213775926</v>
      </c>
      <c r="AF6" s="11">
        <f>TTEST(B4:Q4,B16:Q16,2,2)</f>
        <v>0.96667352906513293</v>
      </c>
    </row>
    <row r="7" spans="1:32" ht="66" customHeight="1" x14ac:dyDescent="0.3">
      <c r="A7" s="3" t="s">
        <v>24</v>
      </c>
      <c r="B7" s="7">
        <v>1</v>
      </c>
      <c r="C7" s="7">
        <v>1</v>
      </c>
      <c r="D7" s="7">
        <v>2</v>
      </c>
      <c r="E7" s="7">
        <v>1</v>
      </c>
      <c r="F7" s="7">
        <v>2</v>
      </c>
      <c r="G7" s="7">
        <v>1</v>
      </c>
      <c r="H7" s="7">
        <v>2</v>
      </c>
      <c r="I7" s="7">
        <v>1</v>
      </c>
      <c r="J7" s="7">
        <v>2</v>
      </c>
      <c r="K7" s="7">
        <v>1</v>
      </c>
      <c r="L7" s="7">
        <v>2</v>
      </c>
      <c r="M7" s="7">
        <v>1</v>
      </c>
      <c r="N7" s="7">
        <v>2</v>
      </c>
      <c r="O7" s="7">
        <v>1</v>
      </c>
      <c r="P7" s="7">
        <v>2</v>
      </c>
      <c r="R7" s="14"/>
      <c r="S7" s="8" t="s">
        <v>25</v>
      </c>
      <c r="T7" s="5" t="s">
        <v>3</v>
      </c>
      <c r="U7" s="6" t="s">
        <v>4</v>
      </c>
      <c r="X7" s="13" t="s">
        <v>23</v>
      </c>
      <c r="Y7" s="6">
        <f>T14</f>
        <v>1123.9296681493959</v>
      </c>
      <c r="Z7" s="6">
        <f>T15</f>
        <v>1540.0103651184695</v>
      </c>
      <c r="AA7" s="6">
        <f>T16</f>
        <v>1528.2956206602771</v>
      </c>
      <c r="AB7" s="6"/>
      <c r="AC7" s="6"/>
      <c r="AD7" s="6"/>
      <c r="AE7" s="6"/>
      <c r="AF7" s="6"/>
    </row>
    <row r="8" spans="1:32" ht="87" x14ac:dyDescent="0.3">
      <c r="A8" s="15" t="s">
        <v>26</v>
      </c>
      <c r="B8" s="7">
        <v>539.17417545996318</v>
      </c>
      <c r="C8" s="7">
        <v>708.7507087507089</v>
      </c>
      <c r="D8" s="7">
        <v>500.44414417795798</v>
      </c>
      <c r="E8" s="7">
        <v>1723.5624668282624</v>
      </c>
      <c r="F8" s="7">
        <v>1197.2732102636248</v>
      </c>
      <c r="G8" s="7">
        <v>1074.9914000687993</v>
      </c>
      <c r="H8" s="7">
        <v>1037.790155587446</v>
      </c>
      <c r="I8" s="7">
        <v>546.95447932277659</v>
      </c>
      <c r="J8" s="7">
        <v>723.71297248118356</v>
      </c>
      <c r="K8" s="7">
        <v>479.47258016182207</v>
      </c>
      <c r="L8" s="7">
        <v>840.16019054299704</v>
      </c>
      <c r="M8" s="7">
        <v>1055.6017945230508</v>
      </c>
      <c r="N8" s="7">
        <v>1399.4514150453024</v>
      </c>
      <c r="O8" s="7">
        <v>523.60782325204559</v>
      </c>
      <c r="P8" s="7">
        <v>543.52170090320521</v>
      </c>
      <c r="R8" s="14"/>
      <c r="S8" s="16" t="s">
        <v>26</v>
      </c>
      <c r="T8" s="14">
        <f t="shared" ref="T8:T10" si="0">AVERAGE(B8:Q8)</f>
        <v>859.63128115794291</v>
      </c>
      <c r="U8" s="4">
        <f t="shared" ref="U8:U10" si="1">STDEV(B8:P8)</f>
        <v>377.65823691308373</v>
      </c>
      <c r="AD8" s="11"/>
      <c r="AE8" s="11"/>
      <c r="AF8" s="11"/>
    </row>
    <row r="9" spans="1:32" ht="87" x14ac:dyDescent="0.3">
      <c r="A9" s="15" t="s">
        <v>27</v>
      </c>
      <c r="B9" s="7">
        <v>1184.3380268210692</v>
      </c>
      <c r="C9" s="7">
        <v>881.46607396234913</v>
      </c>
      <c r="D9" s="7">
        <v>999.58707533911604</v>
      </c>
      <c r="E9" s="7">
        <v>1784.1273641099067</v>
      </c>
      <c r="F9" s="7">
        <v>1668.4576102522751</v>
      </c>
      <c r="G9" s="7">
        <v>1438.1943545572972</v>
      </c>
      <c r="H9" s="7">
        <v>1598.2458802518765</v>
      </c>
      <c r="I9" s="7">
        <v>945.89937144126861</v>
      </c>
      <c r="J9" s="7">
        <v>1018.2698141186961</v>
      </c>
      <c r="K9" s="7">
        <v>1533.363532401376</v>
      </c>
      <c r="L9" s="7">
        <v>2399.7529297853162</v>
      </c>
      <c r="M9" s="7">
        <v>1161.4928524434708</v>
      </c>
      <c r="N9" s="7">
        <v>1650.8574140694323</v>
      </c>
      <c r="O9" s="7">
        <v>1097.9706785232408</v>
      </c>
      <c r="P9" s="7">
        <v>1188.2343198078663</v>
      </c>
      <c r="R9" s="14"/>
      <c r="S9" s="16" t="s">
        <v>27</v>
      </c>
      <c r="T9" s="14">
        <f t="shared" si="0"/>
        <v>1370.0171531923038</v>
      </c>
      <c r="U9" s="4">
        <f t="shared" si="1"/>
        <v>409.50454427682752</v>
      </c>
      <c r="Z9" s="6"/>
      <c r="AA9" s="6"/>
      <c r="AD9" s="11"/>
    </row>
    <row r="10" spans="1:32" ht="87" x14ac:dyDescent="0.3">
      <c r="A10" s="15" t="s">
        <v>28</v>
      </c>
      <c r="B10" s="7">
        <v>1312.164725326327</v>
      </c>
      <c r="C10" s="7">
        <v>1076.6741535397157</v>
      </c>
      <c r="D10" s="7">
        <v>947.84710124109188</v>
      </c>
      <c r="E10" s="7">
        <v>1648.5617946903121</v>
      </c>
      <c r="F10" s="7">
        <v>1659.4756057085963</v>
      </c>
      <c r="G10" s="7">
        <v>1559.9481715178933</v>
      </c>
      <c r="H10" s="7">
        <v>1548.0387229781038</v>
      </c>
      <c r="I10" s="7">
        <v>1000.8858586779046</v>
      </c>
      <c r="J10" s="7">
        <v>916.08777967307753</v>
      </c>
      <c r="K10" s="7">
        <v>1556.405517821207</v>
      </c>
      <c r="L10" s="7">
        <v>1703.1503550595392</v>
      </c>
      <c r="M10" s="7">
        <v>1357.3661598307244</v>
      </c>
      <c r="N10" s="7">
        <v>1905.7827823908272</v>
      </c>
      <c r="O10" s="7">
        <v>1289.1242074735019</v>
      </c>
      <c r="P10" s="7">
        <v>1314.9224491243208</v>
      </c>
      <c r="R10" s="14"/>
      <c r="S10" s="16" t="s">
        <v>28</v>
      </c>
      <c r="T10" s="14">
        <f t="shared" si="0"/>
        <v>1386.4290256702095</v>
      </c>
      <c r="U10" s="4">
        <f t="shared" si="1"/>
        <v>302.08031167856723</v>
      </c>
      <c r="AD10" s="11"/>
    </row>
    <row r="11" spans="1:32" ht="21.75" x14ac:dyDescent="0.3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4"/>
      <c r="S11" s="14"/>
      <c r="AD11" s="11"/>
    </row>
    <row r="12" spans="1:32" ht="46.5" x14ac:dyDescent="0.3">
      <c r="A12" s="17" t="s">
        <v>29</v>
      </c>
      <c r="B12" s="18" t="s">
        <v>30</v>
      </c>
      <c r="C12" s="31" t="s">
        <v>31</v>
      </c>
      <c r="D12" s="30"/>
      <c r="E12" s="31" t="s">
        <v>32</v>
      </c>
      <c r="F12" s="30"/>
      <c r="G12" s="31" t="s">
        <v>33</v>
      </c>
      <c r="H12" s="30"/>
      <c r="I12" s="30"/>
      <c r="J12" s="30"/>
      <c r="K12" s="20" t="s">
        <v>34</v>
      </c>
      <c r="L12" s="31" t="s">
        <v>35</v>
      </c>
      <c r="M12" s="30"/>
      <c r="N12" s="19" t="s">
        <v>36</v>
      </c>
      <c r="O12" s="31" t="s">
        <v>37</v>
      </c>
      <c r="P12" s="30"/>
      <c r="Q12" s="30"/>
      <c r="AD12" s="11"/>
    </row>
    <row r="13" spans="1:32" ht="27" x14ac:dyDescent="0.3">
      <c r="A13" s="17" t="s">
        <v>38</v>
      </c>
      <c r="B13" s="7">
        <v>1</v>
      </c>
      <c r="C13" s="7">
        <v>1</v>
      </c>
      <c r="D13" s="7">
        <v>2</v>
      </c>
      <c r="E13" s="7">
        <v>1</v>
      </c>
      <c r="F13" s="7">
        <v>2</v>
      </c>
      <c r="G13" s="7">
        <v>1</v>
      </c>
      <c r="H13" s="7">
        <v>2</v>
      </c>
      <c r="I13" s="7">
        <v>3</v>
      </c>
      <c r="J13" s="7">
        <v>4</v>
      </c>
      <c r="K13" s="7">
        <v>1</v>
      </c>
      <c r="L13" s="7">
        <v>1</v>
      </c>
      <c r="M13" s="7">
        <v>2</v>
      </c>
      <c r="N13" s="7">
        <v>1</v>
      </c>
      <c r="O13" s="7">
        <v>1</v>
      </c>
      <c r="P13" s="7">
        <v>2</v>
      </c>
      <c r="Q13" s="7">
        <v>3</v>
      </c>
      <c r="S13" s="8" t="s">
        <v>39</v>
      </c>
      <c r="T13" s="5" t="s">
        <v>3</v>
      </c>
      <c r="U13" s="6" t="s">
        <v>4</v>
      </c>
      <c r="AD13" s="11"/>
    </row>
    <row r="14" spans="1:32" ht="87" x14ac:dyDescent="0.3">
      <c r="A14" s="15" t="s">
        <v>26</v>
      </c>
      <c r="B14" s="7">
        <v>566.54013936887418</v>
      </c>
      <c r="C14" s="7">
        <v>626.70695182932457</v>
      </c>
      <c r="D14" s="7">
        <v>1303.1275060144349</v>
      </c>
      <c r="E14" s="7">
        <v>2168.922209354193</v>
      </c>
      <c r="F14" s="7">
        <v>1816.2365442055186</v>
      </c>
      <c r="G14" s="7">
        <v>573.32648229421306</v>
      </c>
      <c r="H14" s="7">
        <v>1842.899407310387</v>
      </c>
      <c r="I14" s="7">
        <v>781.26307918101327</v>
      </c>
      <c r="J14" s="7">
        <v>774.86029960637654</v>
      </c>
      <c r="K14" s="7">
        <v>772.86471969162699</v>
      </c>
      <c r="L14" s="7">
        <v>1740.2013279074749</v>
      </c>
      <c r="M14" s="7">
        <v>1472.6871967347233</v>
      </c>
      <c r="N14" s="7">
        <v>800.87684573510205</v>
      </c>
      <c r="O14" s="7">
        <v>877.44212128535366</v>
      </c>
      <c r="P14" s="7">
        <v>871.18041835328245</v>
      </c>
      <c r="Q14" s="7">
        <v>993.73944151843398</v>
      </c>
      <c r="S14" s="16" t="s">
        <v>26</v>
      </c>
      <c r="T14" s="14">
        <f t="shared" ref="T14:T16" si="2">AVERAGE(B14:Q14)</f>
        <v>1123.9296681493959</v>
      </c>
      <c r="U14" s="4">
        <f t="shared" ref="U14:U16" si="3">STDEV(B14:Q14)</f>
        <v>522.25759022977479</v>
      </c>
      <c r="AD14" s="11"/>
    </row>
    <row r="15" spans="1:32" ht="87" x14ac:dyDescent="0.3">
      <c r="A15" s="15" t="s">
        <v>40</v>
      </c>
      <c r="B15" s="7">
        <v>2250.7066904223775</v>
      </c>
      <c r="C15" s="7">
        <v>1711.5700924369239</v>
      </c>
      <c r="D15" s="7">
        <v>1754.3995153885112</v>
      </c>
      <c r="E15" s="7">
        <v>1953.0581467692998</v>
      </c>
      <c r="F15" s="7">
        <v>1754.2092024915171</v>
      </c>
      <c r="G15" s="7">
        <v>1280.05191351592</v>
      </c>
      <c r="H15" s="7">
        <v>2255.1906972548486</v>
      </c>
      <c r="I15" s="7">
        <v>1199.026532913872</v>
      </c>
      <c r="J15" s="7">
        <v>1383.2506282358199</v>
      </c>
      <c r="K15" s="7">
        <v>1587.2857870395158</v>
      </c>
      <c r="L15" s="7">
        <v>1429.6862966690658</v>
      </c>
      <c r="M15" s="7">
        <v>1656.0060516459262</v>
      </c>
      <c r="N15" s="7">
        <v>1129.2818603873018</v>
      </c>
      <c r="O15" s="7">
        <v>1044.5234716892501</v>
      </c>
      <c r="P15" s="7">
        <v>995.76314923453754</v>
      </c>
      <c r="Q15" s="7">
        <v>1256.1558058008247</v>
      </c>
      <c r="S15" s="16" t="s">
        <v>27</v>
      </c>
      <c r="T15" s="14">
        <f t="shared" si="2"/>
        <v>1540.0103651184695</v>
      </c>
      <c r="U15" s="4">
        <f t="shared" si="3"/>
        <v>394.60733168629264</v>
      </c>
    </row>
    <row r="16" spans="1:32" ht="87" x14ac:dyDescent="0.3">
      <c r="A16" s="15" t="s">
        <v>41</v>
      </c>
      <c r="B16" s="7">
        <v>1816.5192682674269</v>
      </c>
      <c r="C16" s="7">
        <v>1977.8358767066563</v>
      </c>
      <c r="D16" s="7">
        <v>1899.7848858959971</v>
      </c>
      <c r="E16" s="7">
        <v>1872.2840425100128</v>
      </c>
      <c r="F16" s="7">
        <v>1894.096536904292</v>
      </c>
      <c r="G16" s="7">
        <v>1120.3683530528817</v>
      </c>
      <c r="H16" s="7">
        <v>1975.0144306993625</v>
      </c>
      <c r="I16" s="7">
        <v>1532.1719273691579</v>
      </c>
      <c r="J16" s="7">
        <v>1371.5661072741671</v>
      </c>
      <c r="K16" s="7">
        <v>1718.4669225445607</v>
      </c>
      <c r="L16" s="7">
        <v>1603.4187916553408</v>
      </c>
      <c r="M16" s="7">
        <v>1536.9434964144693</v>
      </c>
      <c r="N16" s="7">
        <v>1088.2056528471483</v>
      </c>
      <c r="O16" s="7">
        <v>934.77965374002042</v>
      </c>
      <c r="P16" s="7">
        <v>960.83543268249707</v>
      </c>
      <c r="Q16" s="7">
        <v>1150.4385520004425</v>
      </c>
      <c r="R16" s="14"/>
      <c r="S16" s="16" t="s">
        <v>28</v>
      </c>
      <c r="T16" s="14">
        <f t="shared" si="2"/>
        <v>1528.2956206602771</v>
      </c>
      <c r="U16" s="4">
        <f t="shared" si="3"/>
        <v>375.80617889317551</v>
      </c>
    </row>
    <row r="18" spans="1:1" ht="21.75" x14ac:dyDescent="0.3">
      <c r="A18" s="17"/>
    </row>
    <row r="19" spans="1:1" ht="21.75" x14ac:dyDescent="0.3">
      <c r="A19" s="3"/>
    </row>
    <row r="20" spans="1:1" ht="21.75" x14ac:dyDescent="0.3">
      <c r="A20" s="3"/>
    </row>
    <row r="21" spans="1:1" ht="21.75" x14ac:dyDescent="0.3">
      <c r="A21" s="3"/>
    </row>
    <row r="22" spans="1:1" ht="21.75" x14ac:dyDescent="0.3">
      <c r="A22" s="3"/>
    </row>
  </sheetData>
  <mergeCells count="14">
    <mergeCell ref="X3:AA3"/>
    <mergeCell ref="AC3:AF3"/>
    <mergeCell ref="C6:D6"/>
    <mergeCell ref="E6:F6"/>
    <mergeCell ref="G6:H6"/>
    <mergeCell ref="I6:J6"/>
    <mergeCell ref="K6:L6"/>
    <mergeCell ref="M6:N6"/>
    <mergeCell ref="O6:P6"/>
    <mergeCell ref="C12:D12"/>
    <mergeCell ref="E12:F12"/>
    <mergeCell ref="G12:J12"/>
    <mergeCell ref="L12:M12"/>
    <mergeCell ref="O12:Q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1000"/>
  <sheetViews>
    <sheetView tabSelected="1" workbookViewId="0"/>
  </sheetViews>
  <sheetFormatPr defaultColWidth="12.5703125" defaultRowHeight="15.75" customHeight="1" x14ac:dyDescent="0.2"/>
  <sheetData>
    <row r="1" spans="1:3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5.75" customHeight="1" x14ac:dyDescent="0.25">
      <c r="A3" s="4"/>
      <c r="B3" s="4"/>
      <c r="C3" s="35" t="s">
        <v>42</v>
      </c>
      <c r="D3" s="30"/>
      <c r="E3" s="30"/>
      <c r="F3" s="30"/>
      <c r="G3" s="30"/>
      <c r="H3" s="21"/>
      <c r="I3" s="35" t="s">
        <v>43</v>
      </c>
      <c r="J3" s="30"/>
      <c r="K3" s="30"/>
      <c r="L3" s="30"/>
      <c r="M3" s="30"/>
      <c r="O3" s="34"/>
      <c r="P3" s="30"/>
      <c r="Q3" s="30"/>
      <c r="R3" s="30"/>
      <c r="S3" s="30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 x14ac:dyDescent="0.25">
      <c r="A4" s="4"/>
      <c r="B4" s="4"/>
      <c r="C4" s="22" t="s">
        <v>44</v>
      </c>
      <c r="D4" s="22" t="s">
        <v>45</v>
      </c>
      <c r="E4" s="22" t="s">
        <v>46</v>
      </c>
      <c r="F4" s="22" t="s">
        <v>47</v>
      </c>
      <c r="G4" s="21" t="s">
        <v>48</v>
      </c>
      <c r="H4" s="21"/>
      <c r="I4" s="22" t="s">
        <v>44</v>
      </c>
      <c r="J4" s="22" t="s">
        <v>45</v>
      </c>
      <c r="K4" s="22" t="s">
        <v>46</v>
      </c>
      <c r="L4" s="22" t="s">
        <v>47</v>
      </c>
      <c r="M4" s="21" t="s">
        <v>48</v>
      </c>
      <c r="N4" s="21"/>
      <c r="O4" s="22"/>
      <c r="P4" s="22"/>
      <c r="Q4" s="22"/>
      <c r="R4" s="22"/>
      <c r="S4" s="21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.75" customHeight="1" x14ac:dyDescent="0.25">
      <c r="A5" s="4"/>
      <c r="B5" s="21"/>
      <c r="C5" s="23" t="s">
        <v>49</v>
      </c>
      <c r="D5" s="24">
        <v>0.26495187999999997</v>
      </c>
      <c r="E5" s="25">
        <v>0.40142186099999999</v>
      </c>
      <c r="F5" s="25">
        <v>0.52304347826087005</v>
      </c>
      <c r="G5" s="25">
        <f t="shared" ref="G5:G9" si="0">-LOG10(F5)</f>
        <v>0.28146220867774774</v>
      </c>
      <c r="H5" s="21"/>
      <c r="I5" s="23" t="s">
        <v>49</v>
      </c>
      <c r="J5" s="26">
        <v>-0.67309825499999998</v>
      </c>
      <c r="K5" s="27">
        <v>3.4446599999999998E-4</v>
      </c>
      <c r="L5" s="25">
        <v>1.4742857142857101E-3</v>
      </c>
      <c r="M5" s="25">
        <f t="shared" ref="M5:M9" si="1">-LOG10(L5)</f>
        <v>2.8314183427230657</v>
      </c>
      <c r="N5" s="21"/>
      <c r="O5" s="23"/>
      <c r="P5" s="25"/>
      <c r="Q5" s="25"/>
      <c r="R5" s="25"/>
      <c r="S5" s="25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15.75" customHeight="1" x14ac:dyDescent="0.25">
      <c r="A6" s="4"/>
      <c r="B6" s="21"/>
      <c r="C6" s="23" t="s">
        <v>50</v>
      </c>
      <c r="D6" s="26">
        <v>-0.80024224200000005</v>
      </c>
      <c r="E6" s="27">
        <v>1.40746E-2</v>
      </c>
      <c r="F6" s="25">
        <v>5.277975E-2</v>
      </c>
      <c r="G6" s="25">
        <f t="shared" si="0"/>
        <v>1.2775326712186144</v>
      </c>
      <c r="H6" s="21"/>
      <c r="I6" s="23" t="s">
        <v>50</v>
      </c>
      <c r="J6" s="26">
        <v>-1.9048396219999999</v>
      </c>
      <c r="K6" s="27">
        <v>1.48738E-5</v>
      </c>
      <c r="L6" s="25">
        <v>2.2350000000000001E-4</v>
      </c>
      <c r="M6" s="25">
        <f t="shared" si="1"/>
        <v>3.6507224725320446</v>
      </c>
      <c r="N6" s="21"/>
      <c r="O6" s="23"/>
      <c r="P6" s="25"/>
      <c r="Q6" s="25"/>
      <c r="R6" s="25"/>
      <c r="S6" s="25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15.75" customHeight="1" x14ac:dyDescent="0.25">
      <c r="A7" s="4"/>
      <c r="B7" s="21"/>
      <c r="C7" s="23" t="s">
        <v>51</v>
      </c>
      <c r="D7" s="24">
        <v>2.634511877</v>
      </c>
      <c r="E7" s="25">
        <v>0.67312897299999996</v>
      </c>
      <c r="F7" s="25">
        <v>0.69634031689655196</v>
      </c>
      <c r="G7" s="25">
        <f t="shared" si="0"/>
        <v>0.15717845919924667</v>
      </c>
      <c r="H7" s="21"/>
      <c r="I7" s="23" t="s">
        <v>51</v>
      </c>
      <c r="J7" s="26">
        <v>-0.85114098900000001</v>
      </c>
      <c r="K7" s="27">
        <v>1.1689955E-2</v>
      </c>
      <c r="L7" s="25">
        <v>3.9E-2</v>
      </c>
      <c r="M7" s="25">
        <f t="shared" si="1"/>
        <v>1.4089353929735009</v>
      </c>
      <c r="N7" s="21"/>
      <c r="O7" s="23"/>
      <c r="P7" s="25"/>
      <c r="Q7" s="25"/>
      <c r="R7" s="25"/>
      <c r="S7" s="25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ht="15.75" customHeight="1" x14ac:dyDescent="0.25">
      <c r="A8" s="4"/>
      <c r="B8" s="21"/>
      <c r="C8" s="23" t="s">
        <v>52</v>
      </c>
      <c r="D8" s="24">
        <v>8.0592645610000009</v>
      </c>
      <c r="E8" s="25">
        <v>0.24156830900000001</v>
      </c>
      <c r="F8" s="25">
        <v>0.40261384833333302</v>
      </c>
      <c r="G8" s="25">
        <f t="shared" si="0"/>
        <v>0.39511129116789201</v>
      </c>
      <c r="H8" s="21"/>
      <c r="I8" s="23" t="s">
        <v>52</v>
      </c>
      <c r="J8" s="26">
        <v>-0.39250305400000002</v>
      </c>
      <c r="K8" s="25">
        <v>5.4109927000000002E-2</v>
      </c>
      <c r="L8" s="25">
        <v>0.104143194375</v>
      </c>
      <c r="M8" s="25">
        <f t="shared" si="1"/>
        <v>0.98236910537975075</v>
      </c>
      <c r="N8" s="21"/>
      <c r="O8" s="23"/>
      <c r="P8" s="25"/>
      <c r="Q8" s="25"/>
      <c r="R8" s="25"/>
      <c r="S8" s="2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ht="15.75" customHeight="1" x14ac:dyDescent="0.25">
      <c r="A9" s="4"/>
      <c r="B9" s="21"/>
      <c r="C9" s="23" t="s">
        <v>53</v>
      </c>
      <c r="D9" s="24">
        <v>1.4778529730000001</v>
      </c>
      <c r="E9" s="25">
        <v>0.23864759399999999</v>
      </c>
      <c r="F9" s="25">
        <v>0.40261384833333302</v>
      </c>
      <c r="G9" s="25">
        <f t="shared" si="0"/>
        <v>0.39511129116789201</v>
      </c>
      <c r="H9" s="21"/>
      <c r="I9" s="23" t="s">
        <v>53</v>
      </c>
      <c r="J9" s="26">
        <v>-0.20814092200000001</v>
      </c>
      <c r="K9" s="25">
        <v>0.18998816600000001</v>
      </c>
      <c r="L9" s="25">
        <v>0.31664694333333299</v>
      </c>
      <c r="M9" s="25">
        <f t="shared" si="1"/>
        <v>0.49942469996217564</v>
      </c>
      <c r="N9" s="21"/>
      <c r="O9" s="23"/>
      <c r="P9" s="25"/>
      <c r="Q9" s="25"/>
      <c r="R9" s="25"/>
      <c r="S9" s="25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.75" customHeight="1" x14ac:dyDescent="0.25">
      <c r="A12" s="4"/>
      <c r="B12" s="4"/>
      <c r="C12" s="36" t="s">
        <v>54</v>
      </c>
      <c r="D12" s="30"/>
      <c r="E12" s="30"/>
      <c r="F12" s="30"/>
      <c r="G12" s="30"/>
      <c r="H12" s="21"/>
      <c r="I12" s="36" t="s">
        <v>55</v>
      </c>
      <c r="J12" s="30"/>
      <c r="K12" s="30"/>
      <c r="L12" s="30"/>
      <c r="M12" s="30"/>
      <c r="O12" s="34"/>
      <c r="P12" s="30"/>
      <c r="Q12" s="30"/>
      <c r="R12" s="30"/>
      <c r="S12" s="3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.75" customHeight="1" x14ac:dyDescent="0.25">
      <c r="A13" s="4"/>
      <c r="B13" s="4"/>
      <c r="C13" s="22" t="s">
        <v>44</v>
      </c>
      <c r="D13" s="22" t="s">
        <v>45</v>
      </c>
      <c r="E13" s="22" t="s">
        <v>46</v>
      </c>
      <c r="F13" s="22" t="s">
        <v>47</v>
      </c>
      <c r="G13" s="21" t="s">
        <v>48</v>
      </c>
      <c r="H13" s="21"/>
      <c r="I13" s="22" t="s">
        <v>44</v>
      </c>
      <c r="J13" s="22" t="s">
        <v>45</v>
      </c>
      <c r="K13" s="22" t="s">
        <v>46</v>
      </c>
      <c r="L13" s="22" t="s">
        <v>47</v>
      </c>
      <c r="M13" s="21" t="s">
        <v>48</v>
      </c>
      <c r="N13" s="21"/>
      <c r="O13" s="22"/>
      <c r="P13" s="22"/>
      <c r="Q13" s="22"/>
      <c r="R13" s="22"/>
      <c r="S13" s="21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 x14ac:dyDescent="0.25">
      <c r="A14" s="4"/>
      <c r="B14" s="21"/>
      <c r="C14" s="23" t="s">
        <v>49</v>
      </c>
      <c r="D14" s="24">
        <v>0.18316702800000001</v>
      </c>
      <c r="E14" s="25">
        <v>0.20664658999999999</v>
      </c>
      <c r="F14" s="25">
        <v>0.36529411764705899</v>
      </c>
      <c r="G14" s="25">
        <f t="shared" ref="G14:G18" si="2">-LOG10(F14)</f>
        <v>0.43735732120169352</v>
      </c>
      <c r="H14" s="21"/>
      <c r="I14" s="23" t="s">
        <v>49</v>
      </c>
      <c r="J14" s="26">
        <v>-0.59055659199999999</v>
      </c>
      <c r="K14" s="27">
        <v>1.3095839999999999E-3</v>
      </c>
      <c r="L14" s="25">
        <v>3.8285672727272702E-3</v>
      </c>
      <c r="M14" s="25">
        <f t="shared" ref="M14:M18" si="3">-LOG10(L14)</f>
        <v>2.4169637174044292</v>
      </c>
      <c r="N14" s="21"/>
      <c r="O14" s="23"/>
      <c r="P14" s="25"/>
      <c r="Q14" s="25"/>
      <c r="R14" s="25"/>
      <c r="S14" s="25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ht="15.75" customHeight="1" x14ac:dyDescent="0.25">
      <c r="A15" s="4"/>
      <c r="B15" s="21"/>
      <c r="C15" s="23" t="s">
        <v>50</v>
      </c>
      <c r="D15" s="26">
        <v>-0.76170270399999995</v>
      </c>
      <c r="E15" s="27">
        <v>2.8195246E-2</v>
      </c>
      <c r="F15" s="25">
        <v>9.5788843333333401E-2</v>
      </c>
      <c r="G15" s="25">
        <f t="shared" si="2"/>
        <v>1.0186850708893798</v>
      </c>
      <c r="H15" s="21"/>
      <c r="I15" s="23" t="s">
        <v>50</v>
      </c>
      <c r="J15" s="26">
        <v>-1.9927281139999999</v>
      </c>
      <c r="K15" s="27">
        <v>3.66282E-6</v>
      </c>
      <c r="L15" s="25">
        <v>7.0649999999999996E-5</v>
      </c>
      <c r="M15" s="25">
        <f t="shared" si="3"/>
        <v>4.1508878338154229</v>
      </c>
      <c r="N15" s="21"/>
      <c r="O15" s="23"/>
      <c r="P15" s="25"/>
      <c r="Q15" s="25"/>
      <c r="R15" s="25"/>
      <c r="S15" s="25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ht="15.75" customHeight="1" x14ac:dyDescent="0.25">
      <c r="A16" s="4"/>
      <c r="B16" s="21"/>
      <c r="C16" s="23" t="s">
        <v>51</v>
      </c>
      <c r="D16" s="24">
        <v>2.9344135869999999</v>
      </c>
      <c r="E16" s="25">
        <v>0.92633034599999997</v>
      </c>
      <c r="F16" s="25">
        <v>0.92633034599999997</v>
      </c>
      <c r="G16" s="25">
        <f t="shared" si="2"/>
        <v>3.3234108501276782E-2</v>
      </c>
      <c r="H16" s="21"/>
      <c r="I16" s="23" t="s">
        <v>51</v>
      </c>
      <c r="J16" s="26">
        <v>-0.99913168699999999</v>
      </c>
      <c r="K16" s="27">
        <v>1.95696E-4</v>
      </c>
      <c r="L16" s="25">
        <v>8.4000000000000003E-4</v>
      </c>
      <c r="M16" s="25">
        <f t="shared" si="3"/>
        <v>3.0757207139381184</v>
      </c>
      <c r="N16" s="21"/>
      <c r="O16" s="23"/>
      <c r="P16" s="25"/>
      <c r="Q16" s="25"/>
      <c r="R16" s="25"/>
      <c r="S16" s="25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15.75" customHeight="1" x14ac:dyDescent="0.25">
      <c r="A17" s="4"/>
      <c r="B17" s="21"/>
      <c r="C17" s="23" t="s">
        <v>52</v>
      </c>
      <c r="D17" s="24">
        <v>8.3408139450000007</v>
      </c>
      <c r="E17" s="25">
        <v>0.22229098899999999</v>
      </c>
      <c r="F17" s="25">
        <v>0.36685235999999999</v>
      </c>
      <c r="G17" s="25">
        <f t="shared" si="2"/>
        <v>0.4355086827179232</v>
      </c>
      <c r="H17" s="21"/>
      <c r="I17" s="23" t="s">
        <v>52</v>
      </c>
      <c r="J17" s="26">
        <v>-0.64106901800000005</v>
      </c>
      <c r="K17" s="27">
        <v>6.4987700000000001E-5</v>
      </c>
      <c r="L17" s="25">
        <v>3.5199999999999999E-4</v>
      </c>
      <c r="M17" s="25">
        <f t="shared" si="3"/>
        <v>3.4534573365218688</v>
      </c>
      <c r="N17" s="21"/>
      <c r="O17" s="23"/>
      <c r="P17" s="25"/>
      <c r="Q17" s="25"/>
      <c r="R17" s="25"/>
      <c r="S17" s="25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ht="15.75" customHeight="1" x14ac:dyDescent="0.25">
      <c r="A18" s="4"/>
      <c r="B18" s="21"/>
      <c r="C18" s="23" t="s">
        <v>53</v>
      </c>
      <c r="D18" s="24">
        <v>0.198047326</v>
      </c>
      <c r="E18" s="25">
        <v>0.18923008699999999</v>
      </c>
      <c r="F18" s="25">
        <v>0.354806413125</v>
      </c>
      <c r="G18" s="25">
        <f t="shared" si="2"/>
        <v>0.45000853889772946</v>
      </c>
      <c r="H18" s="21"/>
      <c r="I18" s="23" t="s">
        <v>53</v>
      </c>
      <c r="J18" s="26">
        <v>-0.51367505800000002</v>
      </c>
      <c r="K18" s="27">
        <v>1.8724169999999999E-3</v>
      </c>
      <c r="L18" s="25">
        <v>4.3153846153846202E-3</v>
      </c>
      <c r="M18" s="25">
        <f t="shared" si="3"/>
        <v>2.3649804910506749</v>
      </c>
      <c r="N18" s="21"/>
      <c r="O18" s="23"/>
      <c r="P18" s="25"/>
      <c r="Q18" s="25"/>
      <c r="R18" s="25"/>
      <c r="S18" s="25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5.75" customHeight="1" x14ac:dyDescent="0.25">
      <c r="A21" s="4"/>
      <c r="B21" s="4"/>
      <c r="C21" s="33" t="s">
        <v>56</v>
      </c>
      <c r="D21" s="30"/>
      <c r="E21" s="30"/>
      <c r="F21" s="30"/>
      <c r="G21" s="30"/>
      <c r="H21" s="21"/>
      <c r="I21" s="33" t="s">
        <v>57</v>
      </c>
      <c r="J21" s="30"/>
      <c r="K21" s="30"/>
      <c r="L21" s="30"/>
      <c r="M21" s="30"/>
      <c r="O21" s="34"/>
      <c r="P21" s="30"/>
      <c r="Q21" s="30"/>
      <c r="R21" s="30"/>
      <c r="S21" s="3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.75" customHeight="1" x14ac:dyDescent="0.25">
      <c r="A22" s="4"/>
      <c r="B22" s="4"/>
      <c r="C22" s="22" t="s">
        <v>44</v>
      </c>
      <c r="D22" s="22" t="s">
        <v>45</v>
      </c>
      <c r="E22" s="22" t="s">
        <v>46</v>
      </c>
      <c r="F22" s="22" t="s">
        <v>47</v>
      </c>
      <c r="G22" s="21" t="s">
        <v>48</v>
      </c>
      <c r="H22" s="21"/>
      <c r="I22" s="22" t="s">
        <v>44</v>
      </c>
      <c r="J22" s="22" t="s">
        <v>45</v>
      </c>
      <c r="K22" s="22" t="s">
        <v>46</v>
      </c>
      <c r="L22" s="22" t="s">
        <v>47</v>
      </c>
      <c r="M22" s="21" t="s">
        <v>48</v>
      </c>
      <c r="N22" s="21"/>
      <c r="O22" s="22"/>
      <c r="P22" s="22"/>
      <c r="Q22" s="22"/>
      <c r="R22" s="22"/>
      <c r="S22" s="21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25">
      <c r="A23" s="4"/>
      <c r="B23" s="21"/>
      <c r="C23" s="23" t="s">
        <v>49</v>
      </c>
      <c r="D23" s="24">
        <v>0.79756486800000004</v>
      </c>
      <c r="E23" s="25">
        <v>0.94978973700000002</v>
      </c>
      <c r="F23" s="25">
        <v>0.94978973700000002</v>
      </c>
      <c r="G23" s="25">
        <f t="shared" ref="G23:G27" si="4">-LOG10(F23)</f>
        <v>2.2372527519160208E-2</v>
      </c>
      <c r="H23" s="21"/>
      <c r="I23" s="23" t="s">
        <v>49</v>
      </c>
      <c r="J23" s="26">
        <v>-0.64261150899999997</v>
      </c>
      <c r="K23" s="27">
        <v>4.05277E-4</v>
      </c>
      <c r="L23" s="27">
        <v>1.3500000000000001E-3</v>
      </c>
      <c r="M23" s="25">
        <f t="shared" ref="M23:M27" si="5">-LOG10(L23)</f>
        <v>2.8696662315049939</v>
      </c>
      <c r="N23" s="21"/>
      <c r="O23" s="23"/>
      <c r="P23" s="25"/>
      <c r="Q23" s="25"/>
      <c r="R23" s="25"/>
      <c r="S23" s="25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75" customHeight="1" x14ac:dyDescent="0.25">
      <c r="A24" s="4"/>
      <c r="B24" s="21"/>
      <c r="C24" s="23" t="s">
        <v>50</v>
      </c>
      <c r="D24" s="26">
        <v>-0.49722237000000002</v>
      </c>
      <c r="E24" s="27">
        <v>1.3531275000000001E-2</v>
      </c>
      <c r="F24" s="25">
        <v>8.4316991250000001E-2</v>
      </c>
      <c r="G24" s="25">
        <f t="shared" si="4"/>
        <v>1.0740848991291077</v>
      </c>
      <c r="H24" s="21"/>
      <c r="I24" s="23" t="s">
        <v>50</v>
      </c>
      <c r="J24" s="26">
        <v>-2.0060944730000001</v>
      </c>
      <c r="K24" s="27">
        <v>1.2151100000000001E-6</v>
      </c>
      <c r="L24" s="27">
        <v>1.8300000000000001E-5</v>
      </c>
      <c r="M24" s="25">
        <f t="shared" si="5"/>
        <v>4.7375489102695703</v>
      </c>
      <c r="N24" s="21"/>
      <c r="O24" s="23"/>
      <c r="P24" s="25"/>
      <c r="Q24" s="25"/>
      <c r="R24" s="25"/>
      <c r="S24" s="25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15.75" customHeight="1" x14ac:dyDescent="0.25">
      <c r="A25" s="4"/>
      <c r="B25" s="21"/>
      <c r="C25" s="23" t="s">
        <v>51</v>
      </c>
      <c r="D25" s="24">
        <v>2.8624707840000001</v>
      </c>
      <c r="E25" s="25">
        <v>0.71971169099999999</v>
      </c>
      <c r="F25" s="25">
        <v>0.81070350000000002</v>
      </c>
      <c r="G25" s="25">
        <f t="shared" si="4"/>
        <v>9.1137952026012617E-2</v>
      </c>
      <c r="H25" s="21"/>
      <c r="I25" s="23" t="s">
        <v>51</v>
      </c>
      <c r="J25" s="26">
        <v>-0.86928129799999998</v>
      </c>
      <c r="K25" s="27">
        <v>1.5805999999999999E-4</v>
      </c>
      <c r="L25" s="27">
        <v>6.7714285714285695E-4</v>
      </c>
      <c r="M25" s="25">
        <f t="shared" si="5"/>
        <v>3.1693196983401717</v>
      </c>
      <c r="N25" s="21"/>
      <c r="O25" s="23"/>
      <c r="P25" s="25"/>
      <c r="Q25" s="25"/>
      <c r="R25" s="25"/>
      <c r="S25" s="25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15.75" customHeight="1" x14ac:dyDescent="0.25">
      <c r="A26" s="4"/>
      <c r="B26" s="21"/>
      <c r="C26" s="23" t="s">
        <v>52</v>
      </c>
      <c r="D26" s="24">
        <v>7.6700850389999999</v>
      </c>
      <c r="E26" s="25">
        <v>0.54087342999999999</v>
      </c>
      <c r="F26" s="25">
        <v>0.64904811600000001</v>
      </c>
      <c r="G26" s="25">
        <f t="shared" si="4"/>
        <v>0.18772310637573303</v>
      </c>
      <c r="H26" s="21"/>
      <c r="I26" s="23" t="s">
        <v>52</v>
      </c>
      <c r="J26" s="26">
        <v>-0.71909232899999997</v>
      </c>
      <c r="K26" s="27">
        <v>5.7032800000000004E-6</v>
      </c>
      <c r="L26" s="27">
        <v>3.4199999999999998E-5</v>
      </c>
      <c r="M26" s="25">
        <f t="shared" si="5"/>
        <v>4.4659738939438647</v>
      </c>
      <c r="N26" s="21"/>
      <c r="O26" s="23"/>
      <c r="P26" s="25"/>
      <c r="Q26" s="25"/>
      <c r="R26" s="25"/>
      <c r="S26" s="25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15.75" customHeight="1" x14ac:dyDescent="0.25">
      <c r="A27" s="4"/>
      <c r="B27" s="21"/>
      <c r="C27" s="23" t="s">
        <v>53</v>
      </c>
      <c r="D27" s="24">
        <v>1.413405196</v>
      </c>
      <c r="E27" s="25">
        <v>0.25977514699999998</v>
      </c>
      <c r="F27" s="25">
        <v>0.44667147499999998</v>
      </c>
      <c r="G27" s="25">
        <f t="shared" si="4"/>
        <v>0.35001178123233079</v>
      </c>
      <c r="H27" s="21"/>
      <c r="I27" s="23" t="s">
        <v>53</v>
      </c>
      <c r="J27" s="26">
        <v>-0.59369811400000005</v>
      </c>
      <c r="K27" s="27">
        <v>2.2919300000000001E-4</v>
      </c>
      <c r="L27" s="27">
        <v>8.5875000000000003E-4</v>
      </c>
      <c r="M27" s="25">
        <f t="shared" si="5"/>
        <v>3.0661332499323932</v>
      </c>
      <c r="N27" s="21"/>
      <c r="O27" s="23"/>
      <c r="P27" s="25"/>
      <c r="Q27" s="25"/>
      <c r="R27" s="25"/>
      <c r="S27" s="25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x14ac:dyDescent="0.2">
      <c r="A28" s="4"/>
      <c r="B28" s="4"/>
      <c r="L28" s="4"/>
      <c r="M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">
      <c r="A29" s="4"/>
      <c r="B29" s="4"/>
      <c r="C29" s="23"/>
      <c r="I29" s="23"/>
      <c r="L29" s="4"/>
      <c r="M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">
      <c r="A30" s="4"/>
      <c r="B30" s="4"/>
      <c r="C30" s="23"/>
      <c r="I30" s="23"/>
      <c r="L30" s="4"/>
      <c r="M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">
      <c r="A31" s="4"/>
      <c r="B31" s="4"/>
      <c r="C31" s="23"/>
      <c r="I31" s="23"/>
      <c r="L31" s="4"/>
      <c r="M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">
      <c r="A32" s="4"/>
      <c r="B32" s="4"/>
      <c r="C32" s="23"/>
      <c r="I32" s="23"/>
      <c r="L32" s="4"/>
      <c r="M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">
      <c r="A33" s="4"/>
      <c r="B33" s="4"/>
      <c r="C33" s="23"/>
      <c r="I33" s="23"/>
      <c r="L33" s="4"/>
      <c r="M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spans="1:31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spans="1:31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spans="1:31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spans="1:31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spans="1:31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spans="1:31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spans="1:31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spans="1:31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spans="1:31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spans="1:31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spans="1:31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spans="1:31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spans="1:31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spans="1:31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spans="1:31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spans="1:31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spans="1:31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</sheetData>
  <mergeCells count="9">
    <mergeCell ref="I21:M21"/>
    <mergeCell ref="O21:S21"/>
    <mergeCell ref="C3:G3"/>
    <mergeCell ref="I3:M3"/>
    <mergeCell ref="O3:S3"/>
    <mergeCell ref="C12:G12"/>
    <mergeCell ref="I12:M12"/>
    <mergeCell ref="O12:S12"/>
    <mergeCell ref="C21:G21"/>
  </mergeCells>
  <conditionalFormatting sqref="F5:F9 L5:L9 F14:F18 F23:F27 L23:L27">
    <cfRule type="cellIs" dxfId="4" priority="1" operator="lessThan">
      <formula>0.05</formula>
    </cfRule>
  </conditionalFormatting>
  <conditionalFormatting sqref="G5:G9 M5:M9 S5:S9 G14:G18 M14:M18 S14:S18 G23:G27 M23:M27 S23:S27">
    <cfRule type="cellIs" dxfId="3" priority="3" operator="greaterThan">
      <formula>1.3</formula>
    </cfRule>
  </conditionalFormatting>
  <conditionalFormatting sqref="L14:L18">
    <cfRule type="cellIs" dxfId="2" priority="2" operator="lessThan">
      <formula>0.05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f26355-952c-40c7-9b01-d58186fbbb65" xsi:nil="true"/>
    <lcf76f155ced4ddcb4097134ff3c332f xmlns="dacabc5f-f499-4b81-ae6d-b6c30de2da3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6C86600E8AC43B3BFB5FACB8F963A" ma:contentTypeVersion="11" ma:contentTypeDescription="Create a new document." ma:contentTypeScope="" ma:versionID="d21ac06ec2faf918a259d734f8b51a4c">
  <xsd:schema xmlns:xsd="http://www.w3.org/2001/XMLSchema" xmlns:xs="http://www.w3.org/2001/XMLSchema" xmlns:p="http://schemas.microsoft.com/office/2006/metadata/properties" xmlns:ns2="dacabc5f-f499-4b81-ae6d-b6c30de2da38" xmlns:ns3="d1f26355-952c-40c7-9b01-d58186fbbb65" targetNamespace="http://schemas.microsoft.com/office/2006/metadata/properties" ma:root="true" ma:fieldsID="2273db97df555cf9d2a98691d11a155f" ns2:_="" ns3:_="">
    <xsd:import namespace="dacabc5f-f499-4b81-ae6d-b6c30de2da38"/>
    <xsd:import namespace="d1f26355-952c-40c7-9b01-d58186fbb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abc5f-f499-4b81-ae6d-b6c30de2d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75565f4-37d4-41f8-a5e4-628fb74720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26355-952c-40c7-9b01-d58186fbbb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507d38-a8f4-4043-bdc4-00071c96f0f6}" ma:internalName="TaxCatchAll" ma:showField="CatchAllData" ma:web="d1f26355-952c-40c7-9b01-d58186fbb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473683-21A1-48AD-88F8-7A28B5A148BD}">
  <ds:schemaRefs>
    <ds:schemaRef ds:uri="http://schemas.openxmlformats.org/package/2006/metadata/core-properties"/>
    <ds:schemaRef ds:uri="http://purl.org/dc/elements/1.1/"/>
    <ds:schemaRef ds:uri="dacabc5f-f499-4b81-ae6d-b6c30de2da38"/>
    <ds:schemaRef ds:uri="http://purl.org/dc/dcmitype/"/>
    <ds:schemaRef ds:uri="http://schemas.microsoft.com/office/2006/documentManagement/types"/>
    <ds:schemaRef ds:uri="http://schemas.microsoft.com/office/infopath/2007/PartnerControls"/>
    <ds:schemaRef ds:uri="d1f26355-952c-40c7-9b01-d58186fbbb65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DE2EA-A1D2-4CBD-8D1A-C123D4A4C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9B9B6C-F969-4023-B130-FD7D5A7A8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abc5f-f499-4b81-ae6d-b6c30de2da38"/>
    <ds:schemaRef ds:uri="d1f26355-952c-40c7-9b01-d58186fbb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NeuN Count</vt:lpstr>
      <vt:lpstr>Proteomics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Capadona</dc:creator>
  <cp:lastModifiedBy>Jeffrey Capadona</cp:lastModifiedBy>
  <dcterms:created xsi:type="dcterms:W3CDTF">2024-07-24T18:05:03Z</dcterms:created>
  <dcterms:modified xsi:type="dcterms:W3CDTF">2024-07-24T18:05:03Z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0x0101003F06C86600E8AC43B3BFB5FACB8F963A</vt:lpwstr>
  </property>
</Properties>
</file>