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sbadger/Documents/Alabama/Research/My Articles/Article 1 - Methanol+DAC/Submitted Documents/Second Submission/"/>
    </mc:Choice>
  </mc:AlternateContent>
  <xr:revisionPtr revIDLastSave="0" documentId="13_ncr:1_{1B7F0315-2DD0-2741-8F27-DD4E02A31ACA}" xr6:coauthVersionLast="47" xr6:coauthVersionMax="47" xr10:uidLastSave="{00000000-0000-0000-0000-000000000000}"/>
  <bookViews>
    <workbookView xWindow="0" yWindow="500" windowWidth="28800" windowHeight="16040" xr2:uid="{2E51EAE2-F8F6-DC43-AD1D-5204E663A0E5}"/>
  </bookViews>
  <sheets>
    <sheet name="Title" sheetId="12" r:id="rId1"/>
    <sheet name="GWP Contributions" sheetId="1" r:id="rId2"/>
    <sheet name="MW vs Waste Heat" sheetId="13" r:id="rId3"/>
    <sheet name="Relative - Grid" sheetId="2" r:id="rId4"/>
    <sheet name="Relative - PV (AL)" sheetId="3" r:id="rId5"/>
    <sheet name="Relative - PV (AZ)" sheetId="4" r:id="rId6"/>
    <sheet name="Relative - Hydro" sheetId="5" r:id="rId7"/>
    <sheet name="Relative - Wind" sheetId="6" r:id="rId8"/>
    <sheet name="Relative - Geothermal" sheetId="7" r:id="rId9"/>
    <sheet name="Relative - MW" sheetId="8" r:id="rId10"/>
    <sheet name="Relative - Waste Heat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3" l="1"/>
  <c r="B31" i="13"/>
  <c r="C30" i="13"/>
  <c r="B30" i="13"/>
  <c r="C29" i="13"/>
  <c r="B29" i="13"/>
  <c r="C28" i="13"/>
  <c r="B28" i="13"/>
  <c r="C27" i="13"/>
  <c r="B27" i="13"/>
  <c r="C26" i="13"/>
  <c r="B26" i="13"/>
  <c r="C15" i="13" a="1"/>
  <c r="C15" i="13" s="1"/>
  <c r="D15" i="13" a="1"/>
  <c r="D15" i="13" s="1"/>
  <c r="E15" i="13" a="1"/>
  <c r="E15" i="13" s="1"/>
  <c r="F15" i="13" a="1"/>
  <c r="F15" i="13" s="1"/>
  <c r="G15" i="13" a="1"/>
  <c r="G15" i="13" s="1"/>
  <c r="H15" i="13" a="1"/>
  <c r="H15" i="13"/>
  <c r="I15" i="13" a="1"/>
  <c r="I15" i="13" s="1"/>
  <c r="J15" i="13" a="1"/>
  <c r="J15" i="13" s="1"/>
  <c r="K15" i="13" a="1"/>
  <c r="K15" i="13" s="1"/>
  <c r="L15" i="13" a="1"/>
  <c r="L15" i="13"/>
  <c r="M15" i="13" a="1"/>
  <c r="M15" i="13" s="1"/>
  <c r="N15" i="13" a="1"/>
  <c r="N15" i="13" s="1"/>
  <c r="O15" i="13" a="1"/>
  <c r="O15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M16" i="13" a="1"/>
  <c r="M16" i="13" s="1"/>
  <c r="N16" i="13" a="1"/>
  <c r="N16" i="13" s="1"/>
  <c r="O16" i="13" a="1"/>
  <c r="O16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M17" i="13" a="1"/>
  <c r="M17" i="13" s="1"/>
  <c r="N17" i="13" a="1"/>
  <c r="N17" i="13" s="1"/>
  <c r="O17" i="13" a="1"/>
  <c r="O17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M18" i="13" a="1"/>
  <c r="M18" i="13" s="1"/>
  <c r="N18" i="13" a="1"/>
  <c r="N18" i="13" s="1"/>
  <c r="O18" i="13" a="1"/>
  <c r="O18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M19" i="13" a="1"/>
  <c r="M19" i="13" s="1"/>
  <c r="N19" i="13" a="1"/>
  <c r="N19" i="13" s="1"/>
  <c r="O19" i="13" a="1"/>
  <c r="O19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M20" i="13" a="1"/>
  <c r="M20" i="13" s="1"/>
  <c r="N20" i="13" a="1"/>
  <c r="N20" i="13" s="1"/>
  <c r="O20" i="13" a="1"/>
  <c r="O20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M21" i="13" a="1"/>
  <c r="M21" i="13" s="1"/>
  <c r="N21" i="13" a="1"/>
  <c r="N21" i="13" s="1"/>
  <c r="O21" i="13" a="1"/>
  <c r="O21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M22" i="13" a="1"/>
  <c r="M22" i="13" s="1"/>
  <c r="N22" i="13" a="1"/>
  <c r="N22" i="13" s="1"/>
  <c r="O22" i="13" a="1"/>
  <c r="O22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M23" i="13" a="1"/>
  <c r="M23" i="13" s="1"/>
  <c r="N23" i="13" a="1"/>
  <c r="N23" i="13" s="1"/>
  <c r="O23" i="13" a="1"/>
  <c r="O23" i="13" s="1"/>
  <c r="D14" i="13" a="1"/>
  <c r="D14" i="13" s="1"/>
  <c r="E14" i="13" a="1"/>
  <c r="E14" i="13"/>
  <c r="F14" i="13" a="1"/>
  <c r="F14" i="13"/>
  <c r="G14" i="13" a="1"/>
  <c r="G14" i="13"/>
  <c r="H14" i="13" a="1"/>
  <c r="H14" i="13" s="1"/>
  <c r="I14" i="13" a="1"/>
  <c r="I14" i="13"/>
  <c r="J14" i="13" a="1"/>
  <c r="J14" i="13"/>
  <c r="K14" i="13" a="1"/>
  <c r="K14" i="13"/>
  <c r="L14" i="13" a="1"/>
  <c r="L14" i="13" s="1"/>
  <c r="M14" i="13" a="1"/>
  <c r="M14" i="13"/>
  <c r="N14" i="13" a="1"/>
  <c r="N14" i="13"/>
  <c r="O14" i="13" a="1"/>
  <c r="O14" i="13"/>
  <c r="C14" i="13" a="1"/>
  <c r="C14" i="13" s="1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A14" i="13"/>
  <c r="B14" i="13"/>
  <c r="A15" i="13"/>
  <c r="B15" i="13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B13" i="13"/>
  <c r="A13" i="13"/>
  <c r="C1" i="13"/>
  <c r="D1" i="13"/>
  <c r="E1" i="13"/>
  <c r="F1" i="13"/>
  <c r="G1" i="13"/>
  <c r="H1" i="13"/>
  <c r="I1" i="13"/>
  <c r="J1" i="13"/>
  <c r="K1" i="13"/>
  <c r="L1" i="13"/>
  <c r="M1" i="13"/>
  <c r="N1" i="13"/>
  <c r="O1" i="13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B1" i="13"/>
  <c r="B2" i="13"/>
  <c r="B3" i="13"/>
  <c r="B4" i="13"/>
  <c r="B5" i="13"/>
  <c r="B6" i="13"/>
  <c r="B7" i="13"/>
  <c r="B8" i="13"/>
  <c r="B9" i="13"/>
  <c r="B10" i="13"/>
  <c r="B11" i="13"/>
  <c r="A11" i="13"/>
  <c r="A10" i="13"/>
  <c r="A2" i="13"/>
  <c r="A3" i="13"/>
  <c r="A4" i="13"/>
  <c r="A5" i="13"/>
  <c r="A6" i="13"/>
  <c r="A7" i="13"/>
  <c r="A8" i="13"/>
  <c r="A9" i="13"/>
  <c r="A1" i="13"/>
  <c r="C16" i="2" a="1"/>
  <c r="C16" i="2"/>
  <c r="D16" i="2" a="1"/>
  <c r="D16" i="2"/>
  <c r="C17" i="2" a="1"/>
  <c r="C17" i="2"/>
  <c r="D17" i="2" a="1"/>
  <c r="D17" i="2"/>
  <c r="C18" i="2" a="1"/>
  <c r="C18" i="2" s="1"/>
  <c r="D18" i="2" a="1"/>
  <c r="D18" i="2"/>
  <c r="C19" i="2" a="1"/>
  <c r="C19" i="2"/>
  <c r="D19" i="2" a="1"/>
  <c r="D19" i="2"/>
  <c r="C20" i="2" a="1"/>
  <c r="C20" i="2" s="1"/>
  <c r="D20" i="2" a="1"/>
  <c r="D20" i="2"/>
  <c r="C21" i="2" a="1"/>
  <c r="C21" i="2"/>
  <c r="D21" i="2" a="1"/>
  <c r="D21" i="2"/>
  <c r="C22" i="2" a="1"/>
  <c r="C22" i="2" s="1"/>
  <c r="D22" i="2" a="1"/>
  <c r="D22" i="2"/>
  <c r="C23" i="2" a="1"/>
  <c r="C23" i="2"/>
  <c r="D23" i="2" a="1"/>
  <c r="D23" i="2"/>
  <c r="C24" i="2" a="1"/>
  <c r="C24" i="2" s="1"/>
  <c r="D24" i="2" a="1"/>
  <c r="D24" i="2"/>
  <c r="D15" i="2" a="1"/>
  <c r="D15" i="2"/>
  <c r="C15" i="2" a="1"/>
  <c r="C15" i="2" s="1"/>
  <c r="C16" i="3" a="1"/>
  <c r="C16" i="3" s="1"/>
  <c r="D16" i="3" a="1"/>
  <c r="D16" i="3" s="1"/>
  <c r="C17" i="3" a="1"/>
  <c r="C17" i="3"/>
  <c r="D17" i="3" a="1"/>
  <c r="D17" i="3"/>
  <c r="C18" i="3" a="1"/>
  <c r="C18" i="3" s="1"/>
  <c r="D18" i="3" a="1"/>
  <c r="D18" i="3"/>
  <c r="C19" i="3" a="1"/>
  <c r="C19" i="3" s="1"/>
  <c r="D19" i="3" a="1"/>
  <c r="D19" i="3"/>
  <c r="C20" i="3" a="1"/>
  <c r="C20" i="3" s="1"/>
  <c r="D20" i="3" a="1"/>
  <c r="D20" i="3"/>
  <c r="C21" i="3" a="1"/>
  <c r="C21" i="3"/>
  <c r="D21" i="3" a="1"/>
  <c r="D21" i="3"/>
  <c r="C22" i="3" a="1"/>
  <c r="C22" i="3" s="1"/>
  <c r="D22" i="3" a="1"/>
  <c r="D22" i="3"/>
  <c r="C23" i="3" a="1"/>
  <c r="C23" i="3"/>
  <c r="D23" i="3" a="1"/>
  <c r="D23" i="3"/>
  <c r="C24" i="3" a="1"/>
  <c r="C24" i="3" s="1"/>
  <c r="D24" i="3" a="1"/>
  <c r="D24" i="3"/>
  <c r="D15" i="3" a="1"/>
  <c r="D15" i="3" s="1"/>
  <c r="C15" i="3" a="1"/>
  <c r="C15" i="3"/>
  <c r="C16" i="4" a="1"/>
  <c r="C16" i="4" s="1"/>
  <c r="D16" i="4" a="1"/>
  <c r="D16" i="4"/>
  <c r="C17" i="4" a="1"/>
  <c r="C17" i="4" s="1"/>
  <c r="D17" i="4" a="1"/>
  <c r="D17" i="4" s="1"/>
  <c r="C18" i="4" a="1"/>
  <c r="C18" i="4" s="1"/>
  <c r="D18" i="4" a="1"/>
  <c r="D18" i="4"/>
  <c r="C19" i="4" a="1"/>
  <c r="C19" i="4" s="1"/>
  <c r="D19" i="4" a="1"/>
  <c r="D19" i="4"/>
  <c r="C20" i="4" a="1"/>
  <c r="C20" i="4" s="1"/>
  <c r="D20" i="4" a="1"/>
  <c r="D20" i="4"/>
  <c r="C21" i="4" a="1"/>
  <c r="C21" i="4" s="1"/>
  <c r="D21" i="4" a="1"/>
  <c r="D21" i="4"/>
  <c r="C22" i="4" a="1"/>
  <c r="C22" i="4" s="1"/>
  <c r="D22" i="4" a="1"/>
  <c r="D22" i="4"/>
  <c r="C23" i="4" a="1"/>
  <c r="C23" i="4" s="1"/>
  <c r="D23" i="4" a="1"/>
  <c r="D23" i="4"/>
  <c r="C24" i="4" a="1"/>
  <c r="C24" i="4" s="1"/>
  <c r="D24" i="4" a="1"/>
  <c r="D24" i="4"/>
  <c r="D15" i="4" a="1"/>
  <c r="D15" i="4" s="1"/>
  <c r="C15" i="4" a="1"/>
  <c r="C15" i="4" s="1"/>
  <c r="C16" i="5" a="1"/>
  <c r="C16" i="5" s="1"/>
  <c r="D16" i="5" a="1"/>
  <c r="D16" i="5"/>
  <c r="C17" i="5" a="1"/>
  <c r="C17" i="5" s="1"/>
  <c r="D17" i="5" a="1"/>
  <c r="D17" i="5"/>
  <c r="C18" i="5" a="1"/>
  <c r="C18" i="5" s="1"/>
  <c r="D18" i="5" a="1"/>
  <c r="D18" i="5"/>
  <c r="C19" i="5" a="1"/>
  <c r="C19" i="5"/>
  <c r="D19" i="5" a="1"/>
  <c r="D19" i="5"/>
  <c r="C20" i="5" a="1"/>
  <c r="C20" i="5" s="1"/>
  <c r="D20" i="5" a="1"/>
  <c r="D20" i="5"/>
  <c r="C21" i="5" a="1"/>
  <c r="C21" i="5"/>
  <c r="D21" i="5" a="1"/>
  <c r="D21" i="5"/>
  <c r="C22" i="5" a="1"/>
  <c r="C22" i="5" s="1"/>
  <c r="D22" i="5" a="1"/>
  <c r="D22" i="5"/>
  <c r="C23" i="5" a="1"/>
  <c r="C23" i="5"/>
  <c r="D23" i="5" a="1"/>
  <c r="D23" i="5"/>
  <c r="C24" i="5" a="1"/>
  <c r="C24" i="5" s="1"/>
  <c r="D24" i="5" a="1"/>
  <c r="D24" i="5"/>
  <c r="D15" i="5" a="1"/>
  <c r="D15" i="5" s="1"/>
  <c r="C15" i="5" a="1"/>
  <c r="C15" i="5" s="1"/>
  <c r="C15" i="6" a="1"/>
  <c r="C15" i="6" s="1"/>
  <c r="C16" i="6" a="1"/>
  <c r="C16" i="6" s="1"/>
  <c r="D16" i="6"/>
  <c r="C17" i="6" a="1"/>
  <c r="C17" i="6"/>
  <c r="D17" i="6"/>
  <c r="C18" i="6" a="1"/>
  <c r="C18" i="6"/>
  <c r="D18" i="6"/>
  <c r="C19" i="6" a="1"/>
  <c r="C19" i="6" s="1"/>
  <c r="D19" i="6"/>
  <c r="C20" i="6" a="1"/>
  <c r="C20" i="6"/>
  <c r="D20" i="6"/>
  <c r="C21" i="6" a="1"/>
  <c r="C21" i="6" s="1"/>
  <c r="D21" i="6"/>
  <c r="C22" i="6" a="1"/>
  <c r="C22" i="6" s="1"/>
  <c r="D22" i="6"/>
  <c r="C23" i="6" a="1"/>
  <c r="C23" i="6"/>
  <c r="D23" i="6"/>
  <c r="C24" i="6" a="1"/>
  <c r="C24" i="6" s="1"/>
  <c r="D24" i="6"/>
  <c r="C16" i="7" a="1"/>
  <c r="C16" i="7"/>
  <c r="D16" i="7" a="1"/>
  <c r="D16" i="7" s="1"/>
  <c r="C17" i="7" a="1"/>
  <c r="C17" i="7"/>
  <c r="D17" i="7" a="1"/>
  <c r="D17" i="7" s="1"/>
  <c r="C18" i="7" a="1"/>
  <c r="C18" i="7"/>
  <c r="D18" i="7" a="1"/>
  <c r="D18" i="7" s="1"/>
  <c r="C19" i="7" a="1"/>
  <c r="C19" i="7"/>
  <c r="D19" i="7" a="1"/>
  <c r="D19" i="7" s="1"/>
  <c r="C20" i="7" a="1"/>
  <c r="C20" i="7"/>
  <c r="D20" i="7" a="1"/>
  <c r="D20" i="7" s="1"/>
  <c r="C21" i="7" a="1"/>
  <c r="C21" i="7"/>
  <c r="D21" i="7" a="1"/>
  <c r="D21" i="7" s="1"/>
  <c r="C22" i="7" a="1"/>
  <c r="C22" i="7" s="1"/>
  <c r="D22" i="7" a="1"/>
  <c r="D22" i="7" s="1"/>
  <c r="C23" i="7" a="1"/>
  <c r="C23" i="7"/>
  <c r="D23" i="7" a="1"/>
  <c r="D23" i="7" s="1"/>
  <c r="C24" i="7" a="1"/>
  <c r="C24" i="7" s="1"/>
  <c r="D24" i="7" a="1"/>
  <c r="D24" i="7" s="1"/>
  <c r="D15" i="7" a="1"/>
  <c r="D15" i="7" s="1"/>
  <c r="C15" i="7" a="1"/>
  <c r="C15" i="7" s="1"/>
  <c r="C16" i="11" a="1"/>
  <c r="C16" i="11" s="1"/>
  <c r="D16" i="11" a="1"/>
  <c r="D16" i="11"/>
  <c r="E16" i="11" a="1"/>
  <c r="E16" i="11"/>
  <c r="F16" i="11" a="1"/>
  <c r="F16" i="11"/>
  <c r="G16" i="11" a="1"/>
  <c r="G16" i="11" s="1"/>
  <c r="H16" i="11" a="1"/>
  <c r="H16" i="11" s="1"/>
  <c r="I16" i="11" a="1"/>
  <c r="I16" i="11"/>
  <c r="C17" i="11" a="1"/>
  <c r="C17" i="11"/>
  <c r="D17" i="11" a="1"/>
  <c r="D17" i="11" s="1"/>
  <c r="E17" i="11" a="1"/>
  <c r="E17" i="11"/>
  <c r="F17" i="11" a="1"/>
  <c r="F17" i="11"/>
  <c r="G17" i="11" a="1"/>
  <c r="G17" i="11"/>
  <c r="H17" i="11" a="1"/>
  <c r="H17" i="11" s="1"/>
  <c r="I17" i="11" a="1"/>
  <c r="I17" i="11"/>
  <c r="C18" i="11" a="1"/>
  <c r="C18" i="11"/>
  <c r="D18" i="11" a="1"/>
  <c r="D18" i="11"/>
  <c r="E18" i="11" a="1"/>
  <c r="E18" i="11" s="1"/>
  <c r="F18" i="11" a="1"/>
  <c r="F18" i="11"/>
  <c r="G18" i="11" a="1"/>
  <c r="G18" i="11"/>
  <c r="H18" i="11" a="1"/>
  <c r="H18" i="11"/>
  <c r="I18" i="11" a="1"/>
  <c r="I18" i="11" s="1"/>
  <c r="C19" i="11" a="1"/>
  <c r="C19" i="11"/>
  <c r="D19" i="11" a="1"/>
  <c r="D19" i="11"/>
  <c r="E19" i="11" a="1"/>
  <c r="E19" i="11"/>
  <c r="F19" i="11" a="1"/>
  <c r="F19" i="11" s="1"/>
  <c r="G19" i="11" a="1"/>
  <c r="G19" i="11"/>
  <c r="H19" i="11" a="1"/>
  <c r="H19" i="11"/>
  <c r="I19" i="11" a="1"/>
  <c r="I19" i="11"/>
  <c r="C20" i="11" a="1"/>
  <c r="C20" i="11" s="1"/>
  <c r="D20" i="11" a="1"/>
  <c r="D20" i="11"/>
  <c r="E20" i="11" a="1"/>
  <c r="E20" i="11"/>
  <c r="F20" i="11" a="1"/>
  <c r="F20" i="11"/>
  <c r="G20" i="11" a="1"/>
  <c r="G20" i="11" s="1"/>
  <c r="H20" i="11" a="1"/>
  <c r="H20" i="11"/>
  <c r="I20" i="11" a="1"/>
  <c r="I20" i="11"/>
  <c r="C21" i="11" a="1"/>
  <c r="C21" i="11"/>
  <c r="D21" i="11" a="1"/>
  <c r="D21" i="11" s="1"/>
  <c r="E21" i="11" a="1"/>
  <c r="E21" i="11"/>
  <c r="F21" i="11" a="1"/>
  <c r="F21" i="11"/>
  <c r="G21" i="11" a="1"/>
  <c r="G21" i="11"/>
  <c r="H21" i="11" a="1"/>
  <c r="H21" i="11" s="1"/>
  <c r="I21" i="11" a="1"/>
  <c r="I21" i="11"/>
  <c r="C22" i="11" a="1"/>
  <c r="C22" i="11"/>
  <c r="D22" i="11" a="1"/>
  <c r="D22" i="11"/>
  <c r="E22" i="11" a="1"/>
  <c r="E22" i="11" s="1"/>
  <c r="F22" i="11" a="1"/>
  <c r="F22" i="11"/>
  <c r="G22" i="11" a="1"/>
  <c r="G22" i="11"/>
  <c r="H22" i="11" a="1"/>
  <c r="H22" i="11"/>
  <c r="I22" i="11" a="1"/>
  <c r="I22" i="11" s="1"/>
  <c r="C23" i="11" a="1"/>
  <c r="C23" i="11"/>
  <c r="D23" i="11" a="1"/>
  <c r="D23" i="11"/>
  <c r="E23" i="11" a="1"/>
  <c r="E23" i="11"/>
  <c r="F23" i="11" a="1"/>
  <c r="F23" i="11" s="1"/>
  <c r="G23" i="11" a="1"/>
  <c r="G23" i="11"/>
  <c r="H23" i="11" a="1"/>
  <c r="H23" i="11"/>
  <c r="I23" i="11" a="1"/>
  <c r="I23" i="11"/>
  <c r="C24" i="11" a="1"/>
  <c r="C24" i="11" s="1"/>
  <c r="D24" i="11" a="1"/>
  <c r="D24" i="11"/>
  <c r="E24" i="11" a="1"/>
  <c r="E24" i="11"/>
  <c r="F24" i="11" a="1"/>
  <c r="F24" i="11"/>
  <c r="G24" i="11" a="1"/>
  <c r="G24" i="11" s="1"/>
  <c r="H24" i="11" a="1"/>
  <c r="H24" i="11"/>
  <c r="I24" i="11" a="1"/>
  <c r="I24" i="11"/>
  <c r="D15" i="11" a="1"/>
  <c r="D15" i="11" s="1"/>
  <c r="E15" i="11" a="1"/>
  <c r="E15" i="11" s="1"/>
  <c r="F15" i="11" a="1"/>
  <c r="F15" i="11"/>
  <c r="G15" i="11" a="1"/>
  <c r="G15" i="11"/>
  <c r="H15" i="11" a="1"/>
  <c r="H15" i="11" s="1"/>
  <c r="I15" i="11" a="1"/>
  <c r="I15" i="11" s="1"/>
  <c r="C15" i="11" a="1"/>
  <c r="C15" i="11" s="1"/>
  <c r="I16" i="8" a="1"/>
  <c r="I16" i="8" s="1"/>
  <c r="I17" i="8" a="1"/>
  <c r="I17" i="8" s="1"/>
  <c r="I18" i="8" a="1"/>
  <c r="I18" i="8"/>
  <c r="I19" i="8" a="1"/>
  <c r="I19" i="8"/>
  <c r="I20" i="8" a="1"/>
  <c r="I20" i="8" s="1"/>
  <c r="I21" i="8" a="1"/>
  <c r="I21" i="8" s="1"/>
  <c r="I22" i="8" a="1"/>
  <c r="I22" i="8" s="1"/>
  <c r="I23" i="8" a="1"/>
  <c r="I23" i="8" s="1"/>
  <c r="I24" i="8" a="1"/>
  <c r="I24" i="8" s="1"/>
  <c r="I15" i="8" a="1"/>
  <c r="I15" i="8" s="1"/>
  <c r="I14" i="8"/>
  <c r="I11" i="8"/>
  <c r="I10" i="8"/>
  <c r="I9" i="8"/>
  <c r="I8" i="8"/>
  <c r="I7" i="8"/>
  <c r="I6" i="8"/>
  <c r="I5" i="8"/>
  <c r="I4" i="8"/>
  <c r="I3" i="8"/>
  <c r="I2" i="8"/>
  <c r="C16" i="8" a="1"/>
  <c r="C16" i="8" s="1"/>
  <c r="D16" i="8" a="1"/>
  <c r="D16" i="8"/>
  <c r="E16" i="8" a="1"/>
  <c r="E16" i="8" s="1"/>
  <c r="F16" i="8" a="1"/>
  <c r="F16" i="8"/>
  <c r="G16" i="8" a="1"/>
  <c r="G16" i="8" s="1"/>
  <c r="H16" i="8" a="1"/>
  <c r="H16" i="8" s="1"/>
  <c r="C17" i="8" a="1"/>
  <c r="C17" i="8"/>
  <c r="D17" i="8" a="1"/>
  <c r="D17" i="8"/>
  <c r="E17" i="8" a="1"/>
  <c r="E17" i="8" s="1"/>
  <c r="F17" i="8" a="1"/>
  <c r="F17" i="8"/>
  <c r="G17" i="8" a="1"/>
  <c r="G17" i="8"/>
  <c r="H17" i="8" a="1"/>
  <c r="H17" i="8"/>
  <c r="C18" i="8" a="1"/>
  <c r="C18" i="8" s="1"/>
  <c r="D18" i="8" a="1"/>
  <c r="D18" i="8"/>
  <c r="E18" i="8" a="1"/>
  <c r="E18" i="8"/>
  <c r="F18" i="8" a="1"/>
  <c r="F18" i="8"/>
  <c r="G18" i="8" a="1"/>
  <c r="G18" i="8" s="1"/>
  <c r="H18" i="8" a="1"/>
  <c r="H18" i="8"/>
  <c r="C19" i="8" a="1"/>
  <c r="C19" i="8"/>
  <c r="D19" i="8" a="1"/>
  <c r="D19" i="8"/>
  <c r="E19" i="8" a="1"/>
  <c r="E19" i="8" s="1"/>
  <c r="F19" i="8" a="1"/>
  <c r="F19" i="8"/>
  <c r="G19" i="8" a="1"/>
  <c r="G19" i="8"/>
  <c r="H19" i="8" a="1"/>
  <c r="H19" i="8"/>
  <c r="C20" i="8" a="1"/>
  <c r="C20" i="8" s="1"/>
  <c r="D20" i="8" a="1"/>
  <c r="D20" i="8"/>
  <c r="E20" i="8" a="1"/>
  <c r="E20" i="8"/>
  <c r="F20" i="8" a="1"/>
  <c r="F20" i="8"/>
  <c r="G20" i="8" a="1"/>
  <c r="G20" i="8" s="1"/>
  <c r="H20" i="8" a="1"/>
  <c r="H20" i="8"/>
  <c r="C21" i="8" a="1"/>
  <c r="C21" i="8"/>
  <c r="D21" i="8" a="1"/>
  <c r="D21" i="8"/>
  <c r="E21" i="8" a="1"/>
  <c r="E21" i="8" s="1"/>
  <c r="F21" i="8" a="1"/>
  <c r="F21" i="8"/>
  <c r="G21" i="8" a="1"/>
  <c r="G21" i="8"/>
  <c r="H21" i="8" a="1"/>
  <c r="H21" i="8"/>
  <c r="C22" i="8" a="1"/>
  <c r="C22" i="8" s="1"/>
  <c r="D22" i="8" a="1"/>
  <c r="D22" i="8"/>
  <c r="E22" i="8" a="1"/>
  <c r="E22" i="8"/>
  <c r="F22" i="8" a="1"/>
  <c r="F22" i="8"/>
  <c r="G22" i="8" a="1"/>
  <c r="G22" i="8" s="1"/>
  <c r="H22" i="8" a="1"/>
  <c r="H22" i="8"/>
  <c r="C23" i="8" a="1"/>
  <c r="C23" i="8"/>
  <c r="D23" i="8" a="1"/>
  <c r="D23" i="8"/>
  <c r="E23" i="8" a="1"/>
  <c r="E23" i="8" s="1"/>
  <c r="F23" i="8" a="1"/>
  <c r="F23" i="8"/>
  <c r="G23" i="8" a="1"/>
  <c r="G23" i="8"/>
  <c r="H23" i="8" a="1"/>
  <c r="H23" i="8"/>
  <c r="C24" i="8" a="1"/>
  <c r="C24" i="8" s="1"/>
  <c r="D24" i="8" a="1"/>
  <c r="D24" i="8"/>
  <c r="E24" i="8" a="1"/>
  <c r="E24" i="8"/>
  <c r="F24" i="8" a="1"/>
  <c r="F24" i="8"/>
  <c r="G24" i="8" a="1"/>
  <c r="G24" i="8" s="1"/>
  <c r="H24" i="8" a="1"/>
  <c r="H24" i="8"/>
  <c r="D15" i="8" a="1"/>
  <c r="D15" i="8"/>
  <c r="E15" i="8" a="1"/>
  <c r="E15" i="8"/>
  <c r="F15" i="8" a="1"/>
  <c r="F15" i="8" s="1"/>
  <c r="G15" i="8" a="1"/>
  <c r="G15" i="8"/>
  <c r="H15" i="8" a="1"/>
  <c r="H15" i="8"/>
  <c r="C15" i="8" a="1"/>
  <c r="C15" i="8" s="1"/>
  <c r="H16" i="1"/>
  <c r="H22" i="1"/>
  <c r="F22" i="1"/>
  <c r="F16" i="1"/>
  <c r="G22" i="1"/>
  <c r="G16" i="1"/>
  <c r="E22" i="1"/>
  <c r="E16" i="1"/>
  <c r="N18" i="1"/>
  <c r="M18" i="1"/>
  <c r="L18" i="1"/>
  <c r="K18" i="1"/>
  <c r="J18" i="1"/>
  <c r="I18" i="1"/>
  <c r="H18" i="1"/>
  <c r="G18" i="1"/>
  <c r="F18" i="1"/>
  <c r="E18" i="1"/>
  <c r="D18" i="1"/>
  <c r="C18" i="1"/>
  <c r="D1" i="2" l="1"/>
  <c r="C3" i="1"/>
  <c r="C3" i="8" s="1"/>
  <c r="D3" i="1"/>
  <c r="C3" i="11" s="1"/>
  <c r="E3" i="1"/>
  <c r="C3" i="3" s="1"/>
  <c r="F3" i="1"/>
  <c r="G3" i="1"/>
  <c r="E3" i="8" s="1"/>
  <c r="H3" i="1"/>
  <c r="E3" i="11" s="1"/>
  <c r="I3" i="1"/>
  <c r="F3" i="8" s="1"/>
  <c r="J3" i="1"/>
  <c r="F3" i="11" s="1"/>
  <c r="K3" i="1"/>
  <c r="C3" i="5" s="1"/>
  <c r="L3" i="1"/>
  <c r="M3" i="1"/>
  <c r="N3" i="1"/>
  <c r="O3" i="1"/>
  <c r="C4" i="1"/>
  <c r="C4" i="2" s="1"/>
  <c r="D4" i="1"/>
  <c r="C4" i="11" s="1"/>
  <c r="E4" i="1"/>
  <c r="D4" i="8" s="1"/>
  <c r="F4" i="1"/>
  <c r="D4" i="11" s="1"/>
  <c r="G4" i="1"/>
  <c r="H4" i="1"/>
  <c r="I4" i="1"/>
  <c r="J4" i="1"/>
  <c r="F4" i="11" s="1"/>
  <c r="K4" i="1"/>
  <c r="C4" i="5" s="1"/>
  <c r="L4" i="1"/>
  <c r="G4" i="11" s="1"/>
  <c r="M4" i="1"/>
  <c r="C4" i="7" s="1"/>
  <c r="N4" i="1"/>
  <c r="H4" i="11" s="1"/>
  <c r="O4" i="1"/>
  <c r="C5" i="1"/>
  <c r="C5" i="2" s="1"/>
  <c r="D5" i="1"/>
  <c r="D5" i="2" s="1"/>
  <c r="E5" i="1"/>
  <c r="D5" i="8" s="1"/>
  <c r="F5" i="1"/>
  <c r="D5" i="3" s="1"/>
  <c r="G5" i="1"/>
  <c r="H5" i="1"/>
  <c r="D5" i="4" s="1"/>
  <c r="I5" i="1"/>
  <c r="C5" i="6" s="1"/>
  <c r="J5" i="1"/>
  <c r="K5" i="1"/>
  <c r="L5" i="1"/>
  <c r="G5" i="11" s="1"/>
  <c r="M5" i="1"/>
  <c r="N5" i="1"/>
  <c r="D5" i="7" s="1"/>
  <c r="O5" i="1"/>
  <c r="I5" i="11" s="1"/>
  <c r="C6" i="1"/>
  <c r="C6" i="8" s="1"/>
  <c r="D6" i="1"/>
  <c r="D6" i="2" s="1"/>
  <c r="E6" i="1"/>
  <c r="F6" i="1"/>
  <c r="D6" i="11" s="1"/>
  <c r="G6" i="1"/>
  <c r="H6" i="1"/>
  <c r="E6" i="11" s="1"/>
  <c r="I6" i="1"/>
  <c r="F6" i="8" s="1"/>
  <c r="J6" i="1"/>
  <c r="F6" i="11" s="1"/>
  <c r="K6" i="1"/>
  <c r="L6" i="1"/>
  <c r="G6" i="11" s="1"/>
  <c r="M6" i="1"/>
  <c r="N6" i="1"/>
  <c r="O6" i="1"/>
  <c r="I6" i="11" s="1"/>
  <c r="C7" i="1"/>
  <c r="C7" i="2" s="1"/>
  <c r="D7" i="1"/>
  <c r="C7" i="11" s="1"/>
  <c r="E7" i="1"/>
  <c r="D7" i="8" s="1"/>
  <c r="F7" i="1"/>
  <c r="D7" i="3" s="1"/>
  <c r="G7" i="1"/>
  <c r="E7" i="8" s="1"/>
  <c r="H7" i="1"/>
  <c r="I7" i="1"/>
  <c r="J7" i="1"/>
  <c r="F7" i="11" s="1"/>
  <c r="K7" i="1"/>
  <c r="G7" i="8" s="1"/>
  <c r="L7" i="1"/>
  <c r="D7" i="5" s="1"/>
  <c r="M7" i="1"/>
  <c r="H7" i="8" s="1"/>
  <c r="N7" i="1"/>
  <c r="D7" i="7" s="1"/>
  <c r="O7" i="1"/>
  <c r="I7" i="11" s="1"/>
  <c r="C8" i="1"/>
  <c r="C8" i="2" s="1"/>
  <c r="D8" i="1"/>
  <c r="D8" i="2" s="1"/>
  <c r="E8" i="1"/>
  <c r="F8" i="1"/>
  <c r="D8" i="11" s="1"/>
  <c r="G8" i="1"/>
  <c r="C8" i="4" s="1"/>
  <c r="H8" i="1"/>
  <c r="I8" i="1"/>
  <c r="C8" i="6" s="1"/>
  <c r="J8" i="1"/>
  <c r="F8" i="11" s="1"/>
  <c r="K8" i="1"/>
  <c r="L8" i="1"/>
  <c r="G8" i="11" s="1"/>
  <c r="M8" i="1"/>
  <c r="N8" i="1"/>
  <c r="D8" i="7" s="1"/>
  <c r="O8" i="1"/>
  <c r="C9" i="1"/>
  <c r="C9" i="2" s="1"/>
  <c r="D9" i="1"/>
  <c r="C9" i="11" s="1"/>
  <c r="E9" i="1"/>
  <c r="C9" i="3" s="1"/>
  <c r="F9" i="1"/>
  <c r="G9" i="1"/>
  <c r="E9" i="8" s="1"/>
  <c r="H9" i="1"/>
  <c r="E9" i="11" s="1"/>
  <c r="I9" i="1"/>
  <c r="F9" i="8" s="1"/>
  <c r="J9" i="1"/>
  <c r="D9" i="6" s="1"/>
  <c r="K9" i="1"/>
  <c r="G9" i="8" s="1"/>
  <c r="L9" i="1"/>
  <c r="D9" i="5" s="1"/>
  <c r="M9" i="1"/>
  <c r="H9" i="8" s="1"/>
  <c r="N9" i="1"/>
  <c r="O9" i="1"/>
  <c r="I9" i="11" s="1"/>
  <c r="C10" i="1"/>
  <c r="C10" i="2" s="1"/>
  <c r="D10" i="1"/>
  <c r="C10" i="11" s="1"/>
  <c r="E10" i="1"/>
  <c r="F10" i="1"/>
  <c r="G10" i="1"/>
  <c r="C10" i="4" s="1"/>
  <c r="H10" i="1"/>
  <c r="E10" i="11" s="1"/>
  <c r="I10" i="1"/>
  <c r="J10" i="1"/>
  <c r="F10" i="11" s="1"/>
  <c r="K10" i="1"/>
  <c r="G10" i="8" s="1"/>
  <c r="L10" i="1"/>
  <c r="M10" i="1"/>
  <c r="N10" i="1"/>
  <c r="O10" i="1"/>
  <c r="C11" i="1"/>
  <c r="C11" i="2" s="1"/>
  <c r="D11" i="1"/>
  <c r="D11" i="2" s="1"/>
  <c r="E11" i="1"/>
  <c r="C11" i="3" s="1"/>
  <c r="F11" i="1"/>
  <c r="D11" i="11" s="1"/>
  <c r="G11" i="1"/>
  <c r="E11" i="8" s="1"/>
  <c r="H11" i="1"/>
  <c r="E11" i="11" s="1"/>
  <c r="I11" i="1"/>
  <c r="C11" i="6" s="1"/>
  <c r="J11" i="1"/>
  <c r="K11" i="1"/>
  <c r="G11" i="8" s="1"/>
  <c r="L11" i="1"/>
  <c r="M11" i="1"/>
  <c r="H11" i="8" s="1"/>
  <c r="N11" i="1"/>
  <c r="D11" i="7" s="1"/>
  <c r="O11" i="1"/>
  <c r="I11" i="11" s="1"/>
  <c r="D2" i="1"/>
  <c r="D2" i="2" s="1"/>
  <c r="E2" i="1"/>
  <c r="D2" i="8" s="1"/>
  <c r="F2" i="1"/>
  <c r="D2" i="11" s="1"/>
  <c r="G2" i="1"/>
  <c r="E2" i="8" s="1"/>
  <c r="H2" i="1"/>
  <c r="D2" i="4" s="1"/>
  <c r="I2" i="1"/>
  <c r="J2" i="1"/>
  <c r="F2" i="11" s="1"/>
  <c r="K2" i="1"/>
  <c r="C2" i="5" s="1"/>
  <c r="L2" i="1"/>
  <c r="M2" i="1"/>
  <c r="C2" i="7" s="1"/>
  <c r="N2" i="1"/>
  <c r="H2" i="11" s="1"/>
  <c r="O2" i="1"/>
  <c r="I2" i="11" s="1"/>
  <c r="C2" i="1"/>
  <c r="C2" i="2" s="1"/>
  <c r="G3" i="11"/>
  <c r="H3" i="8"/>
  <c r="H3" i="11"/>
  <c r="I3" i="11"/>
  <c r="E4" i="8"/>
  <c r="I4" i="11"/>
  <c r="C5" i="11"/>
  <c r="E5" i="8"/>
  <c r="F5" i="11"/>
  <c r="C5" i="5"/>
  <c r="C6" i="3"/>
  <c r="E6" i="8"/>
  <c r="C6" i="5"/>
  <c r="C6" i="7"/>
  <c r="D7" i="4"/>
  <c r="F7" i="8"/>
  <c r="C8" i="8"/>
  <c r="D8" i="8"/>
  <c r="E8" i="11"/>
  <c r="G8" i="8"/>
  <c r="C8" i="7"/>
  <c r="H8" i="11"/>
  <c r="I8" i="11"/>
  <c r="D9" i="7"/>
  <c r="D10" i="8"/>
  <c r="D10" i="11"/>
  <c r="C10" i="6"/>
  <c r="G10" i="11"/>
  <c r="H10" i="8"/>
  <c r="D10" i="7"/>
  <c r="I10" i="11"/>
  <c r="C11" i="11"/>
  <c r="F11" i="11"/>
  <c r="G11" i="11"/>
  <c r="C2" i="6"/>
  <c r="G2" i="11"/>
  <c r="C2" i="8"/>
  <c r="I14" i="11"/>
  <c r="D3" i="11"/>
  <c r="C4" i="3"/>
  <c r="C4" i="6"/>
  <c r="H6" i="11"/>
  <c r="D9" i="11"/>
  <c r="D1" i="11"/>
  <c r="D14" i="11" s="1"/>
  <c r="M23" i="1"/>
  <c r="K24" i="1"/>
  <c r="K23" i="1"/>
  <c r="D23" i="1"/>
  <c r="E23" i="1"/>
  <c r="F23" i="1"/>
  <c r="G23" i="1"/>
  <c r="H23" i="1"/>
  <c r="I23" i="1"/>
  <c r="J23" i="1"/>
  <c r="L23" i="1"/>
  <c r="N23" i="1"/>
  <c r="D24" i="1"/>
  <c r="E24" i="1"/>
  <c r="F24" i="1"/>
  <c r="G24" i="1"/>
  <c r="H24" i="1"/>
  <c r="I24" i="1"/>
  <c r="J24" i="1"/>
  <c r="L24" i="1"/>
  <c r="N24" i="1"/>
  <c r="D15" i="1"/>
  <c r="E15" i="1"/>
  <c r="F15" i="1"/>
  <c r="G15" i="1"/>
  <c r="H15" i="1"/>
  <c r="I15" i="1"/>
  <c r="J15" i="1"/>
  <c r="K15" i="1"/>
  <c r="L15" i="1"/>
  <c r="M15" i="1"/>
  <c r="N15" i="1"/>
  <c r="C15" i="1"/>
  <c r="H1" i="11"/>
  <c r="H14" i="11" s="1"/>
  <c r="G1" i="11"/>
  <c r="G14" i="11" s="1"/>
  <c r="F1" i="11"/>
  <c r="F14" i="11" s="1"/>
  <c r="E1" i="11"/>
  <c r="E14" i="11" s="1"/>
  <c r="C1" i="11"/>
  <c r="C14" i="11" s="1"/>
  <c r="H1" i="8"/>
  <c r="H14" i="8" s="1"/>
  <c r="G1" i="8"/>
  <c r="G14" i="8" s="1"/>
  <c r="F1" i="8"/>
  <c r="F14" i="8" s="1"/>
  <c r="E1" i="8"/>
  <c r="E14" i="8" s="1"/>
  <c r="D1" i="8"/>
  <c r="D14" i="8" s="1"/>
  <c r="C1" i="8"/>
  <c r="C14" i="8" s="1"/>
  <c r="D1" i="7"/>
  <c r="D14" i="7" s="1"/>
  <c r="C1" i="7"/>
  <c r="C14" i="7" s="1"/>
  <c r="D1" i="6"/>
  <c r="D14" i="6" s="1"/>
  <c r="C1" i="6"/>
  <c r="C14" i="6" s="1"/>
  <c r="D1" i="5"/>
  <c r="D14" i="5" s="1"/>
  <c r="C1" i="5"/>
  <c r="C14" i="5" s="1"/>
  <c r="D1" i="4"/>
  <c r="D14" i="4" s="1"/>
  <c r="C1" i="4"/>
  <c r="C14" i="4" s="1"/>
  <c r="D14" i="2"/>
  <c r="C1" i="2"/>
  <c r="C14" i="2" s="1"/>
  <c r="C5" i="3"/>
  <c r="D1" i="3"/>
  <c r="D14" i="3" s="1"/>
  <c r="C1" i="3"/>
  <c r="C14" i="3" s="1"/>
  <c r="C24" i="1"/>
  <c r="C23" i="1"/>
  <c r="E4" i="11"/>
  <c r="H4" i="8"/>
  <c r="H5" i="8"/>
  <c r="F4" i="8"/>
  <c r="F5" i="8"/>
  <c r="D3" i="8"/>
  <c r="C5" i="8"/>
  <c r="C5" i="7"/>
  <c r="C6" i="6"/>
  <c r="D8" i="6"/>
  <c r="D3" i="5"/>
  <c r="D4" i="4"/>
  <c r="C9" i="4"/>
  <c r="D7" i="2" l="1"/>
  <c r="D4" i="2"/>
  <c r="D3" i="2"/>
  <c r="C8" i="11"/>
  <c r="C11" i="8"/>
  <c r="C3" i="2"/>
  <c r="D3" i="4"/>
  <c r="C9" i="5"/>
  <c r="C6" i="2"/>
  <c r="D9" i="2"/>
  <c r="D10" i="2"/>
  <c r="D4" i="5"/>
  <c r="D7" i="11"/>
  <c r="E2" i="11"/>
  <c r="H7" i="11"/>
  <c r="D8" i="3"/>
  <c r="D2" i="6"/>
  <c r="D15" i="6" s="1"/>
  <c r="C2" i="4"/>
  <c r="D7" i="6"/>
  <c r="E8" i="8"/>
  <c r="E5" i="11"/>
  <c r="D6" i="4"/>
  <c r="D2" i="7"/>
  <c r="D6" i="7"/>
  <c r="D9" i="3"/>
  <c r="D3" i="7"/>
  <c r="D11" i="5"/>
  <c r="C2" i="11"/>
  <c r="D2" i="5"/>
  <c r="C8" i="5"/>
  <c r="D11" i="4"/>
  <c r="H6" i="8"/>
  <c r="C3" i="6"/>
  <c r="H2" i="8"/>
  <c r="C7" i="4"/>
  <c r="F11" i="8"/>
  <c r="G6" i="8"/>
  <c r="D6" i="6"/>
  <c r="D11" i="8"/>
  <c r="C6" i="11"/>
  <c r="C7" i="6"/>
  <c r="C7" i="8"/>
  <c r="D10" i="4"/>
  <c r="C7" i="3"/>
  <c r="C11" i="7"/>
  <c r="C11" i="5"/>
  <c r="D10" i="5"/>
  <c r="C11" i="4"/>
  <c r="C7" i="7"/>
  <c r="C10" i="5"/>
  <c r="C9" i="7"/>
  <c r="D9" i="8"/>
  <c r="G5" i="8"/>
  <c r="H10" i="11"/>
  <c r="D10" i="6"/>
  <c r="E10" i="8"/>
  <c r="G3" i="8"/>
  <c r="H9" i="11"/>
  <c r="C4" i="8"/>
  <c r="C6" i="4"/>
  <c r="C3" i="4"/>
  <c r="C7" i="5"/>
  <c r="C10" i="7"/>
  <c r="C3" i="7"/>
  <c r="D10" i="3"/>
  <c r="D6" i="3"/>
  <c r="D2" i="3"/>
  <c r="D6" i="8"/>
  <c r="G9" i="11"/>
  <c r="D8" i="4"/>
  <c r="D6" i="5"/>
  <c r="F10" i="8"/>
  <c r="C10" i="3"/>
  <c r="C2" i="3"/>
  <c r="D4" i="7"/>
  <c r="D8" i="5"/>
  <c r="D5" i="5"/>
  <c r="G2" i="8"/>
  <c r="F2" i="8"/>
  <c r="C5" i="4"/>
  <c r="D4" i="6"/>
  <c r="C9" i="6"/>
  <c r="H5" i="11"/>
  <c r="D5" i="11"/>
  <c r="C8" i="3"/>
  <c r="C10" i="8"/>
  <c r="H8" i="8"/>
  <c r="E7" i="11"/>
  <c r="F9" i="11"/>
  <c r="D11" i="3"/>
  <c r="D3" i="3"/>
  <c r="H11" i="11"/>
  <c r="G7" i="11"/>
  <c r="G4" i="8"/>
  <c r="D9" i="4"/>
  <c r="D11" i="6"/>
  <c r="D5" i="6"/>
  <c r="D3" i="6"/>
  <c r="F8" i="8"/>
  <c r="D4" i="3"/>
  <c r="C4" i="4"/>
  <c r="C9" i="8"/>
  <c r="J3" i="11"/>
  <c r="M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<sst xmlns="http://schemas.openxmlformats.org/spreadsheetml/2006/main" count="492" uniqueCount="112">
  <si>
    <t>Impact category</t>
  </si>
  <si>
    <t>Unit</t>
  </si>
  <si>
    <t>Ozone depletion</t>
  </si>
  <si>
    <t>kg CFC-11 eq</t>
  </si>
  <si>
    <t>Global warming</t>
  </si>
  <si>
    <t>kg CO2 eq</t>
  </si>
  <si>
    <t>Smog</t>
  </si>
  <si>
    <t>kg O3 eq</t>
  </si>
  <si>
    <t>Acidification</t>
  </si>
  <si>
    <t>kg SO2 eq</t>
  </si>
  <si>
    <t>Eutrophication</t>
  </si>
  <si>
    <t>kg N eq</t>
  </si>
  <si>
    <t>Carcinogenics</t>
  </si>
  <si>
    <t>CTUh</t>
  </si>
  <si>
    <t>Non carcinogenics</t>
  </si>
  <si>
    <t>Respiratory effects</t>
  </si>
  <si>
    <t>kg PM2.5 eq</t>
  </si>
  <si>
    <t>Ecotoxicity</t>
  </si>
  <si>
    <t>CTUe</t>
  </si>
  <si>
    <t>Fossil fuel depletion</t>
  </si>
  <si>
    <t>MJ surplus</t>
  </si>
  <si>
    <t>Process</t>
  </si>
  <si>
    <t>DAC Processes</t>
  </si>
  <si>
    <t>Construction</t>
  </si>
  <si>
    <t>Hydrogen Production</t>
  </si>
  <si>
    <t>Methanol Production</t>
  </si>
  <si>
    <t>Zeolite Life Cycle</t>
  </si>
  <si>
    <t>DAC EOL Processes</t>
  </si>
  <si>
    <t>Sum</t>
  </si>
  <si>
    <t>Maximum</t>
  </si>
  <si>
    <t>MW, Grid</t>
  </si>
  <si>
    <t>MW, PV (AL)</t>
  </si>
  <si>
    <t>Waste Heat, PV (AL)</t>
  </si>
  <si>
    <t>MW, PV (AZ)</t>
  </si>
  <si>
    <t>Waste Heat, PV (AZ)</t>
  </si>
  <si>
    <t>MW, Geothermal</t>
  </si>
  <si>
    <t>MW, Hydro</t>
  </si>
  <si>
    <t>MW, Wind</t>
  </si>
  <si>
    <t>Waste Heat, Grid</t>
  </si>
  <si>
    <t>Waste Heat, Wind</t>
  </si>
  <si>
    <t>Waste Heat, Hydro</t>
  </si>
  <si>
    <t>Waste Heat, Geothermal</t>
  </si>
  <si>
    <t>Impact Category</t>
  </si>
  <si>
    <t xml:space="preserve">Calculation: </t>
  </si>
  <si>
    <t>Compare</t>
  </si>
  <si>
    <t xml:space="preserve">Results: </t>
  </si>
  <si>
    <t>Impact assessment</t>
  </si>
  <si>
    <t xml:space="preserve">Product 1: </t>
  </si>
  <si>
    <t xml:space="preserve">Product 2: </t>
  </si>
  <si>
    <t xml:space="preserve">Product 3: </t>
  </si>
  <si>
    <t xml:space="preserve">Product 4: </t>
  </si>
  <si>
    <t xml:space="preserve">Product 5: </t>
  </si>
  <si>
    <t xml:space="preserve">Product 6: </t>
  </si>
  <si>
    <t xml:space="preserve">Product 7: </t>
  </si>
  <si>
    <t xml:space="preserve">Product 8: </t>
  </si>
  <si>
    <t xml:space="preserve">Product 9: </t>
  </si>
  <si>
    <t xml:space="preserve">Product 10: </t>
  </si>
  <si>
    <t xml:space="preserve">Product 11: </t>
  </si>
  <si>
    <t xml:space="preserve">Product 12: </t>
  </si>
  <si>
    <t xml:space="preserve">Product 13: </t>
  </si>
  <si>
    <t xml:space="preserve">Method: </t>
  </si>
  <si>
    <t>TRACI 2.1 Updated V1.07 / US 2008</t>
  </si>
  <si>
    <t xml:space="preserve">Indicator: </t>
  </si>
  <si>
    <t>Characterization</t>
  </si>
  <si>
    <t xml:space="preserve">Skip categories: </t>
  </si>
  <si>
    <t>Never</t>
  </si>
  <si>
    <t xml:space="preserve">Exclude infrastructure processes: </t>
  </si>
  <si>
    <t>No</t>
  </si>
  <si>
    <t xml:space="preserve">Exclude long-term emissions: </t>
  </si>
  <si>
    <t xml:space="preserve">Sorted on item: </t>
  </si>
  <si>
    <t xml:space="preserve">Sort order: </t>
  </si>
  <si>
    <t>Ascending</t>
  </si>
  <si>
    <t>LCA per kg - MW - Grid</t>
  </si>
  <si>
    <t>LCA per kg - Waste Heat - Grid</t>
  </si>
  <si>
    <t>LCA per kg - MW - Wind</t>
  </si>
  <si>
    <t>LCA per kg - Waste Heat - Wind</t>
  </si>
  <si>
    <t>LCA per kg - MW - Hydro</t>
  </si>
  <si>
    <t>LCA per kg - Waste Heat - Hydro</t>
  </si>
  <si>
    <t>LCA per kg - MW - Geothermal</t>
  </si>
  <si>
    <t>LCA per kg - Waste Heat - Geothermal</t>
  </si>
  <si>
    <t>Generic Methanol Production</t>
  </si>
  <si>
    <t>Supplemental Information 2: Life Cycle Assessment Results</t>
  </si>
  <si>
    <t>SMR</t>
  </si>
  <si>
    <t>1 p LCA per kg - MW - Grid (of project Nick - DAC + Methanol LCA kg Methanol 3.0)</t>
  </si>
  <si>
    <t>1 p LCA per kg - Waste Heat - Grid (of project Nick - DAC + Methanol LCA kg Methanol 3.0)</t>
  </si>
  <si>
    <t>1 p LCA per kg - MW - PV - AL (of project Nick - DAC + Methanol LCA kg Methanol 3.0)</t>
  </si>
  <si>
    <t>1 p LCA per kg - Waste Heat - PV - AL (of project Nick - DAC + Methanol LCA kg Methanol 3.0)</t>
  </si>
  <si>
    <t>1 p LCA per kg - MW - PV - AZ (of project Nick - DAC + Methanol LCA kg Methanol 3.0)</t>
  </si>
  <si>
    <t>1 p LCA per kg - Waste Heat - PV - AZ (of project Nick - DAC + Methanol LCA kg Methanol 3.0)</t>
  </si>
  <si>
    <t>1 p LCA per kg - MW - Wind (of project Nick - DAC + Methanol LCA kg Methanol 3.0)</t>
  </si>
  <si>
    <t>1 p LCA per kg - Waste Heat - Wind (of project Nick - DAC + Methanol LCA kg Methanol 3.0)</t>
  </si>
  <si>
    <t>1 p LCA per kg - MW - Hydro (of project Nick - DAC + Methanol LCA kg Methanol 3.0)</t>
  </si>
  <si>
    <t>1 p LCA per kg - Waste Heat - Hydro (of project Nick - DAC + Methanol LCA kg Methanol 3.0)</t>
  </si>
  <si>
    <t>1 p LCA per kg - MW - Geothermal (of project Nick - DAC + Methanol LCA kg Methanol 3.0)</t>
  </si>
  <si>
    <t>1 p LCA per kg - Waste Heat - Geothermal (of project Nick - DAC + Methanol LCA kg Methanol 3.0)</t>
  </si>
  <si>
    <t>1 p Generic Methanol Production (of project Nick - DAC + Methanol LCA kg Methanol 3.0)</t>
  </si>
  <si>
    <t>LCA per kg - MW - PV - AL</t>
  </si>
  <si>
    <t>LCA per kg - Waste Heat - PV - AL</t>
  </si>
  <si>
    <t>LCA per kg - MW - PV - AZ</t>
  </si>
  <si>
    <t>LCA per kg - Waste Heat - PV - AZ</t>
  </si>
  <si>
    <t>Credit for O2</t>
  </si>
  <si>
    <t>Grid</t>
  </si>
  <si>
    <t>PV (AL)</t>
  </si>
  <si>
    <t>PV (AZ)</t>
  </si>
  <si>
    <t>Wind</t>
  </si>
  <si>
    <t>Hydro</t>
  </si>
  <si>
    <t>Geothermal</t>
  </si>
  <si>
    <t>Energy Source</t>
  </si>
  <si>
    <t>MW</t>
  </si>
  <si>
    <t>Waste Heat</t>
  </si>
  <si>
    <t>A Cradle-to-Gate Life Cycle Assessment of Green Methanol Production Using Direct Air Capture</t>
  </si>
  <si>
    <t>Nicholas Badger, Rahim Boylu, Mustafa Erguvan, Shahriar Amini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</si>
</sst>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 (Body)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1" fontId="0" fillId="0" borderId="1" xfId="0" applyNumberFormat="1" applyBorder="1"/>
    <xf numFmtId="2" fontId="0" fillId="0" borderId="1" xfId="0" applyNumberFormat="1" applyBorder="1"/>
    <xf numFmtId="11" fontId="0" fillId="0" borderId="0" xfId="0" applyNumberFormat="1"/>
    <xf numFmtId="9" fontId="0" fillId="0" borderId="0" xfId="1" applyFont="1"/>
    <xf numFmtId="11" fontId="3" fillId="0" borderId="0" xfId="0" applyNumberFormat="1" applyFont="1"/>
    <xf numFmtId="11" fontId="1" fillId="0" borderId="0" xfId="0" applyNumberFormat="1" applyFont="1"/>
    <xf numFmtId="11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right"/>
    </xf>
    <xf numFmtId="11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Methanol Production Contributions to GWP by DAC Heat Source and Electrical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'GWP Contributions'!$A$17</c:f>
              <c:strCache>
                <c:ptCount val="1"/>
                <c:pt idx="0">
                  <c:v>DAC 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Contributions'!$B$17:$N$17</c:f>
              <c:numCache>
                <c:formatCode>0.00E+00</c:formatCode>
                <c:ptCount val="13"/>
                <c:pt idx="1">
                  <c:v>6.6517891999999995E-2</c:v>
                </c:pt>
                <c:pt idx="2">
                  <c:v>-0.70008387999999999</c:v>
                </c:pt>
                <c:pt idx="3">
                  <c:v>-1.446</c:v>
                </c:pt>
                <c:pt idx="4">
                  <c:v>-1.144628</c:v>
                </c:pt>
                <c:pt idx="5">
                  <c:v>-1.446</c:v>
                </c:pt>
                <c:pt idx="6">
                  <c:v>-1.144628</c:v>
                </c:pt>
                <c:pt idx="7">
                  <c:v>-1.4062782</c:v>
                </c:pt>
                <c:pt idx="8">
                  <c:v>-1.1329533000000001</c:v>
                </c:pt>
                <c:pt idx="9">
                  <c:v>-1.4331415000000001</c:v>
                </c:pt>
                <c:pt idx="10">
                  <c:v>-1.1408487</c:v>
                </c:pt>
                <c:pt idx="11">
                  <c:v>-1.2369786</c:v>
                </c:pt>
                <c:pt idx="12">
                  <c:v>-1.0831945000000001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7-FA44-8F77-7AF18C8F9B78}"/>
            </c:ext>
          </c:extLst>
        </c:ser>
        <c:ser>
          <c:idx val="4"/>
          <c:order val="1"/>
          <c:tx>
            <c:strRef>
              <c:f>'GWP Contributions'!$A$20</c:f>
              <c:strCache>
                <c:ptCount val="1"/>
                <c:pt idx="0">
                  <c:v>Methanol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Contributions'!$B$20:$N$20</c:f>
              <c:numCache>
                <c:formatCode>0.00E+00</c:formatCode>
                <c:ptCount val="13"/>
                <c:pt idx="1">
                  <c:v>0.19319081000000016</c:v>
                </c:pt>
                <c:pt idx="2">
                  <c:v>0.19319080000000022</c:v>
                </c:pt>
                <c:pt idx="3">
                  <c:v>7.2941499999999548E-2</c:v>
                </c:pt>
                <c:pt idx="4">
                  <c:v>7.2941499999999548E-2</c:v>
                </c:pt>
                <c:pt idx="5">
                  <c:v>7.2941499999999548E-2</c:v>
                </c:pt>
                <c:pt idx="6">
                  <c:v>7.2941499999999507E-2</c:v>
                </c:pt>
                <c:pt idx="7">
                  <c:v>7.6102300000000289E-2</c:v>
                </c:pt>
                <c:pt idx="8">
                  <c:v>7.6102300000000289E-2</c:v>
                </c:pt>
                <c:pt idx="9">
                  <c:v>7.3964600000000047E-2</c:v>
                </c:pt>
                <c:pt idx="10">
                  <c:v>7.3964600000000047E-2</c:v>
                </c:pt>
                <c:pt idx="11">
                  <c:v>8.9574100000000101E-2</c:v>
                </c:pt>
                <c:pt idx="12">
                  <c:v>8.9574100000000101E-2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E7-FA44-8F77-7AF18C8F9B78}"/>
            </c:ext>
          </c:extLst>
        </c:ser>
        <c:ser>
          <c:idx val="2"/>
          <c:order val="2"/>
          <c:tx>
            <c:strRef>
              <c:f>'GWP Contributions'!$A$18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Contributions'!$B$18:$N$18</c:f>
              <c:numCache>
                <c:formatCode>0.00E+00</c:formatCode>
                <c:ptCount val="13"/>
                <c:pt idx="1">
                  <c:v>6.5480322999999991</c:v>
                </c:pt>
                <c:pt idx="2">
                  <c:v>6.5480322999999991</c:v>
                </c:pt>
                <c:pt idx="3">
                  <c:v>1.1485000000002188E-3</c:v>
                </c:pt>
                <c:pt idx="4">
                  <c:v>1.1485000000002188E-3</c:v>
                </c:pt>
                <c:pt idx="5">
                  <c:v>1.1485000000002188E-3</c:v>
                </c:pt>
                <c:pt idx="6">
                  <c:v>1.1485000000002188E-3</c:v>
                </c:pt>
                <c:pt idx="7">
                  <c:v>0.17298119999999995</c:v>
                </c:pt>
                <c:pt idx="8">
                  <c:v>0.17298119999999995</c:v>
                </c:pt>
                <c:pt idx="9">
                  <c:v>5.6772899999999904E-2</c:v>
                </c:pt>
                <c:pt idx="10">
                  <c:v>5.6772899999999904E-2</c:v>
                </c:pt>
                <c:pt idx="11">
                  <c:v>0.90535420000000011</c:v>
                </c:pt>
                <c:pt idx="12">
                  <c:v>0.90535420000000011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E7-FA44-8F77-7AF18C8F9B78}"/>
            </c:ext>
          </c:extLst>
        </c:ser>
        <c:ser>
          <c:idx val="3"/>
          <c:order val="3"/>
          <c:tx>
            <c:strRef>
              <c:f>'GWP Contributions'!$A$19</c:f>
              <c:strCache>
                <c:ptCount val="1"/>
                <c:pt idx="0">
                  <c:v>Credit for 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Contributions'!$B$19:$N$19</c:f>
              <c:numCache>
                <c:formatCode>0.00E+00</c:formatCode>
                <c:ptCount val="13"/>
                <c:pt idx="1">
                  <c:v>-2.0280323</c:v>
                </c:pt>
                <c:pt idx="2">
                  <c:v>-2.0280323</c:v>
                </c:pt>
                <c:pt idx="3">
                  <c:v>-2.0280323</c:v>
                </c:pt>
                <c:pt idx="4">
                  <c:v>-2.0280323</c:v>
                </c:pt>
                <c:pt idx="5">
                  <c:v>-2.0280323</c:v>
                </c:pt>
                <c:pt idx="6">
                  <c:v>-2.0280323</c:v>
                </c:pt>
                <c:pt idx="7">
                  <c:v>-2.0280323</c:v>
                </c:pt>
                <c:pt idx="8">
                  <c:v>-2.0280323</c:v>
                </c:pt>
                <c:pt idx="9">
                  <c:v>-2.0280323</c:v>
                </c:pt>
                <c:pt idx="10">
                  <c:v>-2.0280323</c:v>
                </c:pt>
                <c:pt idx="11">
                  <c:v>-2.0280323</c:v>
                </c:pt>
                <c:pt idx="12">
                  <c:v>-2.0280323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E7-FA44-8F77-7AF18C8F9B78}"/>
            </c:ext>
          </c:extLst>
        </c:ser>
        <c:ser>
          <c:idx val="5"/>
          <c:order val="4"/>
          <c:tx>
            <c:strRef>
              <c:f>'GWP Contributions'!$A$21</c:f>
              <c:strCache>
                <c:ptCount val="1"/>
                <c:pt idx="0">
                  <c:v>Zeolite Life Cycle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Contributions'!$B$21:$N$21</c:f>
              <c:numCache>
                <c:formatCode>0.00E+00</c:formatCode>
                <c:ptCount val="13"/>
                <c:pt idx="1">
                  <c:v>7.1279170000000001E-3</c:v>
                </c:pt>
                <c:pt idx="2">
                  <c:v>7.1279170000000001E-3</c:v>
                </c:pt>
                <c:pt idx="3">
                  <c:v>7.1279170000000001E-3</c:v>
                </c:pt>
                <c:pt idx="4">
                  <c:v>7.1279170000000001E-3</c:v>
                </c:pt>
                <c:pt idx="5">
                  <c:v>7.1279170000000001E-3</c:v>
                </c:pt>
                <c:pt idx="6">
                  <c:v>7.1279170000000001E-3</c:v>
                </c:pt>
                <c:pt idx="7">
                  <c:v>7.1279170000000001E-3</c:v>
                </c:pt>
                <c:pt idx="8">
                  <c:v>7.1279170000000001E-3</c:v>
                </c:pt>
                <c:pt idx="9">
                  <c:v>7.1279170000000001E-3</c:v>
                </c:pt>
                <c:pt idx="10">
                  <c:v>7.1279170000000001E-3</c:v>
                </c:pt>
                <c:pt idx="11">
                  <c:v>7.1279170000000001E-3</c:v>
                </c:pt>
                <c:pt idx="12">
                  <c:v>7.1279170000000001E-3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E7-FA44-8F77-7AF18C8F9B78}"/>
            </c:ext>
          </c:extLst>
        </c:ser>
        <c:ser>
          <c:idx val="0"/>
          <c:order val="5"/>
          <c:tx>
            <c:strRef>
              <c:f>'GWP Contributions'!$A$16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Contributions'!$B$16:$N$16</c:f>
              <c:numCache>
                <c:formatCode>0.00E+00</c:formatCode>
                <c:ptCount val="13"/>
                <c:pt idx="1">
                  <c:v>0.79144875999999997</c:v>
                </c:pt>
                <c:pt idx="2">
                  <c:v>0.78758801000000001</c:v>
                </c:pt>
                <c:pt idx="3">
                  <c:v>2.0332300000000001</c:v>
                </c:pt>
                <c:pt idx="4">
                  <c:v>1.8670376</c:v>
                </c:pt>
                <c:pt idx="5">
                  <c:v>1.7918069999999999</c:v>
                </c:pt>
                <c:pt idx="6">
                  <c:v>1.7820798</c:v>
                </c:pt>
                <c:pt idx="7">
                  <c:v>0.79144875999999997</c:v>
                </c:pt>
                <c:pt idx="8">
                  <c:v>0.78758801000000001</c:v>
                </c:pt>
                <c:pt idx="9">
                  <c:v>0.79144875999999997</c:v>
                </c:pt>
                <c:pt idx="10">
                  <c:v>0.78758801000000001</c:v>
                </c:pt>
                <c:pt idx="11">
                  <c:v>0.79144875999999997</c:v>
                </c:pt>
                <c:pt idx="12">
                  <c:v>0.78758801000000001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B-1542-B02F-94B96838F669}"/>
            </c:ext>
          </c:extLst>
        </c:ser>
        <c:ser>
          <c:idx val="6"/>
          <c:order val="6"/>
          <c:tx>
            <c:strRef>
              <c:f>'GWP Contributions'!$A$22</c:f>
              <c:strCache>
                <c:ptCount val="1"/>
                <c:pt idx="0">
                  <c:v>DAC EOL Processes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'GWP Contributions'!$B$15:$N$15</c:f>
              <c:strCache>
                <c:ptCount val="13"/>
                <c:pt idx="1">
                  <c:v>MW, Grid</c:v>
                </c:pt>
                <c:pt idx="2">
                  <c:v>Waste Heat, Grid</c:v>
                </c:pt>
                <c:pt idx="3">
                  <c:v>MW, PV (AL)</c:v>
                </c:pt>
                <c:pt idx="4">
                  <c:v>Waste Heat, PV (AL)</c:v>
                </c:pt>
                <c:pt idx="5">
                  <c:v>MW, PV (AZ)</c:v>
                </c:pt>
                <c:pt idx="6">
                  <c:v>Waste Heat, PV (AZ)</c:v>
                </c:pt>
                <c:pt idx="7">
                  <c:v>MW, Wind</c:v>
                </c:pt>
                <c:pt idx="8">
                  <c:v>Waste Heat, Wind</c:v>
                </c:pt>
                <c:pt idx="9">
                  <c:v>MW, Hydro</c:v>
                </c:pt>
                <c:pt idx="10">
                  <c:v>Waste Heat, Hydro</c:v>
                </c:pt>
                <c:pt idx="11">
                  <c:v>MW, Geothermal</c:v>
                </c:pt>
                <c:pt idx="12">
                  <c:v>Waste Heat, Geothermal</c:v>
                </c:pt>
              </c:strCache>
            </c:strRef>
          </c:cat>
          <c:val>
            <c:numRef>
              <c:f>'GWP Contributions'!$B$22:$N$22</c:f>
              <c:numCache>
                <c:formatCode>0.00E+00</c:formatCode>
                <c:ptCount val="13"/>
                <c:pt idx="1">
                  <c:v>3.3695565000000001E-5</c:v>
                </c:pt>
                <c:pt idx="2">
                  <c:v>3.3695565000000001E-5</c:v>
                </c:pt>
                <c:pt idx="3">
                  <c:v>2.103695565E-3</c:v>
                </c:pt>
                <c:pt idx="4">
                  <c:v>1.8336955649999999E-3</c:v>
                </c:pt>
                <c:pt idx="5">
                  <c:v>1.703695565E-3</c:v>
                </c:pt>
                <c:pt idx="6">
                  <c:v>1.4836955649999998E-3</c:v>
                </c:pt>
                <c:pt idx="7">
                  <c:v>3.3695565000000001E-5</c:v>
                </c:pt>
                <c:pt idx="8">
                  <c:v>3.3695565000000001E-5</c:v>
                </c:pt>
                <c:pt idx="9">
                  <c:v>3.3695565000000001E-5</c:v>
                </c:pt>
                <c:pt idx="10">
                  <c:v>3.3695565000000001E-5</c:v>
                </c:pt>
                <c:pt idx="11">
                  <c:v>3.3695565000000001E-5</c:v>
                </c:pt>
                <c:pt idx="12">
                  <c:v>3.3695565000000001E-5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E7-FA44-8F77-7AF18C8F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0390368"/>
        <c:axId val="930392640"/>
      </c:barChart>
      <c:catAx>
        <c:axId val="93039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392640"/>
        <c:crosses val="autoZero"/>
        <c:auto val="1"/>
        <c:lblAlgn val="ctr"/>
        <c:lblOffset val="100"/>
        <c:noMultiLvlLbl val="0"/>
      </c:catAx>
      <c:valAx>
        <c:axId val="930392640"/>
        <c:scaling>
          <c:orientation val="minMax"/>
          <c:max val="8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390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Microwave vs Waste Heat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'MW vs Waste Heat'!$B$25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'MW vs Waste Heat'!$A$26:$A$31</c:f>
              <c:strCache>
                <c:ptCount val="6"/>
                <c:pt idx="0">
                  <c:v>Grid</c:v>
                </c:pt>
                <c:pt idx="1">
                  <c:v>PV (AL)</c:v>
                </c:pt>
                <c:pt idx="2">
                  <c:v>PV (AZ)</c:v>
                </c:pt>
                <c:pt idx="3">
                  <c:v>Wind</c:v>
                </c:pt>
                <c:pt idx="4">
                  <c:v>Hydro</c:v>
                </c:pt>
                <c:pt idx="5">
                  <c:v>Geothermal</c:v>
                </c:pt>
              </c:strCache>
            </c:strRef>
          </c:cat>
          <c:val>
            <c:numRef>
              <c:f>'MW vs Waste Heat'!$B$26:$B$31</c:f>
              <c:numCache>
                <c:formatCode>0.00E+00</c:formatCode>
                <c:ptCount val="6"/>
                <c:pt idx="0">
                  <c:v>5.5745448</c:v>
                </c:pt>
                <c:pt idx="1">
                  <c:v>-1.3574807</c:v>
                </c:pt>
                <c:pt idx="2">
                  <c:v>-1.5993037999999999</c:v>
                </c:pt>
                <c:pt idx="3">
                  <c:v>-2.3866166</c:v>
                </c:pt>
                <c:pt idx="4">
                  <c:v>-2.5318258999999999</c:v>
                </c:pt>
                <c:pt idx="5">
                  <c:v>-1.4714722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E-5A40-960E-499B709258FB}"/>
            </c:ext>
          </c:extLst>
        </c:ser>
        <c:ser>
          <c:idx val="1"/>
          <c:order val="1"/>
          <c:tx>
            <c:strRef>
              <c:f>'MW vs Waste Heat'!$C$25</c:f>
              <c:strCache>
                <c:ptCount val="1"/>
                <c:pt idx="0">
                  <c:v>Waste Heat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'MW vs Waste Heat'!$A$26:$A$31</c:f>
              <c:strCache>
                <c:ptCount val="6"/>
                <c:pt idx="0">
                  <c:v>Grid</c:v>
                </c:pt>
                <c:pt idx="1">
                  <c:v>PV (AL)</c:v>
                </c:pt>
                <c:pt idx="2">
                  <c:v>PV (AZ)</c:v>
                </c:pt>
                <c:pt idx="3">
                  <c:v>Wind</c:v>
                </c:pt>
                <c:pt idx="4">
                  <c:v>Hydro</c:v>
                </c:pt>
                <c:pt idx="5">
                  <c:v>Geothermal</c:v>
                </c:pt>
              </c:strCache>
            </c:strRef>
          </c:cat>
          <c:val>
            <c:numRef>
              <c:f>'MW vs Waste Heat'!$C$26:$C$31</c:f>
              <c:numCache>
                <c:formatCode>0.00E+00</c:formatCode>
                <c:ptCount val="6"/>
                <c:pt idx="0">
                  <c:v>4.8040821999999999</c:v>
                </c:pt>
                <c:pt idx="1">
                  <c:v>-1.2225710999999999</c:v>
                </c:pt>
                <c:pt idx="2">
                  <c:v>-1.3078789</c:v>
                </c:pt>
                <c:pt idx="3">
                  <c:v>-2.1171525</c:v>
                </c:pt>
                <c:pt idx="4">
                  <c:v>-2.2433939000000001</c:v>
                </c:pt>
                <c:pt idx="5">
                  <c:v>-1.3215488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E-5A40-960E-499B7092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424592"/>
        <c:axId val="1317233888"/>
      </c:barChart>
      <c:catAx>
        <c:axId val="131742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233888"/>
        <c:crosses val="autoZero"/>
        <c:auto val="1"/>
        <c:lblAlgn val="ctr"/>
        <c:lblOffset val="100"/>
        <c:noMultiLvlLbl val="0"/>
      </c:catAx>
      <c:valAx>
        <c:axId val="13172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42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Grid-Powered DAC &amp; Methanol 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Grid'!$C$14</c:f>
              <c:strCache>
                <c:ptCount val="1"/>
                <c:pt idx="0">
                  <c:v>MW, Grid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'Relative - Grid'!$A$15:$B$24</c:f>
              <c:multiLvlStrCache>
                <c:ptCount val="10"/>
                <c:lvl>
                  <c:pt idx="0">
                    <c:v>kg CFC-11 eq</c:v>
                  </c:pt>
                  <c:pt idx="1">
                    <c:v>kg CO2 eq</c:v>
                  </c:pt>
                  <c:pt idx="2">
                    <c:v>kg O3 eq</c:v>
                  </c:pt>
                  <c:pt idx="3">
                    <c:v>kg SO2 eq</c:v>
                  </c:pt>
                  <c:pt idx="4">
                    <c:v>kg N eq</c:v>
                  </c:pt>
                  <c:pt idx="5">
                    <c:v>CTUh</c:v>
                  </c:pt>
                  <c:pt idx="6">
                    <c:v>CTUh</c:v>
                  </c:pt>
                  <c:pt idx="7">
                    <c:v>kg PM2.5 eq</c:v>
                  </c:pt>
                  <c:pt idx="8">
                    <c:v>CTUe</c:v>
                  </c:pt>
                  <c:pt idx="9">
                    <c:v>MJ surplus</c:v>
                  </c:pt>
                </c:lvl>
                <c:lvl>
                  <c:pt idx="0">
                    <c:v>Ozone depletion</c:v>
                  </c:pt>
                  <c:pt idx="1">
                    <c:v>Global warming</c:v>
                  </c:pt>
                  <c:pt idx="2">
                    <c:v>Smog</c:v>
                  </c:pt>
                  <c:pt idx="3">
                    <c:v>Acidification</c:v>
                  </c:pt>
                  <c:pt idx="4">
                    <c:v>Eutrophication</c:v>
                  </c:pt>
                  <c:pt idx="5">
                    <c:v>Carcinogenics</c:v>
                  </c:pt>
                  <c:pt idx="6">
                    <c:v>Non carcinogenics</c:v>
                  </c:pt>
                  <c:pt idx="7">
                    <c:v>Respiratory effects</c:v>
                  </c:pt>
                  <c:pt idx="8">
                    <c:v>Ecotoxicity</c:v>
                  </c:pt>
                  <c:pt idx="9">
                    <c:v>Fossil fuel depletion</c:v>
                  </c:pt>
                </c:lvl>
              </c:multiLvlStrCache>
            </c:multiLvlStrRef>
          </c:cat>
          <c:val>
            <c:numRef>
              <c:f>'Relative - Grid'!$C$15:$C$24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2-C94F-A367-9991583C4E8F}"/>
            </c:ext>
          </c:extLst>
        </c:ser>
        <c:ser>
          <c:idx val="1"/>
          <c:order val="1"/>
          <c:tx>
            <c:strRef>
              <c:f>'Relative - Grid'!$D$14</c:f>
              <c:strCache>
                <c:ptCount val="1"/>
                <c:pt idx="0">
                  <c:v>Waste Heat, Grid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'Relative - Grid'!$A$15:$B$24</c:f>
              <c:multiLvlStrCache>
                <c:ptCount val="10"/>
                <c:lvl>
                  <c:pt idx="0">
                    <c:v>kg CFC-11 eq</c:v>
                  </c:pt>
                  <c:pt idx="1">
                    <c:v>kg CO2 eq</c:v>
                  </c:pt>
                  <c:pt idx="2">
                    <c:v>kg O3 eq</c:v>
                  </c:pt>
                  <c:pt idx="3">
                    <c:v>kg SO2 eq</c:v>
                  </c:pt>
                  <c:pt idx="4">
                    <c:v>kg N eq</c:v>
                  </c:pt>
                  <c:pt idx="5">
                    <c:v>CTUh</c:v>
                  </c:pt>
                  <c:pt idx="6">
                    <c:v>CTUh</c:v>
                  </c:pt>
                  <c:pt idx="7">
                    <c:v>kg PM2.5 eq</c:v>
                  </c:pt>
                  <c:pt idx="8">
                    <c:v>CTUe</c:v>
                  </c:pt>
                  <c:pt idx="9">
                    <c:v>MJ surplus</c:v>
                  </c:pt>
                </c:lvl>
                <c:lvl>
                  <c:pt idx="0">
                    <c:v>Ozone depletion</c:v>
                  </c:pt>
                  <c:pt idx="1">
                    <c:v>Global warming</c:v>
                  </c:pt>
                  <c:pt idx="2">
                    <c:v>Smog</c:v>
                  </c:pt>
                  <c:pt idx="3">
                    <c:v>Acidification</c:v>
                  </c:pt>
                  <c:pt idx="4">
                    <c:v>Eutrophication</c:v>
                  </c:pt>
                  <c:pt idx="5">
                    <c:v>Carcinogenics</c:v>
                  </c:pt>
                  <c:pt idx="6">
                    <c:v>Non carcinogenics</c:v>
                  </c:pt>
                  <c:pt idx="7">
                    <c:v>Respiratory effects</c:v>
                  </c:pt>
                  <c:pt idx="8">
                    <c:v>Ecotoxicity</c:v>
                  </c:pt>
                  <c:pt idx="9">
                    <c:v>Fossil fuel depletion</c:v>
                  </c:pt>
                </c:lvl>
              </c:multiLvlStrCache>
            </c:multiLvlStrRef>
          </c:cat>
          <c:val>
            <c:numRef>
              <c:f>'Relative - Grid'!$D$15:$D$24</c:f>
              <c:numCache>
                <c:formatCode>0.00</c:formatCode>
                <c:ptCount val="10"/>
                <c:pt idx="0">
                  <c:v>0.92180178429251747</c:v>
                </c:pt>
                <c:pt idx="1">
                  <c:v>0.86178914554601838</c:v>
                </c:pt>
                <c:pt idx="2">
                  <c:v>0.89899687061010458</c:v>
                </c:pt>
                <c:pt idx="3">
                  <c:v>0.91285747811099771</c:v>
                </c:pt>
                <c:pt idx="4">
                  <c:v>0.8736332906435631</c:v>
                </c:pt>
                <c:pt idx="5">
                  <c:v>0.9549981126648015</c:v>
                </c:pt>
                <c:pt idx="6">
                  <c:v>0.93342702040304781</c:v>
                </c:pt>
                <c:pt idx="7">
                  <c:v>0.86617353535651165</c:v>
                </c:pt>
                <c:pt idx="8">
                  <c:v>0.94250867516810333</c:v>
                </c:pt>
                <c:pt idx="9">
                  <c:v>0.92057124772684962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2-C94F-A367-9991583C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785936"/>
        <c:axId val="621788208"/>
      </c:barChart>
      <c:catAx>
        <c:axId val="6217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88208"/>
        <c:crosses val="autoZero"/>
        <c:auto val="1"/>
        <c:lblAlgn val="ctr"/>
        <c:lblOffset val="100"/>
        <c:noMultiLvlLbl val="0"/>
      </c:catAx>
      <c:valAx>
        <c:axId val="6217882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8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Photovoltaic (AL)-Powered</a:t>
            </a:r>
            <a:r>
              <a:rPr lang="en-US" sz="2000" baseline="0"/>
              <a:t> DAC &amp; Methanol </a:t>
            </a:r>
            <a:r>
              <a:rPr lang="en-US" sz="2000"/>
              <a:t>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PV (AL)'!$C$14</c:f>
              <c:strCache>
                <c:ptCount val="1"/>
                <c:pt idx="0">
                  <c:v>MW, PV (AL)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PV (AL)'!$A$15:$A$24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PV (AL)'!$C$15:$C$24</c:f>
              <c:numCache>
                <c:formatCode>0.00</c:formatCode>
                <c:ptCount val="10"/>
                <c:pt idx="0">
                  <c:v>0.93741940372151988</c:v>
                </c:pt>
                <c:pt idx="1">
                  <c:v>-1</c:v>
                </c:pt>
                <c:pt idx="2">
                  <c:v>1</c:v>
                </c:pt>
                <c:pt idx="3">
                  <c:v>0.99459576657159099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0.5886171896117891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5-3243-A7C0-9FA47EB2AAAE}"/>
            </c:ext>
          </c:extLst>
        </c:ser>
        <c:ser>
          <c:idx val="3"/>
          <c:order val="1"/>
          <c:tx>
            <c:strRef>
              <c:f>'Relative - PV (AL)'!$D$14</c:f>
              <c:strCache>
                <c:ptCount val="1"/>
                <c:pt idx="0">
                  <c:v>Waste Heat, PV (AL)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PV (AL)'!$A$15:$A$24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PV (AL)'!$D$15:$D$24</c:f>
              <c:numCache>
                <c:formatCode>0.00</c:formatCode>
                <c:ptCount val="10"/>
                <c:pt idx="0">
                  <c:v>1</c:v>
                </c:pt>
                <c:pt idx="1">
                  <c:v>-0.90061766624011663</c:v>
                </c:pt>
                <c:pt idx="2">
                  <c:v>0.99152375606221721</c:v>
                </c:pt>
                <c:pt idx="3">
                  <c:v>1</c:v>
                </c:pt>
                <c:pt idx="4">
                  <c:v>0.9121491408922433</c:v>
                </c:pt>
                <c:pt idx="5">
                  <c:v>0.97283981826575083</c:v>
                </c:pt>
                <c:pt idx="6">
                  <c:v>0.96580160466397325</c:v>
                </c:pt>
                <c:pt idx="7">
                  <c:v>0.69897134601643485</c:v>
                </c:pt>
                <c:pt idx="8">
                  <c:v>0.93894160109126501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5-3243-A7C0-9FA47EB2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669023"/>
        <c:axId val="1744383775"/>
      </c:barChart>
      <c:catAx>
        <c:axId val="174466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383775"/>
        <c:crosses val="autoZero"/>
        <c:auto val="1"/>
        <c:lblAlgn val="ctr"/>
        <c:lblOffset val="100"/>
        <c:noMultiLvlLbl val="0"/>
      </c:catAx>
      <c:valAx>
        <c:axId val="1744383775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Photovoltaic (AZ)-Powered DAC &amp; Methanol 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PV (AZ)'!$C$14</c:f>
              <c:strCache>
                <c:ptCount val="1"/>
                <c:pt idx="0">
                  <c:v>MW, PV (AZ)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PV (AZ)'!$A$15:$A$24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PV (AZ)'!$C$15:$C$24</c:f>
              <c:numCache>
                <c:formatCode>0.00</c:formatCode>
                <c:ptCount val="10"/>
                <c:pt idx="0">
                  <c:v>0.8379144395452448</c:v>
                </c:pt>
                <c:pt idx="1">
                  <c:v>-1</c:v>
                </c:pt>
                <c:pt idx="2">
                  <c:v>0.77058114056929905</c:v>
                </c:pt>
                <c:pt idx="3">
                  <c:v>0.83233666795234318</c:v>
                </c:pt>
                <c:pt idx="4">
                  <c:v>0.95107970268714148</c:v>
                </c:pt>
                <c:pt idx="5">
                  <c:v>0.97260510176636472</c:v>
                </c:pt>
                <c:pt idx="6">
                  <c:v>1</c:v>
                </c:pt>
                <c:pt idx="7">
                  <c:v>6.183831130332651E-2</c:v>
                </c:pt>
                <c:pt idx="8">
                  <c:v>1</c:v>
                </c:pt>
                <c:pt idx="9">
                  <c:v>0.36701982218347295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F-6740-9D7B-677D08B0004D}"/>
            </c:ext>
          </c:extLst>
        </c:ser>
        <c:ser>
          <c:idx val="3"/>
          <c:order val="1"/>
          <c:tx>
            <c:strRef>
              <c:f>'Relative - PV (AZ)'!$D$14</c:f>
              <c:strCache>
                <c:ptCount val="1"/>
                <c:pt idx="0">
                  <c:v>Waste Heat, PV (AZ)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PV (AZ)'!$A$15:$A$24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PV (AZ)'!$D$15:$D$24</c:f>
              <c:numCache>
                <c:formatCode>0.00</c:formatCode>
                <c:ptCount val="10"/>
                <c:pt idx="0">
                  <c:v>1</c:v>
                </c:pt>
                <c:pt idx="1">
                  <c:v>-0.81778014908737162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0.99923543872585585</c:v>
                </c:pt>
                <c:pt idx="7">
                  <c:v>1</c:v>
                </c:pt>
                <c:pt idx="8">
                  <c:v>0.95943954463562053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F-6740-9D7B-677D08B0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674991"/>
        <c:axId val="1744676991"/>
      </c:barChart>
      <c:catAx>
        <c:axId val="174467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76991"/>
        <c:crosses val="autoZero"/>
        <c:auto val="1"/>
        <c:lblAlgn val="ctr"/>
        <c:lblOffset val="100"/>
        <c:noMultiLvlLbl val="0"/>
      </c:catAx>
      <c:valAx>
        <c:axId val="174467699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7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Hydro Powered DAC &amp; Methanol 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Hydro'!$C$14</c:f>
              <c:strCache>
                <c:ptCount val="1"/>
                <c:pt idx="0">
                  <c:v>MW, 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Hydro'!$A$15:$A$24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Hydro'!$C$15:$C$24</c:f>
              <c:numCache>
                <c:formatCode>0.00</c:formatCode>
                <c:ptCount val="10"/>
                <c:pt idx="0">
                  <c:v>-0.12933154214023412</c:v>
                </c:pt>
                <c:pt idx="1">
                  <c:v>-1</c:v>
                </c:pt>
                <c:pt idx="2">
                  <c:v>-1</c:v>
                </c:pt>
                <c:pt idx="3">
                  <c:v>0.46786321569565475</c:v>
                </c:pt>
                <c:pt idx="4">
                  <c:v>-1</c:v>
                </c:pt>
                <c:pt idx="5">
                  <c:v>1</c:v>
                </c:pt>
                <c:pt idx="6">
                  <c:v>0.98144406772399084</c:v>
                </c:pt>
                <c:pt idx="7">
                  <c:v>-1</c:v>
                </c:pt>
                <c:pt idx="8">
                  <c:v>1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3-7447-90EE-55CC3C339DA2}"/>
            </c:ext>
          </c:extLst>
        </c:ser>
        <c:ser>
          <c:idx val="3"/>
          <c:order val="1"/>
          <c:tx>
            <c:strRef>
              <c:f>'Relative - Hydro'!$D$14</c:f>
              <c:strCache>
                <c:ptCount val="1"/>
                <c:pt idx="0">
                  <c:v>Waste Heat, Hydro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Hydro'!$A$15:$A$24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Hydro'!$D$15:$D$24</c:f>
              <c:numCache>
                <c:formatCode>0.00</c:formatCode>
                <c:ptCount val="10"/>
                <c:pt idx="0">
                  <c:v>1</c:v>
                </c:pt>
                <c:pt idx="1">
                  <c:v>-0.88607747475843435</c:v>
                </c:pt>
                <c:pt idx="2">
                  <c:v>-0.59088031962650389</c:v>
                </c:pt>
                <c:pt idx="3">
                  <c:v>1</c:v>
                </c:pt>
                <c:pt idx="4">
                  <c:v>-0.5286730605150729</c:v>
                </c:pt>
                <c:pt idx="5">
                  <c:v>0.9971082224130664</c:v>
                </c:pt>
                <c:pt idx="6">
                  <c:v>1</c:v>
                </c:pt>
                <c:pt idx="7">
                  <c:v>-0.9174093768272451</c:v>
                </c:pt>
                <c:pt idx="8">
                  <c:v>0.98599567939976474</c:v>
                </c:pt>
                <c:pt idx="9">
                  <c:v>-0.17987397262853305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3-7447-90EE-55CC3C33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101087"/>
        <c:axId val="1744103359"/>
      </c:barChart>
      <c:catAx>
        <c:axId val="17441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103359"/>
        <c:crosses val="autoZero"/>
        <c:auto val="1"/>
        <c:lblAlgn val="ctr"/>
        <c:lblOffset val="100"/>
        <c:noMultiLvlLbl val="0"/>
      </c:catAx>
      <c:valAx>
        <c:axId val="1744103359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101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Wind Powered DAC &amp; Methanol 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Wind'!$C$14</c:f>
              <c:strCache>
                <c:ptCount val="1"/>
                <c:pt idx="0">
                  <c:v>MW, Wind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Wind'!$A$15:$A$24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Wind'!$C$15:$C$24</c:f>
              <c:numCache>
                <c:formatCode>0.00</c:formatCode>
                <c:ptCount val="10"/>
                <c:pt idx="0">
                  <c:v>0.24388928720398756</c:v>
                </c:pt>
                <c:pt idx="1">
                  <c:v>-1</c:v>
                </c:pt>
                <c:pt idx="2">
                  <c:v>-1</c:v>
                </c:pt>
                <c:pt idx="3">
                  <c:v>0.66777892584459031</c:v>
                </c:pt>
                <c:pt idx="4">
                  <c:v>0.55513635852648824</c:v>
                </c:pt>
                <c:pt idx="5">
                  <c:v>1</c:v>
                </c:pt>
                <c:pt idx="6">
                  <c:v>0.99344016508509758</c:v>
                </c:pt>
                <c:pt idx="7">
                  <c:v>-1</c:v>
                </c:pt>
                <c:pt idx="8">
                  <c:v>1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E-D741-B7B4-C30562A75B82}"/>
            </c:ext>
          </c:extLst>
        </c:ser>
        <c:ser>
          <c:idx val="3"/>
          <c:order val="1"/>
          <c:tx>
            <c:strRef>
              <c:f>'Relative - Wind'!$D$14</c:f>
              <c:strCache>
                <c:ptCount val="1"/>
                <c:pt idx="0">
                  <c:v>Waste Heat, 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Wind'!$A$15:$A$24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Wind'!$D$15:$D$24</c:f>
              <c:numCache>
                <c:formatCode>0.00</c:formatCode>
                <c:ptCount val="10"/>
                <c:pt idx="0">
                  <c:v>1</c:v>
                </c:pt>
                <c:pt idx="1">
                  <c:v>-0.88709367897633828</c:v>
                </c:pt>
                <c:pt idx="2">
                  <c:v>-0.42457944283403981</c:v>
                </c:pt>
                <c:pt idx="3">
                  <c:v>1</c:v>
                </c:pt>
                <c:pt idx="4">
                  <c:v>1</c:v>
                </c:pt>
                <c:pt idx="5">
                  <c:v>0.97869097306233499</c:v>
                </c:pt>
                <c:pt idx="6">
                  <c:v>1</c:v>
                </c:pt>
                <c:pt idx="7">
                  <c:v>-0.92587852728305753</c:v>
                </c:pt>
                <c:pt idx="8">
                  <c:v>0.96292562185618924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E-D741-B7B4-C30562A7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211471"/>
        <c:axId val="1648213743"/>
      </c:barChart>
      <c:catAx>
        <c:axId val="164821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13743"/>
        <c:crosses val="autoZero"/>
        <c:auto val="1"/>
        <c:lblAlgn val="ctr"/>
        <c:lblOffset val="100"/>
        <c:noMultiLvlLbl val="0"/>
      </c:catAx>
      <c:valAx>
        <c:axId val="1648213743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1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Geothermal Powered DAC &amp; Methanol 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Geothermal'!$C$14</c:f>
              <c:strCache>
                <c:ptCount val="1"/>
                <c:pt idx="0">
                  <c:v>MW, Geothermal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Geothermal'!$A$15:$A$24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Geothermal'!$C$15:$C$24</c:f>
              <c:numCache>
                <c:formatCode>0.00</c:formatCode>
                <c:ptCount val="10"/>
                <c:pt idx="0">
                  <c:v>0.64952949959231576</c:v>
                </c:pt>
                <c:pt idx="1">
                  <c:v>-1</c:v>
                </c:pt>
                <c:pt idx="2">
                  <c:v>0.97903756868404945</c:v>
                </c:pt>
                <c:pt idx="3">
                  <c:v>0.94994034963147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0.24713691381098579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2-DC46-90F2-3FD8410FC3DC}"/>
            </c:ext>
          </c:extLst>
        </c:ser>
        <c:ser>
          <c:idx val="3"/>
          <c:order val="1"/>
          <c:tx>
            <c:strRef>
              <c:f>'Relative - Geothermal'!$D$14</c:f>
              <c:strCache>
                <c:ptCount val="1"/>
                <c:pt idx="0">
                  <c:v>Waste Heat, Geothermal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Geothermal'!$A$15:$A$24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Geothermal'!$D$15:$D$24</c:f>
              <c:numCache>
                <c:formatCode>0.00</c:formatCode>
                <c:ptCount val="10"/>
                <c:pt idx="0">
                  <c:v>1</c:v>
                </c:pt>
                <c:pt idx="1">
                  <c:v>-0.89811333166878715</c:v>
                </c:pt>
                <c:pt idx="2">
                  <c:v>1</c:v>
                </c:pt>
                <c:pt idx="3">
                  <c:v>1</c:v>
                </c:pt>
                <c:pt idx="4">
                  <c:v>0.92911914089029035</c:v>
                </c:pt>
                <c:pt idx="5">
                  <c:v>0.97107526909401831</c:v>
                </c:pt>
                <c:pt idx="6">
                  <c:v>0.99504927919464492</c:v>
                </c:pt>
                <c:pt idx="7">
                  <c:v>0.5886870980738298</c:v>
                </c:pt>
                <c:pt idx="8">
                  <c:v>0.97359872318823315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2-DC46-90F2-3FD8410F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228815"/>
        <c:axId val="1648231087"/>
      </c:barChart>
      <c:catAx>
        <c:axId val="164822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31087"/>
        <c:crosses val="autoZero"/>
        <c:auto val="1"/>
        <c:lblAlgn val="ctr"/>
        <c:lblOffset val="100"/>
        <c:noMultiLvlLbl val="0"/>
      </c:catAx>
      <c:valAx>
        <c:axId val="1648231087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2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Microwave-Based DAC &amp; Methanol</a:t>
            </a:r>
            <a:r>
              <a:rPr lang="en-US" sz="2000" baseline="0"/>
              <a:t> Relative Impacts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MW'!$C$14</c:f>
              <c:strCache>
                <c:ptCount val="1"/>
                <c:pt idx="0">
                  <c:v>MW, Grid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MW'!$C$15:$C$24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0.95189649726886971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1-2644-BC38-F2C1F28AC13B}"/>
            </c:ext>
          </c:extLst>
        </c:ser>
        <c:ser>
          <c:idx val="1"/>
          <c:order val="1"/>
          <c:tx>
            <c:strRef>
              <c:f>'Relative - MW'!$D$14</c:f>
              <c:strCache>
                <c:ptCount val="1"/>
                <c:pt idx="0">
                  <c:v>MW, PV (AL)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MW'!$D$15:$D$24</c:f>
              <c:numCache>
                <c:formatCode>0.00</c:formatCode>
                <c:ptCount val="10"/>
                <c:pt idx="0">
                  <c:v>0.26547656053790997</c:v>
                </c:pt>
                <c:pt idx="1">
                  <c:v>-0.24351417895143654</c:v>
                </c:pt>
                <c:pt idx="2">
                  <c:v>0.24220913337562849</c:v>
                </c:pt>
                <c:pt idx="3">
                  <c:v>0.31935361821319075</c:v>
                </c:pt>
                <c:pt idx="4">
                  <c:v>9.924679820736497E-2</c:v>
                </c:pt>
                <c:pt idx="5">
                  <c:v>0.8273673153911526</c:v>
                </c:pt>
                <c:pt idx="6">
                  <c:v>0.66396030727413724</c:v>
                </c:pt>
                <c:pt idx="7">
                  <c:v>1.8845553574798599E-2</c:v>
                </c:pt>
                <c:pt idx="8">
                  <c:v>1</c:v>
                </c:pt>
                <c:pt idx="9">
                  <c:v>6.1701644697464648E-2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1-2644-BC38-F2C1F28AC13B}"/>
            </c:ext>
          </c:extLst>
        </c:ser>
        <c:ser>
          <c:idx val="2"/>
          <c:order val="2"/>
          <c:tx>
            <c:strRef>
              <c:f>'Relative - MW'!$E$14</c:f>
              <c:strCache>
                <c:ptCount val="1"/>
                <c:pt idx="0">
                  <c:v>MW, PV (AZ)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MW'!$E$15:$E$24</c:f>
              <c:numCache>
                <c:formatCode>0.00</c:formatCode>
                <c:ptCount val="10"/>
                <c:pt idx="0">
                  <c:v>0.21053510374368908</c:v>
                </c:pt>
                <c:pt idx="1">
                  <c:v>-0.2868940617357672</c:v>
                </c:pt>
                <c:pt idx="2">
                  <c:v>0.16799619173150537</c:v>
                </c:pt>
                <c:pt idx="3">
                  <c:v>0.26127284839958259</c:v>
                </c:pt>
                <c:pt idx="4">
                  <c:v>7.6869678997998361E-2</c:v>
                </c:pt>
                <c:pt idx="5">
                  <c:v>0.79160060316157943</c:v>
                </c:pt>
                <c:pt idx="6">
                  <c:v>0.61718074089153796</c:v>
                </c:pt>
                <c:pt idx="7">
                  <c:v>4.0481797498353073E-4</c:v>
                </c:pt>
                <c:pt idx="8">
                  <c:v>0.92015633252265261</c:v>
                </c:pt>
                <c:pt idx="9">
                  <c:v>3.379620921495935E-2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1-2644-BC38-F2C1F28AC13B}"/>
            </c:ext>
          </c:extLst>
        </c:ser>
        <c:ser>
          <c:idx val="3"/>
          <c:order val="3"/>
          <c:tx>
            <c:strRef>
              <c:f>'Relative - MW'!$F$14</c:f>
              <c:strCache>
                <c:ptCount val="1"/>
                <c:pt idx="0">
                  <c:v>MW, 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MW'!$F$15:$F$24</c:f>
              <c:numCache>
                <c:formatCode>0.00</c:formatCode>
                <c:ptCount val="10"/>
                <c:pt idx="0">
                  <c:v>1.6226947972268976E-2</c:v>
                </c:pt>
                <c:pt idx="1">
                  <c:v>-0.42812762039332791</c:v>
                </c:pt>
                <c:pt idx="2">
                  <c:v>-6.6596535394256348E-2</c:v>
                </c:pt>
                <c:pt idx="3">
                  <c:v>6.9225660886008553E-2</c:v>
                </c:pt>
                <c:pt idx="4">
                  <c:v>4.5690538367740233E-3</c:v>
                </c:pt>
                <c:pt idx="5">
                  <c:v>0.78326300444392438</c:v>
                </c:pt>
                <c:pt idx="6">
                  <c:v>0.46675570088084856</c:v>
                </c:pt>
                <c:pt idx="7">
                  <c:v>-5.66598025370059E-2</c:v>
                </c:pt>
                <c:pt idx="8">
                  <c:v>0.74415028375844028</c:v>
                </c:pt>
                <c:pt idx="9">
                  <c:v>-5.2301969771731571E-2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B1-2644-BC38-F2C1F28AC13B}"/>
            </c:ext>
          </c:extLst>
        </c:ser>
        <c:ser>
          <c:idx val="4"/>
          <c:order val="4"/>
          <c:tx>
            <c:strRef>
              <c:f>'Relative - MW'!$G$14</c:f>
              <c:strCache>
                <c:ptCount val="1"/>
                <c:pt idx="0">
                  <c:v>MW, Hydro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MW'!$G$15:$G$24</c:f>
              <c:numCache>
                <c:formatCode>0.00</c:formatCode>
                <c:ptCount val="10"/>
                <c:pt idx="0">
                  <c:v>-6.0951148865417979E-3</c:v>
                </c:pt>
                <c:pt idx="1">
                  <c:v>-0.45417625848123061</c:v>
                </c:pt>
                <c:pt idx="2">
                  <c:v>-0.10636412733404664</c:v>
                </c:pt>
                <c:pt idx="3">
                  <c:v>3.42921239098248E-2</c:v>
                </c:pt>
                <c:pt idx="4">
                  <c:v>-1.2498566615322377E-2</c:v>
                </c:pt>
                <c:pt idx="5">
                  <c:v>0.6703276702440355</c:v>
                </c:pt>
                <c:pt idx="6">
                  <c:v>0.42835041240767369</c:v>
                </c:pt>
                <c:pt idx="7">
                  <c:v>-6.6649745576796662E-2</c:v>
                </c:pt>
                <c:pt idx="8">
                  <c:v>0.59694171961951425</c:v>
                </c:pt>
                <c:pt idx="9">
                  <c:v>-7.4251141937342918E-2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B1-2644-BC38-F2C1F28AC13B}"/>
            </c:ext>
          </c:extLst>
        </c:ser>
        <c:ser>
          <c:idx val="5"/>
          <c:order val="5"/>
          <c:tx>
            <c:strRef>
              <c:f>'Relative - MW'!$H$14</c:f>
              <c:strCache>
                <c:ptCount val="1"/>
                <c:pt idx="0">
                  <c:v>MW, Geothermal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MW'!$H$15:$H$24</c:f>
              <c:numCache>
                <c:formatCode>0.00</c:formatCode>
                <c:ptCount val="10"/>
                <c:pt idx="0">
                  <c:v>7.8225451093672405E-2</c:v>
                </c:pt>
                <c:pt idx="1">
                  <c:v>-0.26396275441180417</c:v>
                </c:pt>
                <c:pt idx="2">
                  <c:v>0.19483411073070997</c:v>
                </c:pt>
                <c:pt idx="3">
                  <c:v>0.23719096101696813</c:v>
                </c:pt>
                <c:pt idx="4">
                  <c:v>7.1275378237989517E-2</c:v>
                </c:pt>
                <c:pt idx="5">
                  <c:v>0.8419166276703185</c:v>
                </c:pt>
                <c:pt idx="6">
                  <c:v>0.50966682128293483</c:v>
                </c:pt>
                <c:pt idx="7">
                  <c:v>1.1405827634856926E-2</c:v>
                </c:pt>
                <c:pt idx="8">
                  <c:v>0.66794492038533959</c:v>
                </c:pt>
                <c:pt idx="9">
                  <c:v>1.6114825735802259E-2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B1-2644-BC38-F2C1F28AC13B}"/>
            </c:ext>
          </c:extLst>
        </c:ser>
        <c:ser>
          <c:idx val="6"/>
          <c:order val="6"/>
          <c:tx>
            <c:strRef>
              <c:f>'Relative - MW'!$I$14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'Relative - MW'!$A$15:$A$24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MW'!$I$15:$I$24</c:f>
              <c:numCache>
                <c:formatCode>0.00</c:formatCode>
                <c:ptCount val="10"/>
                <c:pt idx="0">
                  <c:v>0.48725114921920587</c:v>
                </c:pt>
                <c:pt idx="1">
                  <c:v>0.16929405608149387</c:v>
                </c:pt>
                <c:pt idx="2">
                  <c:v>0.1424395019010363</c:v>
                </c:pt>
                <c:pt idx="3">
                  <c:v>9.7747870457124242E-2</c:v>
                </c:pt>
                <c:pt idx="4">
                  <c:v>1.3191683135401139E-2</c:v>
                </c:pt>
                <c:pt idx="5">
                  <c:v>1.6791002534982755E-2</c:v>
                </c:pt>
                <c:pt idx="6">
                  <c:v>1.9309441859586104E-2</c:v>
                </c:pt>
                <c:pt idx="7">
                  <c:v>1.4521173637083698E-2</c:v>
                </c:pt>
                <c:pt idx="8">
                  <c:v>1.8383158463918161E-2</c:v>
                </c:pt>
                <c:pt idx="9">
                  <c:v>0.70998848180614993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5-8342-B13F-C7DDC724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271279"/>
        <c:axId val="1648273551"/>
      </c:barChart>
      <c:catAx>
        <c:axId val="164827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73551"/>
        <c:crosses val="autoZero"/>
        <c:auto val="1"/>
        <c:lblAlgn val="ctr"/>
        <c:lblOffset val="100"/>
        <c:noMultiLvlLbl val="0"/>
      </c:catAx>
      <c:valAx>
        <c:axId val="1648273551"/>
        <c:scaling>
          <c:orientation val="minMax"/>
          <c:max val="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Waste Heat-Based DAC &amp; Methanol Relative Impacts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'Relative - Waste Heat'!$C$14</c:f>
              <c:strCache>
                <c:ptCount val="1"/>
                <c:pt idx="0">
                  <c:v>Waste Heat, Grid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Heat'!$C$15:$C$24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0.95551278747828705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7-EF4B-B871-6755EF78E642}"/>
            </c:ext>
          </c:extLst>
        </c:ser>
        <c:ser>
          <c:idx val="2"/>
          <c:order val="1"/>
          <c:tx>
            <c:strRef>
              <c:f>'Relative - Waste Heat'!$D$14</c:f>
              <c:strCache>
                <c:ptCount val="1"/>
                <c:pt idx="0">
                  <c:v>Waste Heat, PV (AL)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Heat'!$D$15:$D$24</c:f>
              <c:numCache>
                <c:formatCode>0.00</c:formatCode>
                <c:ptCount val="10"/>
                <c:pt idx="0">
                  <c:v>0.30722368865004845</c:v>
                </c:pt>
                <c:pt idx="1">
                  <c:v>-0.25448588286020585</c:v>
                </c:pt>
                <c:pt idx="2">
                  <c:v>0.26713787058479488</c:v>
                </c:pt>
                <c:pt idx="3">
                  <c:v>0.35174040312843508</c:v>
                </c:pt>
                <c:pt idx="4">
                  <c:v>0.1036222894556437</c:v>
                </c:pt>
                <c:pt idx="5">
                  <c:v>0.84282456485509782</c:v>
                </c:pt>
                <c:pt idx="6">
                  <c:v>0.68698882310226805</c:v>
                </c:pt>
                <c:pt idx="7">
                  <c:v>1.5207693852225689E-2</c:v>
                </c:pt>
                <c:pt idx="8">
                  <c:v>1</c:v>
                </c:pt>
                <c:pt idx="9">
                  <c:v>0.11386923247995386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EF4B-B871-6755EF78E642}"/>
            </c:ext>
          </c:extLst>
        </c:ser>
        <c:ser>
          <c:idx val="3"/>
          <c:order val="2"/>
          <c:tx>
            <c:strRef>
              <c:f>'Relative - Waste Heat'!$E$14</c:f>
              <c:strCache>
                <c:ptCount val="1"/>
                <c:pt idx="0">
                  <c:v>Waste Heat, PV (AZ)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Heat'!$E$15:$E$24</c:f>
              <c:numCache>
                <c:formatCode>0.00</c:formatCode>
                <c:ptCount val="10"/>
                <c:pt idx="0">
                  <c:v>0.2725758026759153</c:v>
                </c:pt>
                <c:pt idx="1">
                  <c:v>-0.27224323930177546</c:v>
                </c:pt>
                <c:pt idx="2">
                  <c:v>0.2425062194225556</c:v>
                </c:pt>
                <c:pt idx="3">
                  <c:v>0.34386840544689479</c:v>
                </c:pt>
                <c:pt idx="4">
                  <c:v>9.2514323885333261E-2</c:v>
                </c:pt>
                <c:pt idx="5">
                  <c:v>0.85225009798021056</c:v>
                </c:pt>
                <c:pt idx="6">
                  <c:v>0.66069318213181116</c:v>
                </c:pt>
                <c:pt idx="7">
                  <c:v>7.5578323920101236E-3</c:v>
                </c:pt>
                <c:pt idx="8">
                  <c:v>0.94024417668048887</c:v>
                </c:pt>
                <c:pt idx="9">
                  <c:v>0.10002787968400687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7-EF4B-B871-6755EF78E642}"/>
            </c:ext>
          </c:extLst>
        </c:ser>
        <c:ser>
          <c:idx val="4"/>
          <c:order val="3"/>
          <c:tx>
            <c:strRef>
              <c:f>'Relative - Waste Heat'!$F$14</c:f>
              <c:strCache>
                <c:ptCount val="1"/>
                <c:pt idx="0">
                  <c:v>Waste Heat, Wind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Heat'!$F$15:$F$24</c:f>
              <c:numCache>
                <c:formatCode>0.00</c:formatCode>
                <c:ptCount val="10"/>
                <c:pt idx="0">
                  <c:v>7.2178287676644415E-2</c:v>
                </c:pt>
                <c:pt idx="1">
                  <c:v>-0.440698641667705</c:v>
                </c:pt>
                <c:pt idx="2">
                  <c:v>-3.1452300688412385E-2</c:v>
                </c:pt>
                <c:pt idx="3">
                  <c:v>0.11356157932367958</c:v>
                </c:pt>
                <c:pt idx="4">
                  <c:v>9.4210092059159017E-3</c:v>
                </c:pt>
                <c:pt idx="5">
                  <c:v>0.80269523239572582</c:v>
                </c:pt>
                <c:pt idx="6">
                  <c:v>0.50334707346902541</c:v>
                </c:pt>
                <c:pt idx="7">
                  <c:v>-6.0565339839804291E-2</c:v>
                </c:pt>
                <c:pt idx="8">
                  <c:v>0.76315861807565821</c:v>
                </c:pt>
                <c:pt idx="9">
                  <c:v>6.2202828970626843E-3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7-EF4B-B871-6755EF78E642}"/>
            </c:ext>
          </c:extLst>
        </c:ser>
        <c:ser>
          <c:idx val="5"/>
          <c:order val="4"/>
          <c:tx>
            <c:strRef>
              <c:f>'Relative - Waste Heat'!$G$14</c:f>
              <c:strCache>
                <c:ptCount val="1"/>
                <c:pt idx="0">
                  <c:v>Waste Heat, 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Heat'!$G$15:$G$24</c:f>
              <c:numCache>
                <c:formatCode>0.00</c:formatCode>
                <c:ptCount val="10"/>
                <c:pt idx="0">
                  <c:v>5.1125773951068446E-2</c:v>
                </c:pt>
                <c:pt idx="1">
                  <c:v>-0.46697658503844919</c:v>
                </c:pt>
                <c:pt idx="2">
                  <c:v>-6.9909553203765323E-2</c:v>
                </c:pt>
                <c:pt idx="3">
                  <c:v>8.0292042389617624E-2</c:v>
                </c:pt>
                <c:pt idx="4">
                  <c:v>-7.5634199558792673E-3</c:v>
                </c:pt>
                <c:pt idx="5">
                  <c:v>0.69988539542373207</c:v>
                </c:pt>
                <c:pt idx="6">
                  <c:v>0.46757713610257562</c:v>
                </c:pt>
                <c:pt idx="7">
                  <c:v>-7.0592207057141865E-2</c:v>
                </c:pt>
                <c:pt idx="8">
                  <c:v>0.62685683083403687</c:v>
                </c:pt>
                <c:pt idx="9">
                  <c:v>-1.4508217485017377E-2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F7-EF4B-B871-6755EF78E642}"/>
            </c:ext>
          </c:extLst>
        </c:ser>
        <c:ser>
          <c:idx val="1"/>
          <c:order val="5"/>
          <c:tx>
            <c:strRef>
              <c:f>'Relative - Waste Heat'!$H$14</c:f>
              <c:strCache>
                <c:ptCount val="1"/>
                <c:pt idx="0">
                  <c:v>Waste Heat, Geothermal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Heat'!$H$15:$H$24</c:f>
              <c:numCache>
                <c:formatCode>0.00</c:formatCode>
                <c:ptCount val="10"/>
                <c:pt idx="0">
                  <c:v>0.13065067313704146</c:v>
                </c:pt>
                <c:pt idx="1">
                  <c:v>-0.2750887151764389</c:v>
                </c:pt>
                <c:pt idx="2">
                  <c:v>0.22136423575160249</c:v>
                </c:pt>
                <c:pt idx="3">
                  <c:v>0.27352613065956877</c:v>
                </c:pt>
                <c:pt idx="4">
                  <c:v>7.580219172546393E-2</c:v>
                </c:pt>
                <c:pt idx="5">
                  <c:v>0.85609008533888398</c:v>
                </c:pt>
                <c:pt idx="6">
                  <c:v>0.54331360895041247</c:v>
                </c:pt>
                <c:pt idx="7">
                  <c:v>7.751868762338238E-3</c:v>
                </c:pt>
                <c:pt idx="8">
                  <c:v>0.69259932768068144</c:v>
                </c:pt>
                <c:pt idx="9">
                  <c:v>7.0832176699009736E-2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8D41-B1A1-44068B2B7BF0}"/>
            </c:ext>
          </c:extLst>
        </c:ser>
        <c:ser>
          <c:idx val="6"/>
          <c:order val="6"/>
          <c:tx>
            <c:strRef>
              <c:f>'Relative - Waste Heat'!$I$14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'Relative - Waste Heat'!$A$15:$A$24</c:f>
              <c:strCache>
                <c:ptCount val="10"/>
                <c:pt idx="0">
                  <c:v>Ozone depletion</c:v>
                </c:pt>
                <c:pt idx="1">
                  <c:v>Global warming</c:v>
                </c:pt>
                <c:pt idx="2">
                  <c:v>Smog</c:v>
                </c:pt>
                <c:pt idx="3">
                  <c:v>Acidification</c:v>
                </c:pt>
                <c:pt idx="4">
                  <c:v>Eutrophication</c:v>
                </c:pt>
                <c:pt idx="5">
                  <c:v>Carcinogenics</c:v>
                </c:pt>
                <c:pt idx="6">
                  <c:v>Non carcinogenics</c:v>
                </c:pt>
                <c:pt idx="7">
                  <c:v>Respiratory effects</c:v>
                </c:pt>
                <c:pt idx="8">
                  <c:v>Ecotoxicity</c:v>
                </c:pt>
                <c:pt idx="9">
                  <c:v>Fossil fuel depletion</c:v>
                </c:pt>
              </c:strCache>
            </c:strRef>
          </c:cat>
          <c:val>
            <c:numRef>
              <c:f>'Relative - Waste Heat'!$I$15:$I$24</c:f>
              <c:numCache>
                <c:formatCode>0.00</c:formatCode>
                <c:ptCount val="10"/>
                <c:pt idx="0">
                  <c:v>0.5285855999868464</c:v>
                </c:pt>
                <c:pt idx="1">
                  <c:v>0.19644486932384297</c:v>
                </c:pt>
                <c:pt idx="2">
                  <c:v>0.15844271160184314</c:v>
                </c:pt>
                <c:pt idx="3">
                  <c:v>0.10707900499363462</c:v>
                </c:pt>
                <c:pt idx="4">
                  <c:v>1.5099794475189318E-2</c:v>
                </c:pt>
                <c:pt idx="5">
                  <c:v>1.7582236354509211E-2</c:v>
                </c:pt>
                <c:pt idx="6">
                  <c:v>2.0686611205285668E-2</c:v>
                </c:pt>
                <c:pt idx="7">
                  <c:v>1.6764739448090933E-2</c:v>
                </c:pt>
                <c:pt idx="8">
                  <c:v>1.957859620082093E-2</c:v>
                </c:pt>
                <c:pt idx="9">
                  <c:v>0.77124772640826222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9-9942-BC45-2B284943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966687"/>
        <c:axId val="1743968959"/>
      </c:barChart>
      <c:catAx>
        <c:axId val="174396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968959"/>
        <c:crosses val="autoZero"/>
        <c:auto val="1"/>
        <c:lblAlgn val="ctr"/>
        <c:lblOffset val="100"/>
        <c:noMultiLvlLbl val="0"/>
      </c:catAx>
      <c:valAx>
        <c:axId val="1743968959"/>
        <c:scaling>
          <c:orientation val="minMax"/>
          <c:max val="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96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13</xdr:col>
      <xdr:colOff>685800</xdr:colOff>
      <xdr:row>65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A3A4E2-8A0B-DEF5-2BAF-F2CACBD4D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88900</xdr:colOff>
      <xdr:row>34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FF4D38-FC72-4B5B-E139-0361CEBA9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40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536FDA-4D2E-00D2-94AD-CFE3112F9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127000</xdr:colOff>
      <xdr:row>40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BFFC7-DA09-BE46-EC2F-D38F570F8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101600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D20391-25BC-3829-B0FF-79D31B02F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50800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9A1819-EC7E-EBF0-5488-AAA9F4210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101600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7995C5-27E0-5663-0E84-FD18C9712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76200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B53C58-3236-67A5-3BA8-F284155716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469900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B13DE-8CB5-943B-0E34-8621CFFD7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482600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32BD50-62E9-C9DA-CF5F-E5BABD65D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CBB0-826A-494A-AEDC-4BD28F121D3A}">
  <dimension ref="A2:M7"/>
  <sheetViews>
    <sheetView tabSelected="1" workbookViewId="0">
      <selection activeCell="F12" sqref="F12"/>
    </sheetView>
  </sheetViews>
  <sheetFormatPr baseColWidth="10" defaultRowHeight="16" x14ac:dyDescent="0.2"/>
  <sheetData>
    <row r="2" spans="1:13" x14ac:dyDescent="0.2">
      <c r="A2" s="11" t="s">
        <v>110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1" x14ac:dyDescent="0.25">
      <c r="A5" s="13" t="s">
        <v>111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7" spans="1:13" ht="21" x14ac:dyDescent="0.25">
      <c r="A7" s="13" t="s">
        <v>81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3">
    <mergeCell ref="A2:M4"/>
    <mergeCell ref="A5:M5"/>
    <mergeCell ref="A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C038-70D2-CA40-89D6-4C8570E530D3}">
  <dimension ref="A1:AE35"/>
  <sheetViews>
    <sheetView workbookViewId="0">
      <selection activeCell="AK26" sqref="AK26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9.1640625" bestFit="1" customWidth="1"/>
    <col min="4" max="4" width="15.33203125" bestFit="1" customWidth="1"/>
    <col min="5" max="5" width="11.6640625" bestFit="1" customWidth="1"/>
    <col min="6" max="6" width="18" bestFit="1" customWidth="1"/>
    <col min="7" max="7" width="11.83203125" bestFit="1" customWidth="1"/>
    <col min="8" max="8" width="18.1640625" bestFit="1" customWidth="1"/>
    <col min="9" max="9" width="10" bestFit="1" customWidth="1"/>
    <col min="10" max="10" width="16.33203125" bestFit="1" customWidth="1"/>
    <col min="11" max="11" width="10.33203125" bestFit="1" customWidth="1"/>
    <col min="12" max="12" width="16.6640625" bestFit="1" customWidth="1"/>
    <col min="13" max="13" width="15.5" bestFit="1" customWidth="1"/>
    <col min="14" max="14" width="22" bestFit="1" customWidth="1"/>
    <col min="15" max="15" width="15.83203125" bestFit="1" customWidth="1"/>
    <col min="17" max="31" width="0" hidden="1" customWidth="1"/>
  </cols>
  <sheetData>
    <row r="1" spans="1:18" x14ac:dyDescent="0.2">
      <c r="A1" s="1" t="s">
        <v>0</v>
      </c>
      <c r="B1" s="1" t="s">
        <v>1</v>
      </c>
      <c r="C1" s="1" t="s">
        <v>30</v>
      </c>
      <c r="D1" s="1" t="s">
        <v>38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37</v>
      </c>
      <c r="J1" s="1" t="s">
        <v>39</v>
      </c>
      <c r="K1" s="1" t="s">
        <v>36</v>
      </c>
      <c r="L1" s="1" t="s">
        <v>40</v>
      </c>
      <c r="M1" s="1" t="s">
        <v>35</v>
      </c>
      <c r="N1" s="1" t="s">
        <v>41</v>
      </c>
      <c r="O1" s="1" t="s">
        <v>82</v>
      </c>
    </row>
    <row r="2" spans="1:18" x14ac:dyDescent="0.2">
      <c r="A2" s="1" t="s">
        <v>2</v>
      </c>
      <c r="B2" s="1" t="s">
        <v>3</v>
      </c>
      <c r="C2" s="8">
        <f>S26</f>
        <v>4.7768737000000003E-7</v>
      </c>
      <c r="D2" s="8">
        <f t="shared" ref="D2:O2" si="0">T26</f>
        <v>4.4033306999999999E-7</v>
      </c>
      <c r="E2" s="8">
        <f t="shared" si="0"/>
        <v>1.268148E-7</v>
      </c>
      <c r="F2" s="8">
        <f t="shared" si="0"/>
        <v>1.3528075E-7</v>
      </c>
      <c r="G2" s="8">
        <f t="shared" si="0"/>
        <v>1.0056995999999999E-7</v>
      </c>
      <c r="H2" s="8">
        <f t="shared" si="0"/>
        <v>1.2002413999999999E-7</v>
      </c>
      <c r="I2" s="8">
        <f t="shared" si="0"/>
        <v>7.7514081000000004E-9</v>
      </c>
      <c r="J2" s="8">
        <f t="shared" si="0"/>
        <v>3.1782486999999999E-8</v>
      </c>
      <c r="K2" s="8">
        <f t="shared" si="0"/>
        <v>-2.9115594E-9</v>
      </c>
      <c r="L2" s="8">
        <f t="shared" si="0"/>
        <v>2.2512368999999999E-8</v>
      </c>
      <c r="M2" s="8">
        <f t="shared" si="0"/>
        <v>3.7367309999999999E-8</v>
      </c>
      <c r="N2" s="8">
        <f t="shared" si="0"/>
        <v>5.7529811999999999E-8</v>
      </c>
      <c r="O2" s="8">
        <f t="shared" si="0"/>
        <v>2.3275372000000001E-7</v>
      </c>
      <c r="Q2" t="s">
        <v>43</v>
      </c>
      <c r="R2" t="s">
        <v>44</v>
      </c>
    </row>
    <row r="3" spans="1:18" x14ac:dyDescent="0.2">
      <c r="A3" s="1" t="s">
        <v>4</v>
      </c>
      <c r="B3" s="1" t="s">
        <v>5</v>
      </c>
      <c r="C3" s="8">
        <f t="shared" ref="C3:C11" si="1">S27</f>
        <v>5.5745448</v>
      </c>
      <c r="D3" s="8">
        <f t="shared" ref="D3:D11" si="2">T27</f>
        <v>4.8040821999999999</v>
      </c>
      <c r="E3" s="8">
        <f t="shared" ref="E3:E11" si="3">U27</f>
        <v>-1.3574807</v>
      </c>
      <c r="F3" s="8">
        <f t="shared" ref="F3:F11" si="4">V27</f>
        <v>-1.2225710999999999</v>
      </c>
      <c r="G3" s="8">
        <f t="shared" ref="G3:G11" si="5">W27</f>
        <v>-1.5993037999999999</v>
      </c>
      <c r="H3" s="8">
        <f t="shared" ref="H3:H11" si="6">X27</f>
        <v>-1.3078789</v>
      </c>
      <c r="I3" s="8">
        <f t="shared" ref="I3:I11" si="7">Y27</f>
        <v>-2.3866166</v>
      </c>
      <c r="J3" s="8">
        <f t="shared" ref="J3:J11" si="8">Z27</f>
        <v>-2.1171525</v>
      </c>
      <c r="K3" s="8">
        <f t="shared" ref="K3:K11" si="9">AA27</f>
        <v>-2.5318258999999999</v>
      </c>
      <c r="L3" s="8">
        <f t="shared" ref="L3:L11" si="10">AB27</f>
        <v>-2.2433939000000001</v>
      </c>
      <c r="M3" s="8">
        <f t="shared" ref="M3:M11" si="11">AC27</f>
        <v>-1.4714722</v>
      </c>
      <c r="N3" s="8">
        <f t="shared" ref="N3:N11" si="12">AD27</f>
        <v>-1.3215488</v>
      </c>
      <c r="O3" s="8">
        <f t="shared" ref="O3:O11" si="13">AE27</f>
        <v>0.9437373</v>
      </c>
      <c r="Q3" t="s">
        <v>45</v>
      </c>
      <c r="R3" t="s">
        <v>46</v>
      </c>
    </row>
    <row r="4" spans="1:18" x14ac:dyDescent="0.2">
      <c r="A4" s="1" t="s">
        <v>6</v>
      </c>
      <c r="B4" s="1" t="s">
        <v>7</v>
      </c>
      <c r="C4" s="8">
        <f t="shared" si="1"/>
        <v>0.17592247</v>
      </c>
      <c r="D4" s="8">
        <f t="shared" si="2"/>
        <v>0.15815375000000001</v>
      </c>
      <c r="E4" s="8">
        <f t="shared" si="3"/>
        <v>4.2610029000000001E-2</v>
      </c>
      <c r="F4" s="8">
        <f t="shared" si="4"/>
        <v>4.2248856000000001E-2</v>
      </c>
      <c r="G4" s="8">
        <f t="shared" si="5"/>
        <v>2.9554304999999999E-2</v>
      </c>
      <c r="H4" s="8">
        <f t="shared" si="6"/>
        <v>3.8353268000000003E-2</v>
      </c>
      <c r="I4" s="8">
        <f t="shared" si="7"/>
        <v>-1.1715827E-2</v>
      </c>
      <c r="J4" s="8">
        <f t="shared" si="8"/>
        <v>-4.9742993000000003E-3</v>
      </c>
      <c r="K4" s="8">
        <f t="shared" si="9"/>
        <v>-1.871184E-2</v>
      </c>
      <c r="L4" s="8">
        <f t="shared" si="10"/>
        <v>-1.1056458E-2</v>
      </c>
      <c r="M4" s="8">
        <f t="shared" si="11"/>
        <v>3.4275698E-2</v>
      </c>
      <c r="N4" s="8">
        <f t="shared" si="12"/>
        <v>3.5009584000000003E-2</v>
      </c>
      <c r="O4" s="8">
        <f t="shared" si="13"/>
        <v>2.5058309000000001E-2</v>
      </c>
      <c r="Q4" t="s">
        <v>47</v>
      </c>
      <c r="R4" t="s">
        <v>83</v>
      </c>
    </row>
    <row r="5" spans="1:18" x14ac:dyDescent="0.2">
      <c r="A5" s="1" t="s">
        <v>8</v>
      </c>
      <c r="B5" s="1" t="s">
        <v>9</v>
      </c>
      <c r="C5" s="8">
        <f t="shared" si="1"/>
        <v>2.0351316000000001E-2</v>
      </c>
      <c r="D5" s="8">
        <f t="shared" si="2"/>
        <v>1.8577850999999999E-2</v>
      </c>
      <c r="E5" s="8">
        <f t="shared" si="3"/>
        <v>6.4992664000000002E-3</v>
      </c>
      <c r="F5" s="8">
        <f t="shared" si="4"/>
        <v>6.5345808000000002E-3</v>
      </c>
      <c r="G5" s="8">
        <f t="shared" si="5"/>
        <v>5.3172463E-3</v>
      </c>
      <c r="H5" s="8">
        <f t="shared" si="6"/>
        <v>6.3883359999999997E-3</v>
      </c>
      <c r="I5" s="8">
        <f t="shared" si="7"/>
        <v>1.4088333000000001E-3</v>
      </c>
      <c r="J5" s="8">
        <f t="shared" si="8"/>
        <v>2.1097300999999998E-3</v>
      </c>
      <c r="K5" s="8">
        <f t="shared" si="9"/>
        <v>6.9788985E-4</v>
      </c>
      <c r="L5" s="8">
        <f t="shared" si="10"/>
        <v>1.4916536000000001E-3</v>
      </c>
      <c r="M5" s="8">
        <f t="shared" si="11"/>
        <v>4.8271481999999999E-3</v>
      </c>
      <c r="N5" s="8">
        <f t="shared" si="12"/>
        <v>5.0815277000000004E-3</v>
      </c>
      <c r="O5" s="8">
        <f t="shared" si="13"/>
        <v>1.9892978E-3</v>
      </c>
      <c r="Q5" t="s">
        <v>48</v>
      </c>
      <c r="R5" t="s">
        <v>84</v>
      </c>
    </row>
    <row r="6" spans="1:18" x14ac:dyDescent="0.2">
      <c r="A6" s="1" t="s">
        <v>10</v>
      </c>
      <c r="B6" s="1" t="s">
        <v>11</v>
      </c>
      <c r="C6" s="8">
        <f t="shared" si="1"/>
        <v>4.1750830000000003E-2</v>
      </c>
      <c r="D6" s="8">
        <f t="shared" si="2"/>
        <v>3.6474914999999997E-2</v>
      </c>
      <c r="E6" s="8">
        <f t="shared" si="3"/>
        <v>4.1436362000000001E-3</v>
      </c>
      <c r="F6" s="8">
        <f t="shared" si="4"/>
        <v>3.7796141999999998E-3</v>
      </c>
      <c r="G6" s="8">
        <f t="shared" si="5"/>
        <v>3.2093729000000001E-3</v>
      </c>
      <c r="H6" s="8">
        <f t="shared" si="6"/>
        <v>3.3744521E-3</v>
      </c>
      <c r="I6" s="8">
        <f t="shared" si="7"/>
        <v>1.9076179E-4</v>
      </c>
      <c r="J6" s="8">
        <f t="shared" si="8"/>
        <v>3.4363051000000001E-4</v>
      </c>
      <c r="K6" s="8">
        <f t="shared" si="9"/>
        <v>-5.2182553000000001E-4</v>
      </c>
      <c r="L6" s="8">
        <f t="shared" si="10"/>
        <v>-2.758751E-4</v>
      </c>
      <c r="M6" s="8">
        <f t="shared" si="11"/>
        <v>2.9758062000000002E-3</v>
      </c>
      <c r="N6" s="8">
        <f t="shared" si="12"/>
        <v>2.7648784999999999E-3</v>
      </c>
      <c r="O6" s="8">
        <f t="shared" si="13"/>
        <v>5.5076371999999995E-4</v>
      </c>
      <c r="Q6" t="s">
        <v>49</v>
      </c>
      <c r="R6" t="s">
        <v>85</v>
      </c>
    </row>
    <row r="7" spans="1:18" x14ac:dyDescent="0.2">
      <c r="A7" s="1" t="s">
        <v>12</v>
      </c>
      <c r="B7" s="1" t="s">
        <v>13</v>
      </c>
      <c r="C7" s="8">
        <f t="shared" si="1"/>
        <v>1.4764202999999999E-6</v>
      </c>
      <c r="D7" s="8">
        <f t="shared" si="2"/>
        <v>1.4099785999999999E-6</v>
      </c>
      <c r="E7" s="8">
        <f t="shared" si="3"/>
        <v>1.2215419E-6</v>
      </c>
      <c r="F7" s="8">
        <f t="shared" si="4"/>
        <v>1.1883646E-6</v>
      </c>
      <c r="G7" s="8">
        <f t="shared" si="5"/>
        <v>1.1687351999999999E-6</v>
      </c>
      <c r="H7" s="8">
        <f t="shared" si="6"/>
        <v>1.2016544E-6</v>
      </c>
      <c r="I7" s="8">
        <f t="shared" si="7"/>
        <v>1.1564254000000001E-6</v>
      </c>
      <c r="J7" s="8">
        <f t="shared" si="8"/>
        <v>1.1317831E-6</v>
      </c>
      <c r="K7" s="8">
        <f t="shared" si="9"/>
        <v>9.8968537999999993E-7</v>
      </c>
      <c r="L7" s="8">
        <f t="shared" si="10"/>
        <v>9.868234300000001E-7</v>
      </c>
      <c r="M7" s="8">
        <f t="shared" si="11"/>
        <v>1.2430227999999999E-6</v>
      </c>
      <c r="N7" s="8">
        <f t="shared" si="12"/>
        <v>1.2070687E-6</v>
      </c>
      <c r="O7" s="8">
        <f t="shared" si="13"/>
        <v>2.4790577000000001E-8</v>
      </c>
      <c r="Q7" t="s">
        <v>50</v>
      </c>
      <c r="R7" t="s">
        <v>86</v>
      </c>
    </row>
    <row r="8" spans="1:18" x14ac:dyDescent="0.2">
      <c r="A8" s="1" t="s">
        <v>14</v>
      </c>
      <c r="B8" s="1" t="s">
        <v>13</v>
      </c>
      <c r="C8" s="8">
        <f t="shared" si="1"/>
        <v>3.016069E-6</v>
      </c>
      <c r="D8" s="8">
        <f t="shared" si="2"/>
        <v>2.8152803000000001E-6</v>
      </c>
      <c r="E8" s="8">
        <f t="shared" si="3"/>
        <v>2.0025500999999999E-6</v>
      </c>
      <c r="F8" s="8">
        <f t="shared" si="4"/>
        <v>1.9340661000000001E-6</v>
      </c>
      <c r="G8" s="8">
        <f t="shared" si="5"/>
        <v>1.8614597E-6</v>
      </c>
      <c r="H8" s="8">
        <f t="shared" si="6"/>
        <v>1.8600365E-6</v>
      </c>
      <c r="I8" s="8">
        <f t="shared" si="7"/>
        <v>1.4077674E-6</v>
      </c>
      <c r="J8" s="8">
        <f t="shared" si="8"/>
        <v>1.4170630999999999E-6</v>
      </c>
      <c r="K8" s="8">
        <f t="shared" si="9"/>
        <v>1.2919343999999999E-6</v>
      </c>
      <c r="L8" s="8">
        <f t="shared" si="10"/>
        <v>1.3163607E-6</v>
      </c>
      <c r="M8" s="8">
        <f t="shared" si="11"/>
        <v>1.5371903E-6</v>
      </c>
      <c r="N8" s="8">
        <f t="shared" si="12"/>
        <v>1.5295801E-6</v>
      </c>
      <c r="O8" s="8">
        <f t="shared" si="13"/>
        <v>5.8238609000000001E-8</v>
      </c>
      <c r="Q8" t="s">
        <v>51</v>
      </c>
      <c r="R8" t="s">
        <v>87</v>
      </c>
    </row>
    <row r="9" spans="1:18" x14ac:dyDescent="0.2">
      <c r="A9" s="1" t="s">
        <v>15</v>
      </c>
      <c r="B9" s="1" t="s">
        <v>16</v>
      </c>
      <c r="C9" s="8">
        <f t="shared" si="1"/>
        <v>1.425381E-2</v>
      </c>
      <c r="D9" s="8">
        <f t="shared" si="2"/>
        <v>1.2346273E-2</v>
      </c>
      <c r="E9" s="8">
        <f t="shared" si="3"/>
        <v>2.6862094E-4</v>
      </c>
      <c r="F9" s="8">
        <f t="shared" si="4"/>
        <v>1.8775834E-4</v>
      </c>
      <c r="G9" s="8">
        <f t="shared" si="5"/>
        <v>5.7701985000000003E-6</v>
      </c>
      <c r="H9" s="8">
        <f t="shared" si="6"/>
        <v>9.3311061999999998E-5</v>
      </c>
      <c r="I9" s="8">
        <f t="shared" si="7"/>
        <v>-8.0761806000000005E-4</v>
      </c>
      <c r="J9" s="8">
        <f t="shared" si="8"/>
        <v>-7.4775622000000002E-4</v>
      </c>
      <c r="K9" s="8">
        <f t="shared" si="9"/>
        <v>-9.5001280999999999E-4</v>
      </c>
      <c r="L9" s="8">
        <f t="shared" si="10"/>
        <v>-8.7155065999999998E-4</v>
      </c>
      <c r="M9" s="8">
        <f t="shared" si="11"/>
        <v>1.625765E-4</v>
      </c>
      <c r="N9" s="8">
        <f t="shared" si="12"/>
        <v>9.5706687999999997E-5</v>
      </c>
      <c r="O9" s="8">
        <f t="shared" si="13"/>
        <v>2.0698204999999999E-4</v>
      </c>
      <c r="Q9" t="s">
        <v>52</v>
      </c>
      <c r="R9" t="s">
        <v>88</v>
      </c>
    </row>
    <row r="10" spans="1:18" x14ac:dyDescent="0.2">
      <c r="A10" s="1" t="s">
        <v>17</v>
      </c>
      <c r="B10" s="1" t="s">
        <v>18</v>
      </c>
      <c r="C10" s="8">
        <f t="shared" si="1"/>
        <v>189.20958999999999</v>
      </c>
      <c r="D10" s="8">
        <f t="shared" si="2"/>
        <v>178.33168000000001</v>
      </c>
      <c r="E10" s="8">
        <f t="shared" si="3"/>
        <v>198.77117999999999</v>
      </c>
      <c r="F10" s="8">
        <f t="shared" si="4"/>
        <v>186.63453000000001</v>
      </c>
      <c r="G10" s="8">
        <f t="shared" si="5"/>
        <v>182.90056000000001</v>
      </c>
      <c r="H10" s="8">
        <f t="shared" si="6"/>
        <v>175.48203000000001</v>
      </c>
      <c r="I10" s="8">
        <f t="shared" si="7"/>
        <v>147.91562999999999</v>
      </c>
      <c r="J10" s="8">
        <f t="shared" si="8"/>
        <v>142.43174999999999</v>
      </c>
      <c r="K10" s="8">
        <f t="shared" si="9"/>
        <v>118.65481</v>
      </c>
      <c r="L10" s="8">
        <f t="shared" si="10"/>
        <v>116.99312999999999</v>
      </c>
      <c r="M10" s="8">
        <f t="shared" si="11"/>
        <v>132.76820000000001</v>
      </c>
      <c r="N10" s="8">
        <f t="shared" si="12"/>
        <v>129.26294999999999</v>
      </c>
      <c r="O10" s="8">
        <f t="shared" si="13"/>
        <v>3.6540420999999998</v>
      </c>
      <c r="Q10" t="s">
        <v>53</v>
      </c>
      <c r="R10" t="s">
        <v>89</v>
      </c>
    </row>
    <row r="11" spans="1:18" x14ac:dyDescent="0.2">
      <c r="A11" s="1" t="s">
        <v>19</v>
      </c>
      <c r="B11" s="1" t="s">
        <v>20</v>
      </c>
      <c r="C11" s="8">
        <f t="shared" si="1"/>
        <v>7.1240335999999997</v>
      </c>
      <c r="D11" s="8">
        <f t="shared" si="2"/>
        <v>6.5581804999999997</v>
      </c>
      <c r="E11" s="8">
        <f t="shared" si="3"/>
        <v>0.43956458999999998</v>
      </c>
      <c r="F11" s="8">
        <f t="shared" si="4"/>
        <v>0.74677497999999998</v>
      </c>
      <c r="G11" s="8">
        <f t="shared" si="5"/>
        <v>0.24076533</v>
      </c>
      <c r="H11" s="8">
        <f t="shared" si="6"/>
        <v>0.65600088999999995</v>
      </c>
      <c r="I11" s="8">
        <f t="shared" si="7"/>
        <v>-0.37260099000000002</v>
      </c>
      <c r="J11" s="8">
        <f t="shared" si="8"/>
        <v>4.0793738000000003E-2</v>
      </c>
      <c r="K11" s="8">
        <f t="shared" si="9"/>
        <v>-0.52896763000000002</v>
      </c>
      <c r="L11" s="8">
        <f t="shared" si="10"/>
        <v>-9.5147509000000005E-2</v>
      </c>
      <c r="M11" s="8">
        <f t="shared" si="11"/>
        <v>0.11480256</v>
      </c>
      <c r="N11" s="8">
        <f t="shared" si="12"/>
        <v>0.4645302</v>
      </c>
      <c r="O11" s="8">
        <f t="shared" si="13"/>
        <v>5.0579818000000003</v>
      </c>
      <c r="Q11" t="s">
        <v>54</v>
      </c>
      <c r="R11" t="s">
        <v>90</v>
      </c>
    </row>
    <row r="12" spans="1:18" x14ac:dyDescent="0.2">
      <c r="Q12" t="s">
        <v>55</v>
      </c>
      <c r="R12" t="s">
        <v>91</v>
      </c>
    </row>
    <row r="13" spans="1:18" x14ac:dyDescent="0.2">
      <c r="Q13" t="s">
        <v>56</v>
      </c>
      <c r="R13" t="s">
        <v>92</v>
      </c>
    </row>
    <row r="14" spans="1:18" x14ac:dyDescent="0.2">
      <c r="A14" s="1" t="s">
        <v>4</v>
      </c>
      <c r="B14" s="1" t="s">
        <v>5</v>
      </c>
      <c r="Q14" t="s">
        <v>57</v>
      </c>
      <c r="R14" t="s">
        <v>93</v>
      </c>
    </row>
    <row r="15" spans="1:18" x14ac:dyDescent="0.2">
      <c r="A15" s="1" t="s">
        <v>21</v>
      </c>
      <c r="B15" s="1"/>
      <c r="C15" s="1" t="str">
        <f>C1</f>
        <v>MW, Grid</v>
      </c>
      <c r="D15" s="1" t="str">
        <f t="shared" ref="D15:N15" si="14">D1</f>
        <v>Waste Heat, Grid</v>
      </c>
      <c r="E15" s="1" t="str">
        <f t="shared" si="14"/>
        <v>MW, PV (AL)</v>
      </c>
      <c r="F15" s="1" t="str">
        <f t="shared" si="14"/>
        <v>Waste Heat, PV (AL)</v>
      </c>
      <c r="G15" s="1" t="str">
        <f t="shared" si="14"/>
        <v>MW, PV (AZ)</v>
      </c>
      <c r="H15" s="1" t="str">
        <f t="shared" si="14"/>
        <v>Waste Heat, PV (AZ)</v>
      </c>
      <c r="I15" s="1" t="str">
        <f t="shared" si="14"/>
        <v>MW, Wind</v>
      </c>
      <c r="J15" s="1" t="str">
        <f t="shared" si="14"/>
        <v>Waste Heat, Wind</v>
      </c>
      <c r="K15" s="1" t="str">
        <f t="shared" si="14"/>
        <v>MW, Hydro</v>
      </c>
      <c r="L15" s="1" t="str">
        <f t="shared" si="14"/>
        <v>Waste Heat, Hydro</v>
      </c>
      <c r="M15" s="1" t="str">
        <f t="shared" si="14"/>
        <v>MW, Geothermal</v>
      </c>
      <c r="N15" s="1" t="str">
        <f t="shared" si="14"/>
        <v>Waste Heat, Geothermal</v>
      </c>
      <c r="Q15" t="s">
        <v>58</v>
      </c>
      <c r="R15" t="s">
        <v>94</v>
      </c>
    </row>
    <row r="16" spans="1:18" x14ac:dyDescent="0.2">
      <c r="A16" s="2" t="s">
        <v>23</v>
      </c>
      <c r="B16" s="2"/>
      <c r="C16" s="2">
        <v>0.79144875999999997</v>
      </c>
      <c r="D16" s="2">
        <v>0.78758801000000001</v>
      </c>
      <c r="E16" s="2">
        <f>2.0353-0.00207</f>
        <v>2.0332300000000001</v>
      </c>
      <c r="F16" s="2">
        <f>1.8688376-0.0018</f>
        <v>1.8670376</v>
      </c>
      <c r="G16" s="2">
        <f>1.793477-0.00167</f>
        <v>1.7918069999999999</v>
      </c>
      <c r="H16" s="2">
        <f>1.7835298-0.00145</f>
        <v>1.7820798</v>
      </c>
      <c r="I16" s="2">
        <v>0.79144875999999997</v>
      </c>
      <c r="J16" s="2">
        <v>0.78758801000000001</v>
      </c>
      <c r="K16" s="2">
        <v>0.79144875999999997</v>
      </c>
      <c r="L16" s="2">
        <v>0.78758801000000001</v>
      </c>
      <c r="M16" s="2">
        <v>0.79144875999999997</v>
      </c>
      <c r="N16" s="2">
        <v>0.78758801000000001</v>
      </c>
      <c r="O16" s="6"/>
      <c r="Q16" t="s">
        <v>59</v>
      </c>
      <c r="R16" t="s">
        <v>95</v>
      </c>
    </row>
    <row r="17" spans="1:31" x14ac:dyDescent="0.2">
      <c r="A17" s="2" t="s">
        <v>22</v>
      </c>
      <c r="B17" s="2"/>
      <c r="C17" s="2">
        <v>6.6517891999999995E-2</v>
      </c>
      <c r="D17" s="2">
        <v>-0.70008387999999999</v>
      </c>
      <c r="E17" s="2">
        <v>-1.446</v>
      </c>
      <c r="F17" s="2">
        <v>-1.144628</v>
      </c>
      <c r="G17" s="2">
        <v>-1.446</v>
      </c>
      <c r="H17" s="2">
        <v>-1.144628</v>
      </c>
      <c r="I17" s="2">
        <v>-1.4062782</v>
      </c>
      <c r="J17" s="2">
        <v>-1.1329533000000001</v>
      </c>
      <c r="K17" s="2">
        <v>-1.4331415000000001</v>
      </c>
      <c r="L17" s="2">
        <v>-1.1408487</v>
      </c>
      <c r="M17" s="2">
        <v>-1.2369786</v>
      </c>
      <c r="N17" s="2">
        <v>-1.0831945000000001</v>
      </c>
      <c r="O17" s="4"/>
      <c r="Q17" t="s">
        <v>60</v>
      </c>
      <c r="R17" t="s">
        <v>61</v>
      </c>
    </row>
    <row r="18" spans="1:31" x14ac:dyDescent="0.2">
      <c r="A18" s="2" t="s">
        <v>24</v>
      </c>
      <c r="B18" s="2"/>
      <c r="C18" s="9">
        <f>4.52-C19</f>
        <v>6.5480322999999991</v>
      </c>
      <c r="D18" s="9">
        <f>4.52-D19</f>
        <v>6.5480322999999991</v>
      </c>
      <c r="E18" s="2">
        <f>-2.0268838-E19</f>
        <v>1.1485000000002188E-3</v>
      </c>
      <c r="F18" s="2">
        <f>-2.0268838-F19</f>
        <v>1.1485000000002188E-3</v>
      </c>
      <c r="G18" s="2">
        <f>-2.0268838-G19</f>
        <v>1.1485000000002188E-3</v>
      </c>
      <c r="H18" s="2">
        <f>-2.0268838-H19</f>
        <v>1.1485000000002188E-3</v>
      </c>
      <c r="I18" s="2">
        <f>-1.8550511-I19</f>
        <v>0.17298119999999995</v>
      </c>
      <c r="J18" s="2">
        <f>-1.8550511-J19</f>
        <v>0.17298119999999995</v>
      </c>
      <c r="K18" s="2">
        <f>-1.9712594-K19</f>
        <v>5.6772899999999904E-2</v>
      </c>
      <c r="L18" s="2">
        <f>-1.9712594-L19</f>
        <v>5.6772899999999904E-2</v>
      </c>
      <c r="M18" s="2">
        <f>-1.1226781-M19</f>
        <v>0.90535420000000011</v>
      </c>
      <c r="N18" s="2">
        <f>-1.1226781-N19</f>
        <v>0.90535420000000011</v>
      </c>
      <c r="O18" s="4"/>
      <c r="Q18" t="s">
        <v>62</v>
      </c>
      <c r="R18" t="s">
        <v>63</v>
      </c>
    </row>
    <row r="19" spans="1:31" x14ac:dyDescent="0.2">
      <c r="A19" s="2" t="s">
        <v>100</v>
      </c>
      <c r="B19" s="2"/>
      <c r="C19" s="2">
        <v>-2.0280323</v>
      </c>
      <c r="D19" s="2">
        <v>-2.0280323</v>
      </c>
      <c r="E19" s="2">
        <v>-2.0280323</v>
      </c>
      <c r="F19" s="2">
        <v>-2.0280323</v>
      </c>
      <c r="G19" s="2">
        <v>-2.0280323</v>
      </c>
      <c r="H19" s="2">
        <v>-2.0280323</v>
      </c>
      <c r="I19" s="2">
        <v>-2.0280323</v>
      </c>
      <c r="J19" s="2">
        <v>-2.0280323</v>
      </c>
      <c r="K19" s="2">
        <v>-2.0280323</v>
      </c>
      <c r="L19" s="2">
        <v>-2.0280323</v>
      </c>
      <c r="M19" s="2">
        <v>-2.0280323</v>
      </c>
      <c r="N19" s="2">
        <v>-2.0280323</v>
      </c>
      <c r="O19" s="7"/>
      <c r="Q19" t="s">
        <v>64</v>
      </c>
      <c r="R19" t="s">
        <v>65</v>
      </c>
    </row>
    <row r="20" spans="1:31" x14ac:dyDescent="0.2">
      <c r="A20" s="2" t="s">
        <v>25</v>
      </c>
      <c r="B20" s="2"/>
      <c r="C20" s="9">
        <v>0.19319081000000016</v>
      </c>
      <c r="D20" s="10">
        <v>0.19319080000000022</v>
      </c>
      <c r="E20" s="10">
        <v>7.2941499999999548E-2</v>
      </c>
      <c r="F20" s="10">
        <v>7.2941499999999548E-2</v>
      </c>
      <c r="G20" s="10">
        <v>7.2941499999999548E-2</v>
      </c>
      <c r="H20" s="10">
        <v>7.2941499999999507E-2</v>
      </c>
      <c r="I20" s="2">
        <v>7.6102300000000289E-2</v>
      </c>
      <c r="J20" s="2">
        <v>7.6102300000000289E-2</v>
      </c>
      <c r="K20" s="2">
        <v>7.3964600000000047E-2</v>
      </c>
      <c r="L20" s="2">
        <v>7.3964600000000047E-2</v>
      </c>
      <c r="M20" s="10">
        <v>8.9574100000000101E-2</v>
      </c>
      <c r="N20" s="10">
        <v>8.9574100000000101E-2</v>
      </c>
      <c r="O20" s="4"/>
      <c r="Q20" t="s">
        <v>66</v>
      </c>
      <c r="R20" t="s">
        <v>67</v>
      </c>
    </row>
    <row r="21" spans="1:31" x14ac:dyDescent="0.2">
      <c r="A21" s="2" t="s">
        <v>26</v>
      </c>
      <c r="B21" s="2"/>
      <c r="C21" s="2">
        <v>7.1279170000000001E-3</v>
      </c>
      <c r="D21" s="2">
        <v>7.1279170000000001E-3</v>
      </c>
      <c r="E21" s="2">
        <v>7.1279170000000001E-3</v>
      </c>
      <c r="F21" s="2">
        <v>7.1279170000000001E-3</v>
      </c>
      <c r="G21" s="2">
        <v>7.1279170000000001E-3</v>
      </c>
      <c r="H21" s="2">
        <v>7.1279170000000001E-3</v>
      </c>
      <c r="I21" s="2">
        <v>7.1279170000000001E-3</v>
      </c>
      <c r="J21" s="2">
        <v>7.1279170000000001E-3</v>
      </c>
      <c r="K21" s="2">
        <v>7.1279170000000001E-3</v>
      </c>
      <c r="L21" s="2">
        <v>7.1279170000000001E-3</v>
      </c>
      <c r="M21" s="2">
        <v>7.1279170000000001E-3</v>
      </c>
      <c r="N21" s="2">
        <v>7.1279170000000001E-3</v>
      </c>
      <c r="O21" s="4"/>
      <c r="Q21" t="s">
        <v>68</v>
      </c>
      <c r="R21" t="s">
        <v>67</v>
      </c>
    </row>
    <row r="22" spans="1:31" x14ac:dyDescent="0.2">
      <c r="A22" s="2" t="s">
        <v>27</v>
      </c>
      <c r="B22" s="2"/>
      <c r="C22" s="2">
        <v>3.3695565000000001E-5</v>
      </c>
      <c r="D22" s="2">
        <v>3.3695565000000001E-5</v>
      </c>
      <c r="E22" s="2">
        <f>D22+0.00207</f>
        <v>2.103695565E-3</v>
      </c>
      <c r="F22" s="2">
        <f>C22+0.0018</f>
        <v>1.8336955649999999E-3</v>
      </c>
      <c r="G22" s="2">
        <f>C22+0.00167</f>
        <v>1.703695565E-3</v>
      </c>
      <c r="H22" s="2">
        <f>C22+0.00145</f>
        <v>1.4836955649999998E-3</v>
      </c>
      <c r="I22" s="2">
        <v>3.3695565000000001E-5</v>
      </c>
      <c r="J22" s="2">
        <v>3.3695565000000001E-5</v>
      </c>
      <c r="K22" s="2">
        <v>3.3695565000000001E-5</v>
      </c>
      <c r="L22" s="2">
        <v>3.3695565000000001E-5</v>
      </c>
      <c r="M22" s="2">
        <v>3.3695565000000001E-5</v>
      </c>
      <c r="N22" s="2">
        <v>3.3695565000000001E-5</v>
      </c>
      <c r="O22" s="4"/>
      <c r="Q22" t="s">
        <v>69</v>
      </c>
      <c r="R22" t="s">
        <v>0</v>
      </c>
    </row>
    <row r="23" spans="1:31" x14ac:dyDescent="0.2">
      <c r="A23" s="2" t="s">
        <v>28</v>
      </c>
      <c r="B23" s="2"/>
      <c r="C23" s="9">
        <f t="shared" ref="C23:N23" si="15">SUM(C16:C22)</f>
        <v>5.578319074565</v>
      </c>
      <c r="D23" s="9">
        <f t="shared" si="15"/>
        <v>4.8078565425649993</v>
      </c>
      <c r="E23" s="9">
        <f t="shared" si="15"/>
        <v>-1.3574806874350001</v>
      </c>
      <c r="F23" s="9">
        <f t="shared" si="15"/>
        <v>-1.2225710874350002</v>
      </c>
      <c r="G23" s="9">
        <f t="shared" si="15"/>
        <v>-1.5993036874350002</v>
      </c>
      <c r="H23" s="9">
        <f t="shared" si="15"/>
        <v>-1.3078788874350002</v>
      </c>
      <c r="I23" s="9">
        <f t="shared" si="15"/>
        <v>-2.3866166274349996</v>
      </c>
      <c r="J23" s="9">
        <f t="shared" si="15"/>
        <v>-2.1171524774349995</v>
      </c>
      <c r="K23" s="9">
        <f t="shared" si="15"/>
        <v>-2.5318259274349999</v>
      </c>
      <c r="L23" s="9">
        <f t="shared" si="15"/>
        <v>-2.243393877435</v>
      </c>
      <c r="M23" s="9">
        <f t="shared" si="15"/>
        <v>-1.4714722274349998</v>
      </c>
      <c r="N23" s="9">
        <f t="shared" si="15"/>
        <v>-1.3215488774349997</v>
      </c>
      <c r="O23" s="4"/>
      <c r="Q23" t="s">
        <v>70</v>
      </c>
      <c r="R23" t="s">
        <v>71</v>
      </c>
    </row>
    <row r="24" spans="1:31" x14ac:dyDescent="0.2">
      <c r="A24" s="2" t="s">
        <v>29</v>
      </c>
      <c r="B24" s="2"/>
      <c r="C24" s="9">
        <f t="shared" ref="C24:N24" si="16">MAX(C16:C22)</f>
        <v>6.5480322999999991</v>
      </c>
      <c r="D24" s="9">
        <f t="shared" si="16"/>
        <v>6.5480322999999991</v>
      </c>
      <c r="E24" s="9">
        <f t="shared" si="16"/>
        <v>2.0332300000000001</v>
      </c>
      <c r="F24" s="9">
        <f t="shared" si="16"/>
        <v>1.8670376</v>
      </c>
      <c r="G24" s="9">
        <f t="shared" si="16"/>
        <v>1.7918069999999999</v>
      </c>
      <c r="H24" s="9">
        <f t="shared" si="16"/>
        <v>1.7820798</v>
      </c>
      <c r="I24" s="9">
        <f t="shared" si="16"/>
        <v>0.79144875999999997</v>
      </c>
      <c r="J24" s="9">
        <f t="shared" si="16"/>
        <v>0.78758801000000001</v>
      </c>
      <c r="K24" s="9">
        <f t="shared" si="16"/>
        <v>0.79144875999999997</v>
      </c>
      <c r="L24" s="9">
        <f t="shared" si="16"/>
        <v>0.78758801000000001</v>
      </c>
      <c r="M24" s="9">
        <f t="shared" si="16"/>
        <v>0.90535420000000011</v>
      </c>
      <c r="N24" s="9">
        <f t="shared" si="16"/>
        <v>0.90535420000000011</v>
      </c>
    </row>
    <row r="25" spans="1:31" x14ac:dyDescent="0.2">
      <c r="Q25" t="s">
        <v>0</v>
      </c>
      <c r="R25" t="s">
        <v>1</v>
      </c>
      <c r="S25" t="s">
        <v>72</v>
      </c>
      <c r="T25" t="s">
        <v>73</v>
      </c>
      <c r="U25" t="s">
        <v>96</v>
      </c>
      <c r="V25" t="s">
        <v>97</v>
      </c>
      <c r="W25" t="s">
        <v>98</v>
      </c>
      <c r="X25" t="s">
        <v>99</v>
      </c>
      <c r="Y25" t="s">
        <v>74</v>
      </c>
      <c r="Z25" t="s">
        <v>75</v>
      </c>
      <c r="AA25" t="s">
        <v>76</v>
      </c>
      <c r="AB25" t="s">
        <v>77</v>
      </c>
      <c r="AC25" t="s">
        <v>78</v>
      </c>
      <c r="AD25" t="s">
        <v>79</v>
      </c>
      <c r="AE25" t="s">
        <v>80</v>
      </c>
    </row>
    <row r="26" spans="1:31" x14ac:dyDescent="0.2">
      <c r="I26" s="4"/>
      <c r="Q26" t="s">
        <v>2</v>
      </c>
      <c r="R26" t="s">
        <v>3</v>
      </c>
      <c r="S26" s="4">
        <v>4.7768737000000003E-7</v>
      </c>
      <c r="T26" s="4">
        <v>4.4033306999999999E-7</v>
      </c>
      <c r="U26" s="4">
        <v>1.268148E-7</v>
      </c>
      <c r="V26" s="4">
        <v>1.3528075E-7</v>
      </c>
      <c r="W26" s="4">
        <v>1.0056995999999999E-7</v>
      </c>
      <c r="X26" s="4">
        <v>1.2002413999999999E-7</v>
      </c>
      <c r="Y26" s="4">
        <v>7.7514081000000004E-9</v>
      </c>
      <c r="Z26" s="4">
        <v>3.1782486999999999E-8</v>
      </c>
      <c r="AA26" s="4">
        <v>-2.9115594E-9</v>
      </c>
      <c r="AB26" s="4">
        <v>2.2512368999999999E-8</v>
      </c>
      <c r="AC26" s="4">
        <v>3.7367309999999999E-8</v>
      </c>
      <c r="AD26" s="4">
        <v>5.7529811999999999E-8</v>
      </c>
      <c r="AE26" s="4">
        <v>2.3275372000000001E-7</v>
      </c>
    </row>
    <row r="27" spans="1:31" x14ac:dyDescent="0.2">
      <c r="Q27" t="s">
        <v>4</v>
      </c>
      <c r="R27" t="s">
        <v>5</v>
      </c>
      <c r="S27">
        <v>5.5745448</v>
      </c>
      <c r="T27">
        <v>4.8040821999999999</v>
      </c>
      <c r="U27">
        <v>-1.3574807</v>
      </c>
      <c r="V27">
        <v>-1.2225710999999999</v>
      </c>
      <c r="W27">
        <v>-1.5993037999999999</v>
      </c>
      <c r="X27">
        <v>-1.3078789</v>
      </c>
      <c r="Y27">
        <v>-2.3866166</v>
      </c>
      <c r="Z27">
        <v>-2.1171525</v>
      </c>
      <c r="AA27">
        <v>-2.5318258999999999</v>
      </c>
      <c r="AB27">
        <v>-2.2433939000000001</v>
      </c>
      <c r="AC27">
        <v>-1.4714722</v>
      </c>
      <c r="AD27">
        <v>-1.3215488</v>
      </c>
      <c r="AE27">
        <v>0.9437373</v>
      </c>
    </row>
    <row r="28" spans="1:31" x14ac:dyDescent="0.2">
      <c r="Q28" t="s">
        <v>6</v>
      </c>
      <c r="R28" t="s">
        <v>7</v>
      </c>
      <c r="S28">
        <v>0.17592247</v>
      </c>
      <c r="T28">
        <v>0.15815375000000001</v>
      </c>
      <c r="U28">
        <v>4.2610029000000001E-2</v>
      </c>
      <c r="V28">
        <v>4.2248856000000001E-2</v>
      </c>
      <c r="W28">
        <v>2.9554304999999999E-2</v>
      </c>
      <c r="X28">
        <v>3.8353268000000003E-2</v>
      </c>
      <c r="Y28">
        <v>-1.1715827E-2</v>
      </c>
      <c r="Z28">
        <v>-4.9742993000000003E-3</v>
      </c>
      <c r="AA28">
        <v>-1.871184E-2</v>
      </c>
      <c r="AB28">
        <v>-1.1056458E-2</v>
      </c>
      <c r="AC28">
        <v>3.4275698E-2</v>
      </c>
      <c r="AD28">
        <v>3.5009584000000003E-2</v>
      </c>
      <c r="AE28">
        <v>2.5058309000000001E-2</v>
      </c>
    </row>
    <row r="29" spans="1:31" x14ac:dyDescent="0.2">
      <c r="Q29" t="s">
        <v>8</v>
      </c>
      <c r="R29" t="s">
        <v>9</v>
      </c>
      <c r="S29">
        <v>2.0351316000000001E-2</v>
      </c>
      <c r="T29">
        <v>1.8577850999999999E-2</v>
      </c>
      <c r="U29">
        <v>6.4992664000000002E-3</v>
      </c>
      <c r="V29">
        <v>6.5345808000000002E-3</v>
      </c>
      <c r="W29">
        <v>5.3172463E-3</v>
      </c>
      <c r="X29">
        <v>6.3883359999999997E-3</v>
      </c>
      <c r="Y29">
        <v>1.4088333000000001E-3</v>
      </c>
      <c r="Z29">
        <v>2.1097300999999998E-3</v>
      </c>
      <c r="AA29">
        <v>6.9788985E-4</v>
      </c>
      <c r="AB29">
        <v>1.4916536000000001E-3</v>
      </c>
      <c r="AC29">
        <v>4.8271481999999999E-3</v>
      </c>
      <c r="AD29">
        <v>5.0815277000000004E-3</v>
      </c>
      <c r="AE29">
        <v>1.9892978E-3</v>
      </c>
    </row>
    <row r="30" spans="1:31" x14ac:dyDescent="0.2">
      <c r="Q30" t="s">
        <v>10</v>
      </c>
      <c r="R30" t="s">
        <v>11</v>
      </c>
      <c r="S30">
        <v>4.1750830000000003E-2</v>
      </c>
      <c r="T30">
        <v>3.6474914999999997E-2</v>
      </c>
      <c r="U30">
        <v>4.1436362000000001E-3</v>
      </c>
      <c r="V30">
        <v>3.7796141999999998E-3</v>
      </c>
      <c r="W30">
        <v>3.2093729000000001E-3</v>
      </c>
      <c r="X30">
        <v>3.3744521E-3</v>
      </c>
      <c r="Y30">
        <v>1.9076179E-4</v>
      </c>
      <c r="Z30">
        <v>3.4363051000000001E-4</v>
      </c>
      <c r="AA30">
        <v>-5.2182553000000001E-4</v>
      </c>
      <c r="AB30">
        <v>-2.758751E-4</v>
      </c>
      <c r="AC30">
        <v>2.9758062000000002E-3</v>
      </c>
      <c r="AD30">
        <v>2.7648784999999999E-3</v>
      </c>
      <c r="AE30">
        <v>5.5076371999999995E-4</v>
      </c>
    </row>
    <row r="31" spans="1:31" x14ac:dyDescent="0.2">
      <c r="Q31" t="s">
        <v>12</v>
      </c>
      <c r="R31" t="s">
        <v>13</v>
      </c>
      <c r="S31" s="4">
        <v>1.4764202999999999E-6</v>
      </c>
      <c r="T31" s="4">
        <v>1.4099785999999999E-6</v>
      </c>
      <c r="U31" s="4">
        <v>1.2215419E-6</v>
      </c>
      <c r="V31" s="4">
        <v>1.1883646E-6</v>
      </c>
      <c r="W31" s="4">
        <v>1.1687351999999999E-6</v>
      </c>
      <c r="X31" s="4">
        <v>1.2016544E-6</v>
      </c>
      <c r="Y31" s="4">
        <v>1.1564254000000001E-6</v>
      </c>
      <c r="Z31" s="4">
        <v>1.1317831E-6</v>
      </c>
      <c r="AA31" s="4">
        <v>9.8968537999999993E-7</v>
      </c>
      <c r="AB31" s="4">
        <v>9.868234300000001E-7</v>
      </c>
      <c r="AC31" s="4">
        <v>1.2430227999999999E-6</v>
      </c>
      <c r="AD31" s="4">
        <v>1.2070687E-6</v>
      </c>
      <c r="AE31" s="4">
        <v>2.4790577000000001E-8</v>
      </c>
    </row>
    <row r="32" spans="1:31" x14ac:dyDescent="0.2">
      <c r="I32" s="4"/>
      <c r="Q32" t="s">
        <v>14</v>
      </c>
      <c r="R32" t="s">
        <v>13</v>
      </c>
      <c r="S32" s="4">
        <v>3.016069E-6</v>
      </c>
      <c r="T32" s="4">
        <v>2.8152803000000001E-6</v>
      </c>
      <c r="U32" s="4">
        <v>2.0025500999999999E-6</v>
      </c>
      <c r="V32" s="4">
        <v>1.9340661000000001E-6</v>
      </c>
      <c r="W32" s="4">
        <v>1.8614597E-6</v>
      </c>
      <c r="X32" s="4">
        <v>1.8600365E-6</v>
      </c>
      <c r="Y32" s="4">
        <v>1.4077674E-6</v>
      </c>
      <c r="Z32" s="4">
        <v>1.4170630999999999E-6</v>
      </c>
      <c r="AA32" s="4">
        <v>1.2919343999999999E-6</v>
      </c>
      <c r="AB32" s="4">
        <v>1.3163607E-6</v>
      </c>
      <c r="AC32" s="4">
        <v>1.5371903E-6</v>
      </c>
      <c r="AD32" s="4">
        <v>1.5295801E-6</v>
      </c>
      <c r="AE32" s="4">
        <v>5.8238609000000001E-8</v>
      </c>
    </row>
    <row r="33" spans="17:31" x14ac:dyDescent="0.2">
      <c r="Q33" t="s">
        <v>15</v>
      </c>
      <c r="R33" t="s">
        <v>16</v>
      </c>
      <c r="S33">
        <v>1.425381E-2</v>
      </c>
      <c r="T33">
        <v>1.2346273E-2</v>
      </c>
      <c r="U33">
        <v>2.6862094E-4</v>
      </c>
      <c r="V33">
        <v>1.8775834E-4</v>
      </c>
      <c r="W33" s="4">
        <v>5.7701985000000003E-6</v>
      </c>
      <c r="X33" s="4">
        <v>9.3311061999999998E-5</v>
      </c>
      <c r="Y33">
        <v>-8.0761806000000005E-4</v>
      </c>
      <c r="Z33">
        <v>-7.4775622000000002E-4</v>
      </c>
      <c r="AA33">
        <v>-9.5001280999999999E-4</v>
      </c>
      <c r="AB33">
        <v>-8.7155065999999998E-4</v>
      </c>
      <c r="AC33">
        <v>1.625765E-4</v>
      </c>
      <c r="AD33" s="4">
        <v>9.5706687999999997E-5</v>
      </c>
      <c r="AE33">
        <v>2.0698204999999999E-4</v>
      </c>
    </row>
    <row r="34" spans="17:31" x14ac:dyDescent="0.2">
      <c r="Q34" t="s">
        <v>17</v>
      </c>
      <c r="R34" t="s">
        <v>18</v>
      </c>
      <c r="S34">
        <v>189.20958999999999</v>
      </c>
      <c r="T34">
        <v>178.33168000000001</v>
      </c>
      <c r="U34">
        <v>198.77117999999999</v>
      </c>
      <c r="V34">
        <v>186.63453000000001</v>
      </c>
      <c r="W34">
        <v>182.90056000000001</v>
      </c>
      <c r="X34">
        <v>175.48203000000001</v>
      </c>
      <c r="Y34">
        <v>147.91562999999999</v>
      </c>
      <c r="Z34">
        <v>142.43174999999999</v>
      </c>
      <c r="AA34">
        <v>118.65481</v>
      </c>
      <c r="AB34">
        <v>116.99312999999999</v>
      </c>
      <c r="AC34">
        <v>132.76820000000001</v>
      </c>
      <c r="AD34">
        <v>129.26294999999999</v>
      </c>
      <c r="AE34">
        <v>3.6540420999999998</v>
      </c>
    </row>
    <row r="35" spans="17:31" x14ac:dyDescent="0.2">
      <c r="Q35" t="s">
        <v>19</v>
      </c>
      <c r="R35" t="s">
        <v>20</v>
      </c>
      <c r="S35">
        <v>7.1240335999999997</v>
      </c>
      <c r="T35">
        <v>6.5581804999999997</v>
      </c>
      <c r="U35">
        <v>0.43956458999999998</v>
      </c>
      <c r="V35">
        <v>0.74677497999999998</v>
      </c>
      <c r="W35">
        <v>0.24076533</v>
      </c>
      <c r="X35">
        <v>0.65600088999999995</v>
      </c>
      <c r="Y35">
        <v>-0.37260099000000002</v>
      </c>
      <c r="Z35">
        <v>4.0793738000000003E-2</v>
      </c>
      <c r="AA35">
        <v>-0.52896763000000002</v>
      </c>
      <c r="AB35">
        <v>-9.5147509000000005E-2</v>
      </c>
      <c r="AC35">
        <v>0.11480256</v>
      </c>
      <c r="AD35">
        <v>0.4645302</v>
      </c>
      <c r="AE35">
        <v>5.0579818000000003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BED5-E020-F341-B84F-12507A377B7D}">
  <dimension ref="A1:O37"/>
  <sheetViews>
    <sheetView workbookViewId="0">
      <selection activeCell="S31" sqref="S31"/>
    </sheetView>
  </sheetViews>
  <sheetFormatPr baseColWidth="10" defaultRowHeight="16" x14ac:dyDescent="0.2"/>
  <sheetData>
    <row r="1" spans="1:15" x14ac:dyDescent="0.2">
      <c r="A1" t="str">
        <f>'GWP Contributions'!A1</f>
        <v>Impact category</v>
      </c>
      <c r="B1" t="str">
        <f>'GWP Contributions'!B1</f>
        <v>Unit</v>
      </c>
      <c r="C1" t="str">
        <f>'GWP Contributions'!C1</f>
        <v>MW, Grid</v>
      </c>
      <c r="D1" t="str">
        <f>'GWP Contributions'!D1</f>
        <v>Waste Heat, Grid</v>
      </c>
      <c r="E1" t="str">
        <f>'GWP Contributions'!E1</f>
        <v>MW, PV (AL)</v>
      </c>
      <c r="F1" t="str">
        <f>'GWP Contributions'!F1</f>
        <v>Waste Heat, PV (AL)</v>
      </c>
      <c r="G1" t="str">
        <f>'GWP Contributions'!G1</f>
        <v>MW, PV (AZ)</v>
      </c>
      <c r="H1" t="str">
        <f>'GWP Contributions'!H1</f>
        <v>Waste Heat, PV (AZ)</v>
      </c>
      <c r="I1" t="str">
        <f>'GWP Contributions'!I1</f>
        <v>MW, Wind</v>
      </c>
      <c r="J1" t="str">
        <f>'GWP Contributions'!J1</f>
        <v>Waste Heat, Wind</v>
      </c>
      <c r="K1" t="str">
        <f>'GWP Contributions'!K1</f>
        <v>MW, Hydro</v>
      </c>
      <c r="L1" t="str">
        <f>'GWP Contributions'!L1</f>
        <v>Waste Heat, Hydro</v>
      </c>
      <c r="M1" t="str">
        <f>'GWP Contributions'!M1</f>
        <v>MW, Geothermal</v>
      </c>
      <c r="N1" t="str">
        <f>'GWP Contributions'!N1</f>
        <v>Waste Heat, Geothermal</v>
      </c>
      <c r="O1" t="str">
        <f>'GWP Contributions'!O1</f>
        <v>SMR</v>
      </c>
    </row>
    <row r="2" spans="1:15" x14ac:dyDescent="0.2">
      <c r="A2" t="str">
        <f>'GWP Contributions'!A2</f>
        <v>Ozone depletion</v>
      </c>
      <c r="B2" t="str">
        <f>'GWP Contributions'!B2</f>
        <v>kg CFC-11 eq</v>
      </c>
      <c r="C2" s="4">
        <f>'GWP Contributions'!C2</f>
        <v>4.7768737000000003E-7</v>
      </c>
      <c r="D2" s="4">
        <f>'GWP Contributions'!D2</f>
        <v>4.4033306999999999E-7</v>
      </c>
      <c r="E2" s="4">
        <f>'GWP Contributions'!E2</f>
        <v>1.268148E-7</v>
      </c>
      <c r="F2" s="4">
        <f>'GWP Contributions'!F2</f>
        <v>1.3528075E-7</v>
      </c>
      <c r="G2" s="4">
        <f>'GWP Contributions'!G2</f>
        <v>1.0056995999999999E-7</v>
      </c>
      <c r="H2" s="4">
        <f>'GWP Contributions'!H2</f>
        <v>1.2002413999999999E-7</v>
      </c>
      <c r="I2" s="4">
        <f>'GWP Contributions'!I2</f>
        <v>7.7514081000000004E-9</v>
      </c>
      <c r="J2" s="4">
        <f>'GWP Contributions'!J2</f>
        <v>3.1782486999999999E-8</v>
      </c>
      <c r="K2" s="4">
        <f>'GWP Contributions'!K2</f>
        <v>-2.9115594E-9</v>
      </c>
      <c r="L2" s="4">
        <f>'GWP Contributions'!L2</f>
        <v>2.2512368999999999E-8</v>
      </c>
      <c r="M2" s="4">
        <f>'GWP Contributions'!M2</f>
        <v>3.7367309999999999E-8</v>
      </c>
      <c r="N2" s="4">
        <f>'GWP Contributions'!N2</f>
        <v>5.7529811999999999E-8</v>
      </c>
      <c r="O2" s="4">
        <f>'GWP Contributions'!O2</f>
        <v>2.3275372000000001E-7</v>
      </c>
    </row>
    <row r="3" spans="1:15" x14ac:dyDescent="0.2">
      <c r="A3" t="str">
        <f>'GWP Contributions'!A3</f>
        <v>Global warming</v>
      </c>
      <c r="B3" t="str">
        <f>'GWP Contributions'!B3</f>
        <v>kg CO2 eq</v>
      </c>
      <c r="C3" s="4">
        <f>'GWP Contributions'!C3</f>
        <v>5.5745448</v>
      </c>
      <c r="D3" s="4">
        <f>'GWP Contributions'!D3</f>
        <v>4.8040821999999999</v>
      </c>
      <c r="E3" s="4">
        <f>'GWP Contributions'!E3</f>
        <v>-1.3574807</v>
      </c>
      <c r="F3" s="4">
        <f>'GWP Contributions'!F3</f>
        <v>-1.2225710999999999</v>
      </c>
      <c r="G3" s="4">
        <f>'GWP Contributions'!G3</f>
        <v>-1.5993037999999999</v>
      </c>
      <c r="H3" s="4">
        <f>'GWP Contributions'!H3</f>
        <v>-1.3078789</v>
      </c>
      <c r="I3" s="4">
        <f>'GWP Contributions'!I3</f>
        <v>-2.3866166</v>
      </c>
      <c r="J3" s="4">
        <f>'GWP Contributions'!J3</f>
        <v>-2.1171525</v>
      </c>
      <c r="K3" s="4">
        <f>'GWP Contributions'!K3</f>
        <v>-2.5318258999999999</v>
      </c>
      <c r="L3" s="4">
        <f>'GWP Contributions'!L3</f>
        <v>-2.2433939000000001</v>
      </c>
      <c r="M3" s="4">
        <f>'GWP Contributions'!M3</f>
        <v>-1.4714722</v>
      </c>
      <c r="N3" s="4">
        <f>'GWP Contributions'!N3</f>
        <v>-1.3215488</v>
      </c>
      <c r="O3" s="4">
        <f>'GWP Contributions'!O3</f>
        <v>0.9437373</v>
      </c>
    </row>
    <row r="4" spans="1:15" x14ac:dyDescent="0.2">
      <c r="A4" t="str">
        <f>'GWP Contributions'!A4</f>
        <v>Smog</v>
      </c>
      <c r="B4" t="str">
        <f>'GWP Contributions'!B4</f>
        <v>kg O3 eq</v>
      </c>
      <c r="C4" s="4">
        <f>'GWP Contributions'!C4</f>
        <v>0.17592247</v>
      </c>
      <c r="D4" s="4">
        <f>'GWP Contributions'!D4</f>
        <v>0.15815375000000001</v>
      </c>
      <c r="E4" s="4">
        <f>'GWP Contributions'!E4</f>
        <v>4.2610029000000001E-2</v>
      </c>
      <c r="F4" s="4">
        <f>'GWP Contributions'!F4</f>
        <v>4.2248856000000001E-2</v>
      </c>
      <c r="G4" s="4">
        <f>'GWP Contributions'!G4</f>
        <v>2.9554304999999999E-2</v>
      </c>
      <c r="H4" s="4">
        <f>'GWP Contributions'!H4</f>
        <v>3.8353268000000003E-2</v>
      </c>
      <c r="I4" s="4">
        <f>'GWP Contributions'!I4</f>
        <v>-1.1715827E-2</v>
      </c>
      <c r="J4" s="4">
        <f>'GWP Contributions'!J4</f>
        <v>-4.9742993000000003E-3</v>
      </c>
      <c r="K4" s="4">
        <f>'GWP Contributions'!K4</f>
        <v>-1.871184E-2</v>
      </c>
      <c r="L4" s="4">
        <f>'GWP Contributions'!L4</f>
        <v>-1.1056458E-2</v>
      </c>
      <c r="M4" s="4">
        <f>'GWP Contributions'!M4</f>
        <v>3.4275698E-2</v>
      </c>
      <c r="N4" s="4">
        <f>'GWP Contributions'!N4</f>
        <v>3.5009584000000003E-2</v>
      </c>
      <c r="O4" s="4">
        <f>'GWP Contributions'!O4</f>
        <v>2.5058309000000001E-2</v>
      </c>
    </row>
    <row r="5" spans="1:15" x14ac:dyDescent="0.2">
      <c r="A5" t="str">
        <f>'GWP Contributions'!A5</f>
        <v>Acidification</v>
      </c>
      <c r="B5" t="str">
        <f>'GWP Contributions'!B5</f>
        <v>kg SO2 eq</v>
      </c>
      <c r="C5" s="4">
        <f>'GWP Contributions'!C5</f>
        <v>2.0351316000000001E-2</v>
      </c>
      <c r="D5" s="4">
        <f>'GWP Contributions'!D5</f>
        <v>1.8577850999999999E-2</v>
      </c>
      <c r="E5" s="4">
        <f>'GWP Contributions'!E5</f>
        <v>6.4992664000000002E-3</v>
      </c>
      <c r="F5" s="4">
        <f>'GWP Contributions'!F5</f>
        <v>6.5345808000000002E-3</v>
      </c>
      <c r="G5" s="4">
        <f>'GWP Contributions'!G5</f>
        <v>5.3172463E-3</v>
      </c>
      <c r="H5" s="4">
        <f>'GWP Contributions'!H5</f>
        <v>6.3883359999999997E-3</v>
      </c>
      <c r="I5" s="4">
        <f>'GWP Contributions'!I5</f>
        <v>1.4088333000000001E-3</v>
      </c>
      <c r="J5" s="4">
        <f>'GWP Contributions'!J5</f>
        <v>2.1097300999999998E-3</v>
      </c>
      <c r="K5" s="4">
        <f>'GWP Contributions'!K5</f>
        <v>6.9788985E-4</v>
      </c>
      <c r="L5" s="4">
        <f>'GWP Contributions'!L5</f>
        <v>1.4916536000000001E-3</v>
      </c>
      <c r="M5" s="4">
        <f>'GWP Contributions'!M5</f>
        <v>4.8271481999999999E-3</v>
      </c>
      <c r="N5" s="4">
        <f>'GWP Contributions'!N5</f>
        <v>5.0815277000000004E-3</v>
      </c>
      <c r="O5" s="4">
        <f>'GWP Contributions'!O5</f>
        <v>1.9892978E-3</v>
      </c>
    </row>
    <row r="6" spans="1:15" x14ac:dyDescent="0.2">
      <c r="A6" t="str">
        <f>'GWP Contributions'!A6</f>
        <v>Eutrophication</v>
      </c>
      <c r="B6" t="str">
        <f>'GWP Contributions'!B6</f>
        <v>kg N eq</v>
      </c>
      <c r="C6" s="4">
        <f>'GWP Contributions'!C6</f>
        <v>4.1750830000000003E-2</v>
      </c>
      <c r="D6" s="4">
        <f>'GWP Contributions'!D6</f>
        <v>3.6474914999999997E-2</v>
      </c>
      <c r="E6" s="4">
        <f>'GWP Contributions'!E6</f>
        <v>4.1436362000000001E-3</v>
      </c>
      <c r="F6" s="4">
        <f>'GWP Contributions'!F6</f>
        <v>3.7796141999999998E-3</v>
      </c>
      <c r="G6" s="4">
        <f>'GWP Contributions'!G6</f>
        <v>3.2093729000000001E-3</v>
      </c>
      <c r="H6" s="4">
        <f>'GWP Contributions'!H6</f>
        <v>3.3744521E-3</v>
      </c>
      <c r="I6" s="4">
        <f>'GWP Contributions'!I6</f>
        <v>1.9076179E-4</v>
      </c>
      <c r="J6" s="4">
        <f>'GWP Contributions'!J6</f>
        <v>3.4363051000000001E-4</v>
      </c>
      <c r="K6" s="4">
        <f>'GWP Contributions'!K6</f>
        <v>-5.2182553000000001E-4</v>
      </c>
      <c r="L6" s="4">
        <f>'GWP Contributions'!L6</f>
        <v>-2.758751E-4</v>
      </c>
      <c r="M6" s="4">
        <f>'GWP Contributions'!M6</f>
        <v>2.9758062000000002E-3</v>
      </c>
      <c r="N6" s="4">
        <f>'GWP Contributions'!N6</f>
        <v>2.7648784999999999E-3</v>
      </c>
      <c r="O6" s="4">
        <f>'GWP Contributions'!O6</f>
        <v>5.5076371999999995E-4</v>
      </c>
    </row>
    <row r="7" spans="1:15" x14ac:dyDescent="0.2">
      <c r="A7" t="str">
        <f>'GWP Contributions'!A7</f>
        <v>Carcinogenics</v>
      </c>
      <c r="B7" t="str">
        <f>'GWP Contributions'!B7</f>
        <v>CTUh</v>
      </c>
      <c r="C7" s="4">
        <f>'GWP Contributions'!C7</f>
        <v>1.4764202999999999E-6</v>
      </c>
      <c r="D7" s="4">
        <f>'GWP Contributions'!D7</f>
        <v>1.4099785999999999E-6</v>
      </c>
      <c r="E7" s="4">
        <f>'GWP Contributions'!E7</f>
        <v>1.2215419E-6</v>
      </c>
      <c r="F7" s="4">
        <f>'GWP Contributions'!F7</f>
        <v>1.1883646E-6</v>
      </c>
      <c r="G7" s="4">
        <f>'GWP Contributions'!G7</f>
        <v>1.1687351999999999E-6</v>
      </c>
      <c r="H7" s="4">
        <f>'GWP Contributions'!H7</f>
        <v>1.2016544E-6</v>
      </c>
      <c r="I7" s="4">
        <f>'GWP Contributions'!I7</f>
        <v>1.1564254000000001E-6</v>
      </c>
      <c r="J7" s="4">
        <f>'GWP Contributions'!J7</f>
        <v>1.1317831E-6</v>
      </c>
      <c r="K7" s="4">
        <f>'GWP Contributions'!K7</f>
        <v>9.8968537999999993E-7</v>
      </c>
      <c r="L7" s="4">
        <f>'GWP Contributions'!L7</f>
        <v>9.868234300000001E-7</v>
      </c>
      <c r="M7" s="4">
        <f>'GWP Contributions'!M7</f>
        <v>1.2430227999999999E-6</v>
      </c>
      <c r="N7" s="4">
        <f>'GWP Contributions'!N7</f>
        <v>1.2070687E-6</v>
      </c>
      <c r="O7" s="4">
        <f>'GWP Contributions'!O7</f>
        <v>2.4790577000000001E-8</v>
      </c>
    </row>
    <row r="8" spans="1:15" x14ac:dyDescent="0.2">
      <c r="A8" t="str">
        <f>'GWP Contributions'!A8</f>
        <v>Non carcinogenics</v>
      </c>
      <c r="B8" t="str">
        <f>'GWP Contributions'!B8</f>
        <v>CTUh</v>
      </c>
      <c r="C8" s="4">
        <f>'GWP Contributions'!C8</f>
        <v>3.016069E-6</v>
      </c>
      <c r="D8" s="4">
        <f>'GWP Contributions'!D8</f>
        <v>2.8152803000000001E-6</v>
      </c>
      <c r="E8" s="4">
        <f>'GWP Contributions'!E8</f>
        <v>2.0025500999999999E-6</v>
      </c>
      <c r="F8" s="4">
        <f>'GWP Contributions'!F8</f>
        <v>1.9340661000000001E-6</v>
      </c>
      <c r="G8" s="4">
        <f>'GWP Contributions'!G8</f>
        <v>1.8614597E-6</v>
      </c>
      <c r="H8" s="4">
        <f>'GWP Contributions'!H8</f>
        <v>1.8600365E-6</v>
      </c>
      <c r="I8" s="4">
        <f>'GWP Contributions'!I8</f>
        <v>1.4077674E-6</v>
      </c>
      <c r="J8" s="4">
        <f>'GWP Contributions'!J8</f>
        <v>1.4170630999999999E-6</v>
      </c>
      <c r="K8" s="4">
        <f>'GWP Contributions'!K8</f>
        <v>1.2919343999999999E-6</v>
      </c>
      <c r="L8" s="4">
        <f>'GWP Contributions'!L8</f>
        <v>1.3163607E-6</v>
      </c>
      <c r="M8" s="4">
        <f>'GWP Contributions'!M8</f>
        <v>1.5371903E-6</v>
      </c>
      <c r="N8" s="4">
        <f>'GWP Contributions'!N8</f>
        <v>1.5295801E-6</v>
      </c>
      <c r="O8" s="4">
        <f>'GWP Contributions'!O8</f>
        <v>5.8238609000000001E-8</v>
      </c>
    </row>
    <row r="9" spans="1:15" x14ac:dyDescent="0.2">
      <c r="A9" t="str">
        <f>'GWP Contributions'!A9</f>
        <v>Respiratory effects</v>
      </c>
      <c r="B9" t="str">
        <f>'GWP Contributions'!B9</f>
        <v>kg PM2.5 eq</v>
      </c>
      <c r="C9" s="4">
        <f>'GWP Contributions'!C9</f>
        <v>1.425381E-2</v>
      </c>
      <c r="D9" s="4">
        <f>'GWP Contributions'!D9</f>
        <v>1.2346273E-2</v>
      </c>
      <c r="E9" s="4">
        <f>'GWP Contributions'!E9</f>
        <v>2.6862094E-4</v>
      </c>
      <c r="F9" s="4">
        <f>'GWP Contributions'!F9</f>
        <v>1.8775834E-4</v>
      </c>
      <c r="G9" s="4">
        <f>'GWP Contributions'!G9</f>
        <v>5.7701985000000003E-6</v>
      </c>
      <c r="H9" s="4">
        <f>'GWP Contributions'!H9</f>
        <v>9.3311061999999998E-5</v>
      </c>
      <c r="I9" s="4">
        <f>'GWP Contributions'!I9</f>
        <v>-8.0761806000000005E-4</v>
      </c>
      <c r="J9" s="4">
        <f>'GWP Contributions'!J9</f>
        <v>-7.4775622000000002E-4</v>
      </c>
      <c r="K9" s="4">
        <f>'GWP Contributions'!K9</f>
        <v>-9.5001280999999999E-4</v>
      </c>
      <c r="L9" s="4">
        <f>'GWP Contributions'!L9</f>
        <v>-8.7155065999999998E-4</v>
      </c>
      <c r="M9" s="4">
        <f>'GWP Contributions'!M9</f>
        <v>1.625765E-4</v>
      </c>
      <c r="N9" s="4">
        <f>'GWP Contributions'!N9</f>
        <v>9.5706687999999997E-5</v>
      </c>
      <c r="O9" s="4">
        <f>'GWP Contributions'!O9</f>
        <v>2.0698204999999999E-4</v>
      </c>
    </row>
    <row r="10" spans="1:15" x14ac:dyDescent="0.2">
      <c r="A10" t="str">
        <f>'GWP Contributions'!A10</f>
        <v>Ecotoxicity</v>
      </c>
      <c r="B10" t="str">
        <f>'GWP Contributions'!B10</f>
        <v>CTUe</v>
      </c>
      <c r="C10" s="4">
        <f>'GWP Contributions'!C10</f>
        <v>189.20958999999999</v>
      </c>
      <c r="D10" s="4">
        <f>'GWP Contributions'!D10</f>
        <v>178.33168000000001</v>
      </c>
      <c r="E10" s="4">
        <f>'GWP Contributions'!E10</f>
        <v>198.77117999999999</v>
      </c>
      <c r="F10" s="4">
        <f>'GWP Contributions'!F10</f>
        <v>186.63453000000001</v>
      </c>
      <c r="G10" s="4">
        <f>'GWP Contributions'!G10</f>
        <v>182.90056000000001</v>
      </c>
      <c r="H10" s="4">
        <f>'GWP Contributions'!H10</f>
        <v>175.48203000000001</v>
      </c>
      <c r="I10" s="4">
        <f>'GWP Contributions'!I10</f>
        <v>147.91562999999999</v>
      </c>
      <c r="J10" s="4">
        <f>'GWP Contributions'!J10</f>
        <v>142.43174999999999</v>
      </c>
      <c r="K10" s="4">
        <f>'GWP Contributions'!K10</f>
        <v>118.65481</v>
      </c>
      <c r="L10" s="4">
        <f>'GWP Contributions'!L10</f>
        <v>116.99312999999999</v>
      </c>
      <c r="M10" s="4">
        <f>'GWP Contributions'!M10</f>
        <v>132.76820000000001</v>
      </c>
      <c r="N10" s="4">
        <f>'GWP Contributions'!N10</f>
        <v>129.26294999999999</v>
      </c>
      <c r="O10" s="4">
        <f>'GWP Contributions'!O10</f>
        <v>3.6540420999999998</v>
      </c>
    </row>
    <row r="11" spans="1:15" x14ac:dyDescent="0.2">
      <c r="A11" t="str">
        <f>'GWP Contributions'!A11</f>
        <v>Fossil fuel depletion</v>
      </c>
      <c r="B11" t="str">
        <f>'GWP Contributions'!B11</f>
        <v>MJ surplus</v>
      </c>
      <c r="C11" s="4">
        <f>'GWP Contributions'!C11</f>
        <v>7.1240335999999997</v>
      </c>
      <c r="D11" s="4">
        <f>'GWP Contributions'!D11</f>
        <v>6.5581804999999997</v>
      </c>
      <c r="E11" s="4">
        <f>'GWP Contributions'!E11</f>
        <v>0.43956458999999998</v>
      </c>
      <c r="F11" s="4">
        <f>'GWP Contributions'!F11</f>
        <v>0.74677497999999998</v>
      </c>
      <c r="G11" s="4">
        <f>'GWP Contributions'!G11</f>
        <v>0.24076533</v>
      </c>
      <c r="H11" s="4">
        <f>'GWP Contributions'!H11</f>
        <v>0.65600088999999995</v>
      </c>
      <c r="I11" s="4">
        <f>'GWP Contributions'!I11</f>
        <v>-0.37260099000000002</v>
      </c>
      <c r="J11" s="4">
        <f>'GWP Contributions'!J11</f>
        <v>4.0793738000000003E-2</v>
      </c>
      <c r="K11" s="4">
        <f>'GWP Contributions'!K11</f>
        <v>-0.52896763000000002</v>
      </c>
      <c r="L11" s="4">
        <f>'GWP Contributions'!L11</f>
        <v>-9.5147509000000005E-2</v>
      </c>
      <c r="M11" s="4">
        <f>'GWP Contributions'!M11</f>
        <v>0.11480256</v>
      </c>
      <c r="N11" s="4">
        <f>'GWP Contributions'!N11</f>
        <v>0.4645302</v>
      </c>
      <c r="O11" s="4">
        <f>'GWP Contributions'!O11</f>
        <v>5.0579818000000003</v>
      </c>
    </row>
    <row r="13" spans="1:15" x14ac:dyDescent="0.2">
      <c r="A13" t="str">
        <f>A1</f>
        <v>Impact category</v>
      </c>
      <c r="B13" t="str">
        <f>B1</f>
        <v>Unit</v>
      </c>
      <c r="C13" t="str">
        <f t="shared" ref="C13:O13" si="0">C1</f>
        <v>MW, Grid</v>
      </c>
      <c r="D13" t="str">
        <f t="shared" si="0"/>
        <v>Waste Heat, Grid</v>
      </c>
      <c r="E13" t="str">
        <f t="shared" si="0"/>
        <v>MW, PV (AL)</v>
      </c>
      <c r="F13" t="str">
        <f t="shared" si="0"/>
        <v>Waste Heat, PV (AL)</v>
      </c>
      <c r="G13" t="str">
        <f t="shared" si="0"/>
        <v>MW, PV (AZ)</v>
      </c>
      <c r="H13" t="str">
        <f t="shared" si="0"/>
        <v>Waste Heat, PV (AZ)</v>
      </c>
      <c r="I13" t="str">
        <f t="shared" si="0"/>
        <v>MW, Wind</v>
      </c>
      <c r="J13" t="str">
        <f t="shared" si="0"/>
        <v>Waste Heat, Wind</v>
      </c>
      <c r="K13" t="str">
        <f t="shared" si="0"/>
        <v>MW, Hydro</v>
      </c>
      <c r="L13" t="str">
        <f t="shared" si="0"/>
        <v>Waste Heat, Hydro</v>
      </c>
      <c r="M13" t="str">
        <f t="shared" si="0"/>
        <v>MW, Geothermal</v>
      </c>
      <c r="N13" t="str">
        <f t="shared" si="0"/>
        <v>Waste Heat, Geothermal</v>
      </c>
      <c r="O13" t="str">
        <f t="shared" si="0"/>
        <v>SMR</v>
      </c>
    </row>
    <row r="14" spans="1:15" x14ac:dyDescent="0.2">
      <c r="A14" t="str">
        <f t="shared" ref="A14:B14" si="1">A2</f>
        <v>Ozone depletion</v>
      </c>
      <c r="B14" t="str">
        <f t="shared" si="1"/>
        <v>kg CFC-11 eq</v>
      </c>
      <c r="C14" s="4" cm="1">
        <f t="array" ref="C14">C2/MAX(ABS($C2:$O2))</f>
        <v>1</v>
      </c>
      <c r="D14" s="4" cm="1">
        <f t="array" ref="D14">D2/MAX(ABS($C2:$O2))</f>
        <v>0.92180178429251747</v>
      </c>
      <c r="E14" s="4" cm="1">
        <f t="array" ref="E14">E2/MAX(ABS($C2:$O2))</f>
        <v>0.26547656053790997</v>
      </c>
      <c r="F14" s="4" cm="1">
        <f t="array" ref="F14">F2/MAX(ABS($C2:$O2))</f>
        <v>0.28319934437454353</v>
      </c>
      <c r="G14" s="4" cm="1">
        <f t="array" ref="G14">G2/MAX(ABS($C2:$O2))</f>
        <v>0.21053510374368908</v>
      </c>
      <c r="H14" s="4" cm="1">
        <f t="array" ref="H14">H2/MAX(ABS($C2:$O2))</f>
        <v>0.25126086126162389</v>
      </c>
      <c r="I14" s="4" cm="1">
        <f t="array" ref="I14">I2/MAX(ABS($C2:$O2))</f>
        <v>1.6226947972268976E-2</v>
      </c>
      <c r="J14" s="4" cm="1">
        <f t="array" ref="J14">J2/MAX(ABS($C2:$O2))</f>
        <v>6.6534074367509438E-2</v>
      </c>
      <c r="K14" s="4" cm="1">
        <f t="array" ref="K14">K2/MAX(ABS($C2:$O2))</f>
        <v>-6.0951148865417979E-3</v>
      </c>
      <c r="L14" s="4" cm="1">
        <f t="array" ref="L14">L2/MAX(ABS($C2:$O2))</f>
        <v>4.7127829651430801E-2</v>
      </c>
      <c r="M14" s="4" cm="1">
        <f t="array" ref="M14">M2/MAX(ABS($C2:$O2))</f>
        <v>7.8225451093672405E-2</v>
      </c>
      <c r="N14" s="4" cm="1">
        <f t="array" ref="N14">N2/MAX(ABS($C2:$O2))</f>
        <v>0.1204340236167433</v>
      </c>
      <c r="O14" s="4" cm="1">
        <f t="array" ref="O14">O2/MAX(ABS($C2:$O2))</f>
        <v>0.48725114921920587</v>
      </c>
    </row>
    <row r="15" spans="1:15" x14ac:dyDescent="0.2">
      <c r="A15" t="str">
        <f t="shared" ref="A15:B15" si="2">A3</f>
        <v>Global warming</v>
      </c>
      <c r="B15" t="str">
        <f t="shared" si="2"/>
        <v>kg CO2 eq</v>
      </c>
      <c r="C15" s="4" cm="1">
        <f t="array" ref="C15">C3/MAX(ABS($C3:$O3))</f>
        <v>1</v>
      </c>
      <c r="D15" s="4" cm="1">
        <f t="array" ref="D15">D3/MAX(ABS($C3:$O3))</f>
        <v>0.86178914554601838</v>
      </c>
      <c r="E15" s="4" cm="1">
        <f t="array" ref="E15">E3/MAX(ABS($C3:$O3))</f>
        <v>-0.24351417895143654</v>
      </c>
      <c r="F15" s="4" cm="1">
        <f t="array" ref="F15">F3/MAX(ABS($C3:$O3))</f>
        <v>-0.2193131715436209</v>
      </c>
      <c r="G15" s="4" cm="1">
        <f t="array" ref="G15">G3/MAX(ABS($C3:$O3))</f>
        <v>-0.2868940617357672</v>
      </c>
      <c r="H15" s="4" cm="1">
        <f t="array" ref="H15">H3/MAX(ABS($C3:$O3))</f>
        <v>-0.2346162685785573</v>
      </c>
      <c r="I15" s="4" cm="1">
        <f t="array" ref="I15">I3/MAX(ABS($C3:$O3))</f>
        <v>-0.42812762039332791</v>
      </c>
      <c r="J15" s="4" cm="1">
        <f t="array" ref="J15">J3/MAX(ABS($C3:$O3))</f>
        <v>-0.37978930584610243</v>
      </c>
      <c r="K15" s="4" cm="1">
        <f t="array" ref="K15">K3/MAX(ABS($C3:$O3))</f>
        <v>-0.45417625848123061</v>
      </c>
      <c r="L15" s="4" cm="1">
        <f t="array" ref="L15">L3/MAX(ABS($C3:$O3))</f>
        <v>-0.4024353522102827</v>
      </c>
      <c r="M15" s="4" cm="1">
        <f t="array" ref="M15">M3/MAX(ABS($C3:$O3))</f>
        <v>-0.26396275441180417</v>
      </c>
      <c r="N15" s="4" cm="1">
        <f t="array" ref="N15">N3/MAX(ABS($C3:$O3))</f>
        <v>-0.23706846880125529</v>
      </c>
      <c r="O15" s="4" cm="1">
        <f t="array" ref="O15">O3/MAX(ABS($C3:$O3))</f>
        <v>0.16929405608149387</v>
      </c>
    </row>
    <row r="16" spans="1:15" x14ac:dyDescent="0.2">
      <c r="A16" t="str">
        <f t="shared" ref="A16:B16" si="3">A4</f>
        <v>Smog</v>
      </c>
      <c r="B16" t="str">
        <f t="shared" si="3"/>
        <v>kg O3 eq</v>
      </c>
      <c r="C16" s="4" cm="1">
        <f t="array" ref="C16">C4/MAX(ABS($C4:$O4))</f>
        <v>1</v>
      </c>
      <c r="D16" s="4" cm="1">
        <f t="array" ref="D16">D4/MAX(ABS($C4:$O4))</f>
        <v>0.89899687061010458</v>
      </c>
      <c r="E16" s="4" cm="1">
        <f t="array" ref="E16">E4/MAX(ABS($C4:$O4))</f>
        <v>0.24220913337562849</v>
      </c>
      <c r="F16" s="4" cm="1">
        <f t="array" ref="F16">F4/MAX(ABS($C4:$O4))</f>
        <v>0.24015610967717768</v>
      </c>
      <c r="G16" s="4" cm="1">
        <f t="array" ref="G16">G4/MAX(ABS($C4:$O4))</f>
        <v>0.16799619173150537</v>
      </c>
      <c r="H16" s="4" cm="1">
        <f t="array" ref="H16">H4/MAX(ABS($C4:$O4))</f>
        <v>0.21801233236436485</v>
      </c>
      <c r="I16" s="4" cm="1">
        <f t="array" ref="I16">I4/MAX(ABS($C4:$O4))</f>
        <v>-6.6596535394256348E-2</v>
      </c>
      <c r="J16" s="4" cm="1">
        <f t="array" ref="J16">J4/MAX(ABS($C4:$O4))</f>
        <v>-2.8275519892370773E-2</v>
      </c>
      <c r="K16" s="4" cm="1">
        <f t="array" ref="K16">K4/MAX(ABS($C4:$O4))</f>
        <v>-0.10636412733404664</v>
      </c>
      <c r="L16" s="4" cm="1">
        <f t="array" ref="L16">L4/MAX(ABS($C4:$O4))</f>
        <v>-6.2848469555935635E-2</v>
      </c>
      <c r="M16" s="4" cm="1">
        <f t="array" ref="M16">M4/MAX(ABS($C4:$O4))</f>
        <v>0.19483411073070997</v>
      </c>
      <c r="N16" s="4" cm="1">
        <f t="array" ref="N16">N4/MAX(ABS($C4:$O4))</f>
        <v>0.19900575520568808</v>
      </c>
      <c r="O16" s="4" cm="1">
        <f t="array" ref="O16">O4/MAX(ABS($C4:$O4))</f>
        <v>0.1424395019010363</v>
      </c>
    </row>
    <row r="17" spans="1:15" x14ac:dyDescent="0.2">
      <c r="A17" t="str">
        <f t="shared" ref="A17:B17" si="4">A5</f>
        <v>Acidification</v>
      </c>
      <c r="B17" t="str">
        <f t="shared" si="4"/>
        <v>kg SO2 eq</v>
      </c>
      <c r="C17" s="4" cm="1">
        <f t="array" ref="C17">C5/MAX(ABS($C5:$O5))</f>
        <v>1</v>
      </c>
      <c r="D17" s="4" cm="1">
        <f t="array" ref="D17">D5/MAX(ABS($C5:$O5))</f>
        <v>0.91285747811099771</v>
      </c>
      <c r="E17" s="4" cm="1">
        <f t="array" ref="E17">E5/MAX(ABS($C5:$O5))</f>
        <v>0.31935361821319075</v>
      </c>
      <c r="F17" s="4" cm="1">
        <f t="array" ref="F17">F5/MAX(ABS($C5:$O5))</f>
        <v>0.32108885734956893</v>
      </c>
      <c r="G17" s="4" cm="1">
        <f t="array" ref="G17">G5/MAX(ABS($C5:$O5))</f>
        <v>0.26127284839958259</v>
      </c>
      <c r="H17" s="4" cm="1">
        <f t="array" ref="H17">H5/MAX(ABS($C5:$O5))</f>
        <v>0.31390284539830249</v>
      </c>
      <c r="I17" s="4" cm="1">
        <f t="array" ref="I17">I5/MAX(ABS($C5:$O5))</f>
        <v>6.9225660886008553E-2</v>
      </c>
      <c r="J17" s="4" cm="1">
        <f t="array" ref="J17">J5/MAX(ABS($C5:$O5))</f>
        <v>0.10366553691171616</v>
      </c>
      <c r="K17" s="4" cm="1">
        <f t="array" ref="K17">K5/MAX(ABS($C5:$O5))</f>
        <v>3.42921239098248E-2</v>
      </c>
      <c r="L17" s="4" cm="1">
        <f t="array" ref="L17">L5/MAX(ABS($C5:$O5))</f>
        <v>7.3295191328167669E-2</v>
      </c>
      <c r="M17" s="4" cm="1">
        <f t="array" ref="M17">M5/MAX(ABS($C5:$O5))</f>
        <v>0.23719096101696813</v>
      </c>
      <c r="N17" s="4" cm="1">
        <f t="array" ref="N17">N5/MAX(ABS($C5:$O5))</f>
        <v>0.24969037383135323</v>
      </c>
      <c r="O17" s="4" cm="1">
        <f t="array" ref="O17">O5/MAX(ABS($C5:$O5))</f>
        <v>9.7747870457124242E-2</v>
      </c>
    </row>
    <row r="18" spans="1:15" x14ac:dyDescent="0.2">
      <c r="A18" t="str">
        <f t="shared" ref="A18:B18" si="5">A6</f>
        <v>Eutrophication</v>
      </c>
      <c r="B18" t="str">
        <f t="shared" si="5"/>
        <v>kg N eq</v>
      </c>
      <c r="C18" s="4" cm="1">
        <f t="array" ref="C18">C6/MAX(ABS($C6:$O6))</f>
        <v>1</v>
      </c>
      <c r="D18" s="4" cm="1">
        <f t="array" ref="D18">D6/MAX(ABS($C6:$O6))</f>
        <v>0.8736332906435631</v>
      </c>
      <c r="E18" s="4" cm="1">
        <f t="array" ref="E18">E6/MAX(ABS($C6:$O6))</f>
        <v>9.924679820736497E-2</v>
      </c>
      <c r="F18" s="4" cm="1">
        <f t="array" ref="F18">F6/MAX(ABS($C6:$O6))</f>
        <v>9.0527881721153794E-2</v>
      </c>
      <c r="G18" s="4" cm="1">
        <f t="array" ref="G18">G6/MAX(ABS($C6:$O6))</f>
        <v>7.6869678997998361E-2</v>
      </c>
      <c r="H18" s="4" cm="1">
        <f t="array" ref="H18">H6/MAX(ABS($C6:$O6))</f>
        <v>8.0823593207608083E-2</v>
      </c>
      <c r="I18" s="4" cm="1">
        <f t="array" ref="I18">I6/MAX(ABS($C6:$O6))</f>
        <v>4.5690538367740233E-3</v>
      </c>
      <c r="J18" s="4" cm="1">
        <f t="array" ref="J18">J6/MAX(ABS($C6:$O6))</f>
        <v>8.2305072737476111E-3</v>
      </c>
      <c r="K18" s="4" cm="1">
        <f t="array" ref="K18">K6/MAX(ABS($C6:$O6))</f>
        <v>-1.2498566615322377E-2</v>
      </c>
      <c r="L18" s="4" cm="1">
        <f t="array" ref="L18">L6/MAX(ABS($C6:$O6))</f>
        <v>-6.6076554645739978E-3</v>
      </c>
      <c r="M18" s="4" cm="1">
        <f t="array" ref="M18">M6/MAX(ABS($C6:$O6))</f>
        <v>7.1275378237989517E-2</v>
      </c>
      <c r="N18" s="4" cm="1">
        <f t="array" ref="N18">N6/MAX(ABS($C6:$O6))</f>
        <v>6.6223318195111319E-2</v>
      </c>
      <c r="O18" s="4" cm="1">
        <f t="array" ref="O18">O6/MAX(ABS($C6:$O6))</f>
        <v>1.3191683135401139E-2</v>
      </c>
    </row>
    <row r="19" spans="1:15" x14ac:dyDescent="0.2">
      <c r="A19" t="str">
        <f t="shared" ref="A19:B19" si="6">A7</f>
        <v>Carcinogenics</v>
      </c>
      <c r="B19" t="str">
        <f t="shared" si="6"/>
        <v>CTUh</v>
      </c>
      <c r="C19" s="4" cm="1">
        <f t="array" ref="C19">C7/MAX(ABS($C7:$O7))</f>
        <v>1</v>
      </c>
      <c r="D19" s="4" cm="1">
        <f t="array" ref="D19">D7/MAX(ABS($C7:$O7))</f>
        <v>0.9549981126648015</v>
      </c>
      <c r="E19" s="4" cm="1">
        <f t="array" ref="E19">E7/MAX(ABS($C7:$O7))</f>
        <v>0.8273673153911526</v>
      </c>
      <c r="F19" s="4" cm="1">
        <f t="array" ref="F19">F7/MAX(ABS($C7:$O7))</f>
        <v>0.80489586874415109</v>
      </c>
      <c r="G19" s="4" cm="1">
        <f t="array" ref="G19">G7/MAX(ABS($C7:$O7))</f>
        <v>0.79160060316157943</v>
      </c>
      <c r="H19" s="4" cm="1">
        <f t="array" ref="H19">H7/MAX(ABS($C7:$O7))</f>
        <v>0.81389723508949319</v>
      </c>
      <c r="I19" s="4" cm="1">
        <f t="array" ref="I19">I7/MAX(ABS($C7:$O7))</f>
        <v>0.78326300444392438</v>
      </c>
      <c r="J19" s="4" cm="1">
        <f t="array" ref="J19">J7/MAX(ABS($C7:$O7))</f>
        <v>0.76657243198295233</v>
      </c>
      <c r="K19" s="4" cm="1">
        <f t="array" ref="K19">K7/MAX(ABS($C7:$O7))</f>
        <v>0.6703276702440355</v>
      </c>
      <c r="L19" s="4" cm="1">
        <f t="array" ref="L19">L7/MAX(ABS($C7:$O7))</f>
        <v>0.66838923171132247</v>
      </c>
      <c r="M19" s="4" cm="1">
        <f t="array" ref="M19">M7/MAX(ABS($C7:$O7))</f>
        <v>0.8419166276703185</v>
      </c>
      <c r="N19" s="4" cm="1">
        <f t="array" ref="N19">N7/MAX(ABS($C7:$O7))</f>
        <v>0.81756441576968297</v>
      </c>
      <c r="O19" s="4" cm="1">
        <f t="array" ref="O19">O7/MAX(ABS($C7:$O7))</f>
        <v>1.6791002534982755E-2</v>
      </c>
    </row>
    <row r="20" spans="1:15" x14ac:dyDescent="0.2">
      <c r="A20" t="str">
        <f t="shared" ref="A20:B20" si="7">A8</f>
        <v>Non carcinogenics</v>
      </c>
      <c r="B20" t="str">
        <f t="shared" si="7"/>
        <v>CTUh</v>
      </c>
      <c r="C20" s="4" cm="1">
        <f t="array" ref="C20">C8/MAX(ABS($C8:$O8))</f>
        <v>1</v>
      </c>
      <c r="D20" s="4" cm="1">
        <f t="array" ref="D20">D8/MAX(ABS($C8:$O8))</f>
        <v>0.93342702040304781</v>
      </c>
      <c r="E20" s="4" cm="1">
        <f t="array" ref="E20">E8/MAX(ABS($C8:$O8))</f>
        <v>0.66396030727413724</v>
      </c>
      <c r="F20" s="4" cm="1">
        <f t="array" ref="F20">F8/MAX(ABS($C8:$O8))</f>
        <v>0.6412539301985466</v>
      </c>
      <c r="G20" s="4" cm="1">
        <f t="array" ref="G20">G8/MAX(ABS($C8:$O8))</f>
        <v>0.61718074089153796</v>
      </c>
      <c r="H20" s="4" cm="1">
        <f t="array" ref="H20">H8/MAX(ABS($C8:$O8))</f>
        <v>0.61670886839790473</v>
      </c>
      <c r="I20" s="4" cm="1">
        <f t="array" ref="I20">I8/MAX(ABS($C8:$O8))</f>
        <v>0.46675570088084856</v>
      </c>
      <c r="J20" s="4" cm="1">
        <f t="array" ref="J20">J8/MAX(ABS($C8:$O8))</f>
        <v>0.46983775901678637</v>
      </c>
      <c r="K20" s="4" cm="1">
        <f t="array" ref="K20">K8/MAX(ABS($C8:$O8))</f>
        <v>0.42835041240767369</v>
      </c>
      <c r="L20" s="4" cm="1">
        <f t="array" ref="L20">L8/MAX(ABS($C8:$O8))</f>
        <v>0.43644913296081755</v>
      </c>
      <c r="M20" s="4" cm="1">
        <f t="array" ref="M20">M8/MAX(ABS($C8:$O8))</f>
        <v>0.50966682128293483</v>
      </c>
      <c r="N20" s="4" cm="1">
        <f t="array" ref="N20">N8/MAX(ABS($C8:$O8))</f>
        <v>0.50714360314701024</v>
      </c>
      <c r="O20" s="4" cm="1">
        <f t="array" ref="O20">O8/MAX(ABS($C8:$O8))</f>
        <v>1.9309441859586104E-2</v>
      </c>
    </row>
    <row r="21" spans="1:15" x14ac:dyDescent="0.2">
      <c r="A21" t="str">
        <f t="shared" ref="A21:B21" si="8">A9</f>
        <v>Respiratory effects</v>
      </c>
      <c r="B21" t="str">
        <f t="shared" si="8"/>
        <v>kg PM2.5 eq</v>
      </c>
      <c r="C21" s="4" cm="1">
        <f t="array" ref="C21">C9/MAX(ABS($C9:$O9))</f>
        <v>1</v>
      </c>
      <c r="D21" s="4" cm="1">
        <f t="array" ref="D21">D9/MAX(ABS($C9:$O9))</f>
        <v>0.86617353535651165</v>
      </c>
      <c r="E21" s="4" cm="1">
        <f t="array" ref="E21">E9/MAX(ABS($C9:$O9))</f>
        <v>1.8845553574798599E-2</v>
      </c>
      <c r="F21" s="4" cm="1">
        <f t="array" ref="F21">F9/MAX(ABS($C9:$O9))</f>
        <v>1.3172501948601811E-2</v>
      </c>
      <c r="G21" s="4" cm="1">
        <f t="array" ref="G21">G9/MAX(ABS($C9:$O9))</f>
        <v>4.0481797498353073E-4</v>
      </c>
      <c r="H21" s="4" cm="1">
        <f t="array" ref="H21">H9/MAX(ABS($C9:$O9))</f>
        <v>6.5463944026193698E-3</v>
      </c>
      <c r="I21" s="4" cm="1">
        <f t="array" ref="I21">I9/MAX(ABS($C9:$O9))</f>
        <v>-5.66598025370059E-2</v>
      </c>
      <c r="J21" s="4" cm="1">
        <f t="array" ref="J21">J9/MAX(ABS($C9:$O9))</f>
        <v>-5.2460094529111864E-2</v>
      </c>
      <c r="K21" s="4" cm="1">
        <f t="array" ref="K21">K9/MAX(ABS($C9:$O9))</f>
        <v>-6.6649745576796662E-2</v>
      </c>
      <c r="L21" s="4" cm="1">
        <f t="array" ref="L21">L9/MAX(ABS($C9:$O9))</f>
        <v>-6.1145101555303456E-2</v>
      </c>
      <c r="M21" s="4" cm="1">
        <f t="array" ref="M21">M9/MAX(ABS($C9:$O9))</f>
        <v>1.1405827634856926E-2</v>
      </c>
      <c r="N21" s="4" cm="1">
        <f t="array" ref="N21">N9/MAX(ABS($C9:$O9))</f>
        <v>6.7144635714942178E-3</v>
      </c>
      <c r="O21" s="4" cm="1">
        <f t="array" ref="O21">O9/MAX(ABS($C9:$O9))</f>
        <v>1.4521173637083698E-2</v>
      </c>
    </row>
    <row r="22" spans="1:15" x14ac:dyDescent="0.2">
      <c r="A22" t="str">
        <f t="shared" ref="A22:B22" si="9">A10</f>
        <v>Ecotoxicity</v>
      </c>
      <c r="B22" t="str">
        <f t="shared" si="9"/>
        <v>CTUe</v>
      </c>
      <c r="C22" s="4" cm="1">
        <f t="array" ref="C22">C10/MAX(ABS($C10:$O10))</f>
        <v>0.95189649726886971</v>
      </c>
      <c r="D22" s="4" cm="1">
        <f t="array" ref="D22">D10/MAX(ABS($C10:$O10))</f>
        <v>0.89717070653804043</v>
      </c>
      <c r="E22" s="4" cm="1">
        <f t="array" ref="E22">E10/MAX(ABS($C10:$O10))</f>
        <v>1</v>
      </c>
      <c r="F22" s="4" cm="1">
        <f t="array" ref="F22">F10/MAX(ABS($C10:$O10))</f>
        <v>0.93894160109126501</v>
      </c>
      <c r="G22" s="4" cm="1">
        <f t="array" ref="G22">G10/MAX(ABS($C10:$O10))</f>
        <v>0.92015633252265261</v>
      </c>
      <c r="H22" s="4" cm="1">
        <f t="array" ref="H22">H10/MAX(ABS($C10:$O10))</f>
        <v>0.88283437266911646</v>
      </c>
      <c r="I22" s="4" cm="1">
        <f t="array" ref="I22">I10/MAX(ABS($C10:$O10))</f>
        <v>0.74415028375844028</v>
      </c>
      <c r="J22" s="4" cm="1">
        <f t="array" ref="J22">J10/MAX(ABS($C10:$O10))</f>
        <v>0.71656137474255577</v>
      </c>
      <c r="K22" s="4" cm="1">
        <f t="array" ref="K22">K10/MAX(ABS($C10:$O10))</f>
        <v>0.59694171961951425</v>
      </c>
      <c r="L22" s="4" cm="1">
        <f t="array" ref="L22">L10/MAX(ABS($C10:$O10))</f>
        <v>0.58858195639830679</v>
      </c>
      <c r="M22" s="4" cm="1">
        <f t="array" ref="M22">M10/MAX(ABS($C10:$O10))</f>
        <v>0.66794492038533959</v>
      </c>
      <c r="N22" s="4" cm="1">
        <f t="array" ref="N22">N10/MAX(ABS($C10:$O10))</f>
        <v>0.65031032164723279</v>
      </c>
      <c r="O22" s="4" cm="1">
        <f t="array" ref="O22">O10/MAX(ABS($C10:$O10))</f>
        <v>1.8383158463918161E-2</v>
      </c>
    </row>
    <row r="23" spans="1:15" x14ac:dyDescent="0.2">
      <c r="A23" t="str">
        <f t="shared" ref="A23:B23" si="10">A11</f>
        <v>Fossil fuel depletion</v>
      </c>
      <c r="B23" t="str">
        <f t="shared" si="10"/>
        <v>MJ surplus</v>
      </c>
      <c r="C23" s="4" cm="1">
        <f t="array" ref="C23">C11/MAX(ABS($C11:$O11))</f>
        <v>1</v>
      </c>
      <c r="D23" s="4" cm="1">
        <f t="array" ref="D23">D11/MAX(ABS($C11:$O11))</f>
        <v>0.92057124772684962</v>
      </c>
      <c r="E23" s="4" cm="1">
        <f t="array" ref="E23">E11/MAX(ABS($C11:$O11))</f>
        <v>6.1701644697464648E-2</v>
      </c>
      <c r="F23" s="4" cm="1">
        <f t="array" ref="F23">F11/MAX(ABS($C11:$O11))</f>
        <v>0.10482474142176983</v>
      </c>
      <c r="G23" s="4" cm="1">
        <f t="array" ref="G23">G11/MAX(ABS($C11:$O11))</f>
        <v>3.379620921495935E-2</v>
      </c>
      <c r="H23" s="4" cm="1">
        <f t="array" ref="H23">H11/MAX(ABS($C11:$O11))</f>
        <v>9.2082790008177387E-2</v>
      </c>
      <c r="I23" s="4" cm="1">
        <f t="array" ref="I23">I11/MAX(ABS($C11:$O11))</f>
        <v>-5.2301969771731571E-2</v>
      </c>
      <c r="J23" s="4" cm="1">
        <f t="array" ref="J23">J11/MAX(ABS($C11:$O11))</f>
        <v>5.726213587762978E-3</v>
      </c>
      <c r="K23" s="4" cm="1">
        <f t="array" ref="K23">K11/MAX(ABS($C11:$O11))</f>
        <v>-7.4251141937342918E-2</v>
      </c>
      <c r="L23" s="4" cm="1">
        <f t="array" ref="L23">L11/MAX(ABS($C11:$O11))</f>
        <v>-1.3355847872474944E-2</v>
      </c>
      <c r="M23" s="4" cm="1">
        <f t="array" ref="M23">M11/MAX(ABS($C11:$O11))</f>
        <v>1.6114825735802259E-2</v>
      </c>
      <c r="N23" s="4" cm="1">
        <f t="array" ref="N23">N11/MAX(ABS($C11:$O11))</f>
        <v>6.5206065283016076E-2</v>
      </c>
      <c r="O23" s="4" cm="1">
        <f t="array" ref="O23">O11/MAX(ABS($C11:$O11))</f>
        <v>0.70998848180614993</v>
      </c>
    </row>
    <row r="25" spans="1:15" x14ac:dyDescent="0.2">
      <c r="A25" t="s">
        <v>107</v>
      </c>
      <c r="B25" s="4" t="s">
        <v>108</v>
      </c>
      <c r="C25" t="s">
        <v>109</v>
      </c>
    </row>
    <row r="26" spans="1:15" x14ac:dyDescent="0.2">
      <c r="A26" t="s">
        <v>101</v>
      </c>
      <c r="B26" s="4">
        <f>C3</f>
        <v>5.5745448</v>
      </c>
      <c r="C26" s="4">
        <f>D3</f>
        <v>4.8040821999999999</v>
      </c>
    </row>
    <row r="27" spans="1:15" x14ac:dyDescent="0.2">
      <c r="A27" t="s">
        <v>102</v>
      </c>
      <c r="B27" s="4">
        <f>E3</f>
        <v>-1.3574807</v>
      </c>
      <c r="C27" s="4">
        <f>F3</f>
        <v>-1.2225710999999999</v>
      </c>
    </row>
    <row r="28" spans="1:15" x14ac:dyDescent="0.2">
      <c r="A28" t="s">
        <v>103</v>
      </c>
      <c r="B28" s="4">
        <f>G3</f>
        <v>-1.5993037999999999</v>
      </c>
      <c r="C28" s="4">
        <f>H3</f>
        <v>-1.3078789</v>
      </c>
    </row>
    <row r="29" spans="1:15" x14ac:dyDescent="0.2">
      <c r="A29" t="s">
        <v>104</v>
      </c>
      <c r="B29" s="4">
        <f>I3</f>
        <v>-2.3866166</v>
      </c>
      <c r="C29" s="4">
        <f>J3</f>
        <v>-2.1171525</v>
      </c>
    </row>
    <row r="30" spans="1:15" x14ac:dyDescent="0.2">
      <c r="A30" t="s">
        <v>105</v>
      </c>
      <c r="B30" s="4">
        <f>K3</f>
        <v>-2.5318258999999999</v>
      </c>
      <c r="C30" s="4">
        <f>L3</f>
        <v>-2.2433939000000001</v>
      </c>
    </row>
    <row r="31" spans="1:15" x14ac:dyDescent="0.2">
      <c r="A31" t="s">
        <v>106</v>
      </c>
      <c r="B31" s="4">
        <f>M3</f>
        <v>-1.4714722</v>
      </c>
      <c r="C31" s="4">
        <f>N3</f>
        <v>-1.3215488</v>
      </c>
    </row>
    <row r="32" spans="1:15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2DD7-2294-B241-A1B8-C7919418B4E4}">
  <dimension ref="A1:F24"/>
  <sheetViews>
    <sheetView workbookViewId="0">
      <selection activeCell="E10" sqref="E10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9.1640625" bestFit="1" customWidth="1"/>
    <col min="4" max="4" width="15.33203125" bestFit="1" customWidth="1"/>
  </cols>
  <sheetData>
    <row r="1" spans="1:6" x14ac:dyDescent="0.2">
      <c r="A1" s="1" t="s">
        <v>42</v>
      </c>
      <c r="B1" s="1" t="s">
        <v>1</v>
      </c>
      <c r="C1" s="1" t="str">
        <f>'GWP Contributions'!C1</f>
        <v>MW, Grid</v>
      </c>
      <c r="D1" s="1" t="str">
        <f>'GWP Contributions'!D1</f>
        <v>Waste Heat, Grid</v>
      </c>
    </row>
    <row r="2" spans="1:6" x14ac:dyDescent="0.2">
      <c r="A2" s="1" t="s">
        <v>2</v>
      </c>
      <c r="B2" s="1" t="s">
        <v>3</v>
      </c>
      <c r="C2" s="2">
        <f>'GWP Contributions'!C2</f>
        <v>4.7768737000000003E-7</v>
      </c>
      <c r="D2" s="2">
        <f>'GWP Contributions'!D2</f>
        <v>4.4033306999999999E-7</v>
      </c>
    </row>
    <row r="3" spans="1:6" x14ac:dyDescent="0.2">
      <c r="A3" s="1" t="s">
        <v>4</v>
      </c>
      <c r="B3" s="1" t="s">
        <v>5</v>
      </c>
      <c r="C3" s="2">
        <f>'GWP Contributions'!C3</f>
        <v>5.5745448</v>
      </c>
      <c r="D3" s="2">
        <f>'GWP Contributions'!D3</f>
        <v>4.8040821999999999</v>
      </c>
      <c r="F3" s="5"/>
    </row>
    <row r="4" spans="1:6" x14ac:dyDescent="0.2">
      <c r="A4" s="1" t="s">
        <v>6</v>
      </c>
      <c r="B4" s="1" t="s">
        <v>7</v>
      </c>
      <c r="C4" s="2">
        <f>'GWP Contributions'!C4</f>
        <v>0.17592247</v>
      </c>
      <c r="D4" s="2">
        <f>'GWP Contributions'!D4</f>
        <v>0.15815375000000001</v>
      </c>
    </row>
    <row r="5" spans="1:6" x14ac:dyDescent="0.2">
      <c r="A5" s="1" t="s">
        <v>8</v>
      </c>
      <c r="B5" s="1" t="s">
        <v>9</v>
      </c>
      <c r="C5" s="2">
        <f>'GWP Contributions'!C5</f>
        <v>2.0351316000000001E-2</v>
      </c>
      <c r="D5" s="2">
        <f>'GWP Contributions'!D5</f>
        <v>1.8577850999999999E-2</v>
      </c>
    </row>
    <row r="6" spans="1:6" x14ac:dyDescent="0.2">
      <c r="A6" s="1" t="s">
        <v>10</v>
      </c>
      <c r="B6" s="1" t="s">
        <v>11</v>
      </c>
      <c r="C6" s="2">
        <f>'GWP Contributions'!C6</f>
        <v>4.1750830000000003E-2</v>
      </c>
      <c r="D6" s="2">
        <f>'GWP Contributions'!D6</f>
        <v>3.6474914999999997E-2</v>
      </c>
    </row>
    <row r="7" spans="1:6" x14ac:dyDescent="0.2">
      <c r="A7" s="1" t="s">
        <v>12</v>
      </c>
      <c r="B7" s="1" t="s">
        <v>13</v>
      </c>
      <c r="C7" s="2">
        <f>'GWP Contributions'!C7</f>
        <v>1.4764202999999999E-6</v>
      </c>
      <c r="D7" s="2">
        <f>'GWP Contributions'!D7</f>
        <v>1.4099785999999999E-6</v>
      </c>
    </row>
    <row r="8" spans="1:6" x14ac:dyDescent="0.2">
      <c r="A8" s="1" t="s">
        <v>14</v>
      </c>
      <c r="B8" s="1" t="s">
        <v>13</v>
      </c>
      <c r="C8" s="2">
        <f>'GWP Contributions'!C8</f>
        <v>3.016069E-6</v>
      </c>
      <c r="D8" s="2">
        <f>'GWP Contributions'!D8</f>
        <v>2.8152803000000001E-6</v>
      </c>
    </row>
    <row r="9" spans="1:6" x14ac:dyDescent="0.2">
      <c r="A9" s="1" t="s">
        <v>15</v>
      </c>
      <c r="B9" s="1" t="s">
        <v>16</v>
      </c>
      <c r="C9" s="2">
        <f>'GWP Contributions'!C9</f>
        <v>1.425381E-2</v>
      </c>
      <c r="D9" s="2">
        <f>'GWP Contributions'!D9</f>
        <v>1.2346273E-2</v>
      </c>
    </row>
    <row r="10" spans="1:6" x14ac:dyDescent="0.2">
      <c r="A10" s="1" t="s">
        <v>17</v>
      </c>
      <c r="B10" s="1" t="s">
        <v>18</v>
      </c>
      <c r="C10" s="2">
        <f>'GWP Contributions'!C10</f>
        <v>189.20958999999999</v>
      </c>
      <c r="D10" s="2">
        <f>'GWP Contributions'!D10</f>
        <v>178.33168000000001</v>
      </c>
    </row>
    <row r="11" spans="1:6" x14ac:dyDescent="0.2">
      <c r="A11" s="1" t="s">
        <v>19</v>
      </c>
      <c r="B11" s="1" t="s">
        <v>20</v>
      </c>
      <c r="C11" s="2">
        <f>'GWP Contributions'!C11</f>
        <v>7.1240335999999997</v>
      </c>
      <c r="D11" s="2">
        <f>'GWP Contributions'!D11</f>
        <v>6.5581804999999997</v>
      </c>
    </row>
    <row r="14" spans="1:6" x14ac:dyDescent="0.2">
      <c r="A14" s="1" t="s">
        <v>0</v>
      </c>
      <c r="B14" s="1" t="s">
        <v>1</v>
      </c>
      <c r="C14" s="1" t="str">
        <f>C1</f>
        <v>MW, Grid</v>
      </c>
      <c r="D14" s="1" t="str">
        <f t="shared" ref="D14" si="0">D1</f>
        <v>Waste Heat, Grid</v>
      </c>
    </row>
    <row r="15" spans="1:6" x14ac:dyDescent="0.2">
      <c r="A15" s="1" t="s">
        <v>2</v>
      </c>
      <c r="B15" s="1" t="s">
        <v>3</v>
      </c>
      <c r="C15" s="3" cm="1">
        <f t="array" ref="C15">C2/MAX(ABS($C2:$D2))</f>
        <v>1</v>
      </c>
      <c r="D15" s="3" cm="1">
        <f t="array" ref="D15">D2/MAX(ABS($C2:$D2))</f>
        <v>0.92180178429251747</v>
      </c>
    </row>
    <row r="16" spans="1:6" x14ac:dyDescent="0.2">
      <c r="A16" s="1" t="s">
        <v>4</v>
      </c>
      <c r="B16" s="1" t="s">
        <v>5</v>
      </c>
      <c r="C16" s="3" cm="1">
        <f t="array" ref="C16">C3/MAX(ABS($C3:$D3))</f>
        <v>1</v>
      </c>
      <c r="D16" s="3" cm="1">
        <f t="array" ref="D16">D3/MAX(ABS($C3:$D3))</f>
        <v>0.86178914554601838</v>
      </c>
    </row>
    <row r="17" spans="1:4" x14ac:dyDescent="0.2">
      <c r="A17" s="1" t="s">
        <v>6</v>
      </c>
      <c r="B17" s="1" t="s">
        <v>7</v>
      </c>
      <c r="C17" s="3" cm="1">
        <f t="array" ref="C17">C4/MAX(ABS($C4:$D4))</f>
        <v>1</v>
      </c>
      <c r="D17" s="3" cm="1">
        <f t="array" ref="D17">D4/MAX(ABS($C4:$D4))</f>
        <v>0.89899687061010458</v>
      </c>
    </row>
    <row r="18" spans="1:4" x14ac:dyDescent="0.2">
      <c r="A18" s="1" t="s">
        <v>8</v>
      </c>
      <c r="B18" s="1" t="s">
        <v>9</v>
      </c>
      <c r="C18" s="3" cm="1">
        <f t="array" ref="C18">C5/MAX(ABS($C5:$D5))</f>
        <v>1</v>
      </c>
      <c r="D18" s="3" cm="1">
        <f t="array" ref="D18">D5/MAX(ABS($C5:$D5))</f>
        <v>0.91285747811099771</v>
      </c>
    </row>
    <row r="19" spans="1:4" x14ac:dyDescent="0.2">
      <c r="A19" s="1" t="s">
        <v>10</v>
      </c>
      <c r="B19" s="1" t="s">
        <v>11</v>
      </c>
      <c r="C19" s="3" cm="1">
        <f t="array" ref="C19">C6/MAX(ABS($C6:$D6))</f>
        <v>1</v>
      </c>
      <c r="D19" s="3" cm="1">
        <f t="array" ref="D19">D6/MAX(ABS($C6:$D6))</f>
        <v>0.8736332906435631</v>
      </c>
    </row>
    <row r="20" spans="1:4" x14ac:dyDescent="0.2">
      <c r="A20" s="1" t="s">
        <v>12</v>
      </c>
      <c r="B20" s="1" t="s">
        <v>13</v>
      </c>
      <c r="C20" s="3" cm="1">
        <f t="array" ref="C20">C7/MAX(ABS($C7:$D7))</f>
        <v>1</v>
      </c>
      <c r="D20" s="3" cm="1">
        <f t="array" ref="D20">D7/MAX(ABS($C7:$D7))</f>
        <v>0.9549981126648015</v>
      </c>
    </row>
    <row r="21" spans="1:4" x14ac:dyDescent="0.2">
      <c r="A21" s="1" t="s">
        <v>14</v>
      </c>
      <c r="B21" s="1" t="s">
        <v>13</v>
      </c>
      <c r="C21" s="3" cm="1">
        <f t="array" ref="C21">C8/MAX(ABS($C8:$D8))</f>
        <v>1</v>
      </c>
      <c r="D21" s="3" cm="1">
        <f t="array" ref="D21">D8/MAX(ABS($C8:$D8))</f>
        <v>0.93342702040304781</v>
      </c>
    </row>
    <row r="22" spans="1:4" x14ac:dyDescent="0.2">
      <c r="A22" s="1" t="s">
        <v>15</v>
      </c>
      <c r="B22" s="1" t="s">
        <v>16</v>
      </c>
      <c r="C22" s="3" cm="1">
        <f t="array" ref="C22">C9/MAX(ABS($C9:$D9))</f>
        <v>1</v>
      </c>
      <c r="D22" s="3" cm="1">
        <f t="array" ref="D22">D9/MAX(ABS($C9:$D9))</f>
        <v>0.86617353535651165</v>
      </c>
    </row>
    <row r="23" spans="1:4" x14ac:dyDescent="0.2">
      <c r="A23" s="1" t="s">
        <v>17</v>
      </c>
      <c r="B23" s="1" t="s">
        <v>18</v>
      </c>
      <c r="C23" s="3" cm="1">
        <f t="array" ref="C23">C10/MAX(ABS($C10:$D10))</f>
        <v>1</v>
      </c>
      <c r="D23" s="3" cm="1">
        <f t="array" ref="D23">D10/MAX(ABS($C10:$D10))</f>
        <v>0.94250867516810333</v>
      </c>
    </row>
    <row r="24" spans="1:4" x14ac:dyDescent="0.2">
      <c r="A24" s="1" t="s">
        <v>19</v>
      </c>
      <c r="B24" s="1" t="s">
        <v>20</v>
      </c>
      <c r="C24" s="3" cm="1">
        <f t="array" ref="C24">C11/MAX(ABS($C11:$D11))</f>
        <v>1</v>
      </c>
      <c r="D24" s="3" cm="1">
        <f t="array" ref="D24">D11/MAX(ABS($C11:$D11))</f>
        <v>0.92057124772684962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C6DA-409F-8141-9838-0CFD9B4EDD50}">
  <dimension ref="A1:D24"/>
  <sheetViews>
    <sheetView workbookViewId="0">
      <selection activeCell="E22" sqref="E22"/>
    </sheetView>
  </sheetViews>
  <sheetFormatPr baseColWidth="10" defaultRowHeight="16" x14ac:dyDescent="0.2"/>
  <cols>
    <col min="1" max="1" width="17.83203125" bestFit="1" customWidth="1"/>
    <col min="2" max="3" width="11.6640625" bestFit="1" customWidth="1"/>
    <col min="4" max="4" width="18" bestFit="1" customWidth="1"/>
  </cols>
  <sheetData>
    <row r="1" spans="1:4" x14ac:dyDescent="0.2">
      <c r="A1" s="1" t="s">
        <v>42</v>
      </c>
      <c r="B1" s="1" t="s">
        <v>1</v>
      </c>
      <c r="C1" s="1" t="str">
        <f>'GWP Contributions'!E1</f>
        <v>MW, PV (AL)</v>
      </c>
      <c r="D1" s="1" t="str">
        <f>'GWP Contributions'!F1</f>
        <v>Waste Heat, PV (AL)</v>
      </c>
    </row>
    <row r="2" spans="1:4" x14ac:dyDescent="0.2">
      <c r="A2" s="1" t="s">
        <v>2</v>
      </c>
      <c r="B2" s="1" t="s">
        <v>3</v>
      </c>
      <c r="C2" s="2">
        <f>'GWP Contributions'!E2</f>
        <v>1.268148E-7</v>
      </c>
      <c r="D2" s="2">
        <f>'GWP Contributions'!F2</f>
        <v>1.3528075E-7</v>
      </c>
    </row>
    <row r="3" spans="1:4" x14ac:dyDescent="0.2">
      <c r="A3" s="1" t="s">
        <v>4</v>
      </c>
      <c r="B3" s="1" t="s">
        <v>5</v>
      </c>
      <c r="C3" s="2">
        <f>'GWP Contributions'!E3</f>
        <v>-1.3574807</v>
      </c>
      <c r="D3" s="2">
        <f>'GWP Contributions'!F3</f>
        <v>-1.2225710999999999</v>
      </c>
    </row>
    <row r="4" spans="1:4" x14ac:dyDescent="0.2">
      <c r="A4" s="1" t="s">
        <v>6</v>
      </c>
      <c r="B4" s="1" t="s">
        <v>7</v>
      </c>
      <c r="C4" s="2">
        <f>'GWP Contributions'!E4</f>
        <v>4.2610029000000001E-2</v>
      </c>
      <c r="D4" s="2">
        <f>'GWP Contributions'!F4</f>
        <v>4.2248856000000001E-2</v>
      </c>
    </row>
    <row r="5" spans="1:4" x14ac:dyDescent="0.2">
      <c r="A5" s="1" t="s">
        <v>8</v>
      </c>
      <c r="B5" s="1" t="s">
        <v>9</v>
      </c>
      <c r="C5" s="2">
        <f>'GWP Contributions'!E5</f>
        <v>6.4992664000000002E-3</v>
      </c>
      <c r="D5" s="2">
        <f>'GWP Contributions'!F5</f>
        <v>6.5345808000000002E-3</v>
      </c>
    </row>
    <row r="6" spans="1:4" x14ac:dyDescent="0.2">
      <c r="A6" s="1" t="s">
        <v>10</v>
      </c>
      <c r="B6" s="1" t="s">
        <v>11</v>
      </c>
      <c r="C6" s="2">
        <f>'GWP Contributions'!E6</f>
        <v>4.1436362000000001E-3</v>
      </c>
      <c r="D6" s="2">
        <f>'GWP Contributions'!F6</f>
        <v>3.7796141999999998E-3</v>
      </c>
    </row>
    <row r="7" spans="1:4" x14ac:dyDescent="0.2">
      <c r="A7" s="1" t="s">
        <v>12</v>
      </c>
      <c r="B7" s="1" t="s">
        <v>13</v>
      </c>
      <c r="C7" s="2">
        <f>'GWP Contributions'!E7</f>
        <v>1.2215419E-6</v>
      </c>
      <c r="D7" s="2">
        <f>'GWP Contributions'!F7</f>
        <v>1.1883646E-6</v>
      </c>
    </row>
    <row r="8" spans="1:4" x14ac:dyDescent="0.2">
      <c r="A8" s="1" t="s">
        <v>14</v>
      </c>
      <c r="B8" s="1" t="s">
        <v>13</v>
      </c>
      <c r="C8" s="2">
        <f>'GWP Contributions'!E8</f>
        <v>2.0025500999999999E-6</v>
      </c>
      <c r="D8" s="2">
        <f>'GWP Contributions'!F8</f>
        <v>1.9340661000000001E-6</v>
      </c>
    </row>
    <row r="9" spans="1:4" x14ac:dyDescent="0.2">
      <c r="A9" s="1" t="s">
        <v>15</v>
      </c>
      <c r="B9" s="1" t="s">
        <v>16</v>
      </c>
      <c r="C9" s="2">
        <f>'GWP Contributions'!E9</f>
        <v>2.6862094E-4</v>
      </c>
      <c r="D9" s="2">
        <f>'GWP Contributions'!F9</f>
        <v>1.8775834E-4</v>
      </c>
    </row>
    <row r="10" spans="1:4" x14ac:dyDescent="0.2">
      <c r="A10" s="1" t="s">
        <v>17</v>
      </c>
      <c r="B10" s="1" t="s">
        <v>18</v>
      </c>
      <c r="C10" s="2">
        <f>'GWP Contributions'!E10</f>
        <v>198.77117999999999</v>
      </c>
      <c r="D10" s="2">
        <f>'GWP Contributions'!F10</f>
        <v>186.63453000000001</v>
      </c>
    </row>
    <row r="11" spans="1:4" x14ac:dyDescent="0.2">
      <c r="A11" s="1" t="s">
        <v>19</v>
      </c>
      <c r="B11" s="1" t="s">
        <v>20</v>
      </c>
      <c r="C11" s="2">
        <f>'GWP Contributions'!E11</f>
        <v>0.43956458999999998</v>
      </c>
      <c r="D11" s="2">
        <f>'GWP Contributions'!F11</f>
        <v>0.74677497999999998</v>
      </c>
    </row>
    <row r="14" spans="1:4" x14ac:dyDescent="0.2">
      <c r="A14" s="1" t="s">
        <v>0</v>
      </c>
      <c r="B14" s="1" t="s">
        <v>1</v>
      </c>
      <c r="C14" s="1" t="str">
        <f>C1</f>
        <v>MW, PV (AL)</v>
      </c>
      <c r="D14" s="1" t="str">
        <f t="shared" ref="D14" si="0">D1</f>
        <v>Waste Heat, PV (AL)</v>
      </c>
    </row>
    <row r="15" spans="1:4" x14ac:dyDescent="0.2">
      <c r="A15" s="1" t="s">
        <v>2</v>
      </c>
      <c r="B15" s="1" t="s">
        <v>3</v>
      </c>
      <c r="C15" s="3" cm="1">
        <f t="array" ref="C15">C2/MAX(ABS($C2:$D2))</f>
        <v>0.93741940372151988</v>
      </c>
      <c r="D15" s="3" cm="1">
        <f t="array" ref="D15">D2/MAX(ABS($C2:$D2))</f>
        <v>1</v>
      </c>
    </row>
    <row r="16" spans="1:4" x14ac:dyDescent="0.2">
      <c r="A16" s="1" t="s">
        <v>4</v>
      </c>
      <c r="B16" s="1" t="s">
        <v>5</v>
      </c>
      <c r="C16" s="3" cm="1">
        <f t="array" ref="C16">C3/MAX(ABS($C3:$D3))</f>
        <v>-1</v>
      </c>
      <c r="D16" s="3" cm="1">
        <f t="array" ref="D16">D3/MAX(ABS($C3:$D3))</f>
        <v>-0.90061766624011663</v>
      </c>
    </row>
    <row r="17" spans="1:4" x14ac:dyDescent="0.2">
      <c r="A17" s="1" t="s">
        <v>6</v>
      </c>
      <c r="B17" s="1" t="s">
        <v>7</v>
      </c>
      <c r="C17" s="3" cm="1">
        <f t="array" ref="C17">C4/MAX(ABS($C4:$D4))</f>
        <v>1</v>
      </c>
      <c r="D17" s="3" cm="1">
        <f t="array" ref="D17">D4/MAX(ABS($C4:$D4))</f>
        <v>0.99152375606221721</v>
      </c>
    </row>
    <row r="18" spans="1:4" x14ac:dyDescent="0.2">
      <c r="A18" s="1" t="s">
        <v>8</v>
      </c>
      <c r="B18" s="1" t="s">
        <v>9</v>
      </c>
      <c r="C18" s="3" cm="1">
        <f t="array" ref="C18">C5/MAX(ABS($C5:$D5))</f>
        <v>0.99459576657159099</v>
      </c>
      <c r="D18" s="3" cm="1">
        <f t="array" ref="D18">D5/MAX(ABS($C5:$D5))</f>
        <v>1</v>
      </c>
    </row>
    <row r="19" spans="1:4" x14ac:dyDescent="0.2">
      <c r="A19" s="1" t="s">
        <v>10</v>
      </c>
      <c r="B19" s="1" t="s">
        <v>11</v>
      </c>
      <c r="C19" s="3" cm="1">
        <f t="array" ref="C19">C6/MAX(ABS($C6:$D6))</f>
        <v>1</v>
      </c>
      <c r="D19" s="3" cm="1">
        <f t="array" ref="D19">D6/MAX(ABS($C6:$D6))</f>
        <v>0.9121491408922433</v>
      </c>
    </row>
    <row r="20" spans="1:4" x14ac:dyDescent="0.2">
      <c r="A20" s="1" t="s">
        <v>12</v>
      </c>
      <c r="B20" s="1" t="s">
        <v>13</v>
      </c>
      <c r="C20" s="3" cm="1">
        <f t="array" ref="C20">C7/MAX(ABS($C7:$D7))</f>
        <v>1</v>
      </c>
      <c r="D20" s="3" cm="1">
        <f t="array" ref="D20">D7/MAX(ABS($C7:$D7))</f>
        <v>0.97283981826575083</v>
      </c>
    </row>
    <row r="21" spans="1:4" x14ac:dyDescent="0.2">
      <c r="A21" s="1" t="s">
        <v>14</v>
      </c>
      <c r="B21" s="1" t="s">
        <v>13</v>
      </c>
      <c r="C21" s="3" cm="1">
        <f t="array" ref="C21">C8/MAX(ABS($C8:$D8))</f>
        <v>1</v>
      </c>
      <c r="D21" s="3" cm="1">
        <f t="array" ref="D21">D8/MAX(ABS($C8:$D8))</f>
        <v>0.96580160466397325</v>
      </c>
    </row>
    <row r="22" spans="1:4" x14ac:dyDescent="0.2">
      <c r="A22" s="1" t="s">
        <v>15</v>
      </c>
      <c r="B22" s="1" t="s">
        <v>16</v>
      </c>
      <c r="C22" s="3" cm="1">
        <f t="array" ref="C22">C9/MAX(ABS($C9:$D9))</f>
        <v>1</v>
      </c>
      <c r="D22" s="3" cm="1">
        <f t="array" ref="D22">D9/MAX(ABS($C9:$D9))</f>
        <v>0.69897134601643485</v>
      </c>
    </row>
    <row r="23" spans="1:4" x14ac:dyDescent="0.2">
      <c r="A23" s="1" t="s">
        <v>17</v>
      </c>
      <c r="B23" s="1" t="s">
        <v>18</v>
      </c>
      <c r="C23" s="3" cm="1">
        <f t="array" ref="C23">C10/MAX(ABS($C10:$D10))</f>
        <v>1</v>
      </c>
      <c r="D23" s="3" cm="1">
        <f t="array" ref="D23">D10/MAX(ABS($C10:$D10))</f>
        <v>0.93894160109126501</v>
      </c>
    </row>
    <row r="24" spans="1:4" x14ac:dyDescent="0.2">
      <c r="A24" s="1" t="s">
        <v>19</v>
      </c>
      <c r="B24" s="1" t="s">
        <v>20</v>
      </c>
      <c r="C24" s="3" cm="1">
        <f t="array" ref="C24">C11/MAX(ABS($C11:$D11))</f>
        <v>0.5886171896117891</v>
      </c>
      <c r="D24" s="3" cm="1">
        <f t="array" ref="D24">D11/MAX(ABS($C11:$D11))</f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CA3A-6EF0-BC42-8785-546EEBBA62C2}">
  <dimension ref="A1:D24"/>
  <sheetViews>
    <sheetView workbookViewId="0">
      <selection activeCell="R27" sqref="R27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11.83203125" bestFit="1" customWidth="1"/>
    <col min="4" max="4" width="18.1640625" bestFit="1" customWidth="1"/>
  </cols>
  <sheetData>
    <row r="1" spans="1:4" x14ac:dyDescent="0.2">
      <c r="A1" s="1" t="s">
        <v>42</v>
      </c>
      <c r="B1" s="1" t="s">
        <v>1</v>
      </c>
      <c r="C1" s="1" t="str">
        <f>'GWP Contributions'!G1</f>
        <v>MW, PV (AZ)</v>
      </c>
      <c r="D1" s="1" t="str">
        <f>'GWP Contributions'!H1</f>
        <v>Waste Heat, PV (AZ)</v>
      </c>
    </row>
    <row r="2" spans="1:4" x14ac:dyDescent="0.2">
      <c r="A2" s="1" t="s">
        <v>2</v>
      </c>
      <c r="B2" s="1" t="s">
        <v>3</v>
      </c>
      <c r="C2" s="2">
        <f>'GWP Contributions'!G2</f>
        <v>1.0056995999999999E-7</v>
      </c>
      <c r="D2" s="2">
        <f>'GWP Contributions'!H2</f>
        <v>1.2002413999999999E-7</v>
      </c>
    </row>
    <row r="3" spans="1:4" x14ac:dyDescent="0.2">
      <c r="A3" s="1" t="s">
        <v>4</v>
      </c>
      <c r="B3" s="1" t="s">
        <v>5</v>
      </c>
      <c r="C3" s="2">
        <f>'GWP Contributions'!G3</f>
        <v>-1.5993037999999999</v>
      </c>
      <c r="D3" s="2">
        <f>'GWP Contributions'!H3</f>
        <v>-1.3078789</v>
      </c>
    </row>
    <row r="4" spans="1:4" x14ac:dyDescent="0.2">
      <c r="A4" s="1" t="s">
        <v>6</v>
      </c>
      <c r="B4" s="1" t="s">
        <v>7</v>
      </c>
      <c r="C4" s="2">
        <f>'GWP Contributions'!G4</f>
        <v>2.9554304999999999E-2</v>
      </c>
      <c r="D4" s="2">
        <f>'GWP Contributions'!H4</f>
        <v>3.8353268000000003E-2</v>
      </c>
    </row>
    <row r="5" spans="1:4" x14ac:dyDescent="0.2">
      <c r="A5" s="1" t="s">
        <v>8</v>
      </c>
      <c r="B5" s="1" t="s">
        <v>9</v>
      </c>
      <c r="C5" s="2">
        <f>'GWP Contributions'!G5</f>
        <v>5.3172463E-3</v>
      </c>
      <c r="D5" s="2">
        <f>'GWP Contributions'!H5</f>
        <v>6.3883359999999997E-3</v>
      </c>
    </row>
    <row r="6" spans="1:4" x14ac:dyDescent="0.2">
      <c r="A6" s="1" t="s">
        <v>10</v>
      </c>
      <c r="B6" s="1" t="s">
        <v>11</v>
      </c>
      <c r="C6" s="2">
        <f>'GWP Contributions'!G6</f>
        <v>3.2093729000000001E-3</v>
      </c>
      <c r="D6" s="2">
        <f>'GWP Contributions'!H6</f>
        <v>3.3744521E-3</v>
      </c>
    </row>
    <row r="7" spans="1:4" x14ac:dyDescent="0.2">
      <c r="A7" s="1" t="s">
        <v>12</v>
      </c>
      <c r="B7" s="1" t="s">
        <v>13</v>
      </c>
      <c r="C7" s="2">
        <f>'GWP Contributions'!G7</f>
        <v>1.1687351999999999E-6</v>
      </c>
      <c r="D7" s="2">
        <f>'GWP Contributions'!H7</f>
        <v>1.2016544E-6</v>
      </c>
    </row>
    <row r="8" spans="1:4" x14ac:dyDescent="0.2">
      <c r="A8" s="1" t="s">
        <v>14</v>
      </c>
      <c r="B8" s="1" t="s">
        <v>13</v>
      </c>
      <c r="C8" s="2">
        <f>'GWP Contributions'!G8</f>
        <v>1.8614597E-6</v>
      </c>
      <c r="D8" s="2">
        <f>'GWP Contributions'!H8</f>
        <v>1.8600365E-6</v>
      </c>
    </row>
    <row r="9" spans="1:4" x14ac:dyDescent="0.2">
      <c r="A9" s="1" t="s">
        <v>15</v>
      </c>
      <c r="B9" s="1" t="s">
        <v>16</v>
      </c>
      <c r="C9" s="2">
        <f>'GWP Contributions'!G9</f>
        <v>5.7701985000000003E-6</v>
      </c>
      <c r="D9" s="2">
        <f>'GWP Contributions'!H9</f>
        <v>9.3311061999999998E-5</v>
      </c>
    </row>
    <row r="10" spans="1:4" x14ac:dyDescent="0.2">
      <c r="A10" s="1" t="s">
        <v>17</v>
      </c>
      <c r="B10" s="1" t="s">
        <v>18</v>
      </c>
      <c r="C10" s="2">
        <f>'GWP Contributions'!G10</f>
        <v>182.90056000000001</v>
      </c>
      <c r="D10" s="2">
        <f>'GWP Contributions'!H10</f>
        <v>175.48203000000001</v>
      </c>
    </row>
    <row r="11" spans="1:4" x14ac:dyDescent="0.2">
      <c r="A11" s="1" t="s">
        <v>19</v>
      </c>
      <c r="B11" s="1" t="s">
        <v>20</v>
      </c>
      <c r="C11" s="2">
        <f>'GWP Contributions'!G11</f>
        <v>0.24076533</v>
      </c>
      <c r="D11" s="2">
        <f>'GWP Contributions'!H11</f>
        <v>0.65600088999999995</v>
      </c>
    </row>
    <row r="14" spans="1:4" x14ac:dyDescent="0.2">
      <c r="A14" s="1" t="s">
        <v>0</v>
      </c>
      <c r="B14" s="1" t="s">
        <v>1</v>
      </c>
      <c r="C14" s="1" t="str">
        <f>C1</f>
        <v>MW, PV (AZ)</v>
      </c>
      <c r="D14" s="1" t="str">
        <f t="shared" ref="D14" si="0">D1</f>
        <v>Waste Heat, PV (AZ)</v>
      </c>
    </row>
    <row r="15" spans="1:4" x14ac:dyDescent="0.2">
      <c r="A15" s="1" t="s">
        <v>2</v>
      </c>
      <c r="B15" s="1" t="s">
        <v>3</v>
      </c>
      <c r="C15" s="3" cm="1">
        <f t="array" ref="C15">C2/MAX(ABS($C2:$D2))</f>
        <v>0.8379144395452448</v>
      </c>
      <c r="D15" s="3" cm="1">
        <f t="array" ref="D15">D2/MAX(ABS($C2:$D2))</f>
        <v>1</v>
      </c>
    </row>
    <row r="16" spans="1:4" x14ac:dyDescent="0.2">
      <c r="A16" s="1" t="s">
        <v>4</v>
      </c>
      <c r="B16" s="1" t="s">
        <v>5</v>
      </c>
      <c r="C16" s="3" cm="1">
        <f t="array" ref="C16">C3/MAX(ABS($C3:$D3))</f>
        <v>-1</v>
      </c>
      <c r="D16" s="3" cm="1">
        <f t="array" ref="D16">D3/MAX(ABS($C3:$D3))</f>
        <v>-0.81778014908737162</v>
      </c>
    </row>
    <row r="17" spans="1:4" x14ac:dyDescent="0.2">
      <c r="A17" s="1" t="s">
        <v>6</v>
      </c>
      <c r="B17" s="1" t="s">
        <v>7</v>
      </c>
      <c r="C17" s="3" cm="1">
        <f t="array" ref="C17">C4/MAX(ABS($C4:$D4))</f>
        <v>0.77058114056929905</v>
      </c>
      <c r="D17" s="3" cm="1">
        <f t="array" ref="D17">D4/MAX(ABS($C4:$D4))</f>
        <v>1</v>
      </c>
    </row>
    <row r="18" spans="1:4" x14ac:dyDescent="0.2">
      <c r="A18" s="1" t="s">
        <v>8</v>
      </c>
      <c r="B18" s="1" t="s">
        <v>9</v>
      </c>
      <c r="C18" s="3" cm="1">
        <f t="array" ref="C18">C5/MAX(ABS($C5:$D5))</f>
        <v>0.83233666795234318</v>
      </c>
      <c r="D18" s="3" cm="1">
        <f t="array" ref="D18">D5/MAX(ABS($C5:$D5))</f>
        <v>1</v>
      </c>
    </row>
    <row r="19" spans="1:4" x14ac:dyDescent="0.2">
      <c r="A19" s="1" t="s">
        <v>10</v>
      </c>
      <c r="B19" s="1" t="s">
        <v>11</v>
      </c>
      <c r="C19" s="3" cm="1">
        <f t="array" ref="C19">C6/MAX(ABS($C6:$D6))</f>
        <v>0.95107970268714148</v>
      </c>
      <c r="D19" s="3" cm="1">
        <f t="array" ref="D19">D6/MAX(ABS($C6:$D6))</f>
        <v>1</v>
      </c>
    </row>
    <row r="20" spans="1:4" x14ac:dyDescent="0.2">
      <c r="A20" s="1" t="s">
        <v>12</v>
      </c>
      <c r="B20" s="1" t="s">
        <v>13</v>
      </c>
      <c r="C20" s="3" cm="1">
        <f t="array" ref="C20">C7/MAX(ABS($C7:$D7))</f>
        <v>0.97260510176636472</v>
      </c>
      <c r="D20" s="3" cm="1">
        <f t="array" ref="D20">D7/MAX(ABS($C7:$D7))</f>
        <v>1</v>
      </c>
    </row>
    <row r="21" spans="1:4" x14ac:dyDescent="0.2">
      <c r="A21" s="1" t="s">
        <v>14</v>
      </c>
      <c r="B21" s="1" t="s">
        <v>13</v>
      </c>
      <c r="C21" s="3" cm="1">
        <f t="array" ref="C21">C8/MAX(ABS($C8:$D8))</f>
        <v>1</v>
      </c>
      <c r="D21" s="3" cm="1">
        <f t="array" ref="D21">D8/MAX(ABS($C8:$D8))</f>
        <v>0.99923543872585585</v>
      </c>
    </row>
    <row r="22" spans="1:4" x14ac:dyDescent="0.2">
      <c r="A22" s="1" t="s">
        <v>15</v>
      </c>
      <c r="B22" s="1" t="s">
        <v>16</v>
      </c>
      <c r="C22" s="3" cm="1">
        <f t="array" ref="C22">C9/MAX(ABS($C9:$D9))</f>
        <v>6.183831130332651E-2</v>
      </c>
      <c r="D22" s="3" cm="1">
        <f t="array" ref="D22">D9/MAX(ABS($C9:$D9))</f>
        <v>1</v>
      </c>
    </row>
    <row r="23" spans="1:4" x14ac:dyDescent="0.2">
      <c r="A23" s="1" t="s">
        <v>17</v>
      </c>
      <c r="B23" s="1" t="s">
        <v>18</v>
      </c>
      <c r="C23" s="3" cm="1">
        <f t="array" ref="C23">C10/MAX(ABS($C10:$D10))</f>
        <v>1</v>
      </c>
      <c r="D23" s="3" cm="1">
        <f t="array" ref="D23">D10/MAX(ABS($C10:$D10))</f>
        <v>0.95943954463562053</v>
      </c>
    </row>
    <row r="24" spans="1:4" x14ac:dyDescent="0.2">
      <c r="A24" s="1" t="s">
        <v>19</v>
      </c>
      <c r="B24" s="1" t="s">
        <v>20</v>
      </c>
      <c r="C24" s="3" cm="1">
        <f t="array" ref="C24">C11/MAX(ABS($C11:$D11))</f>
        <v>0.36701982218347295</v>
      </c>
      <c r="D24" s="3" cm="1">
        <f t="array" ref="D24">D11/MAX(ABS($C11:$D11))</f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0A9A-5CEE-4142-9422-66A6DEDAEEEE}">
  <dimension ref="A1:D24"/>
  <sheetViews>
    <sheetView workbookViewId="0">
      <selection activeCell="P11" sqref="P11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10.33203125" bestFit="1" customWidth="1"/>
    <col min="4" max="4" width="20.33203125" bestFit="1" customWidth="1"/>
  </cols>
  <sheetData>
    <row r="1" spans="1:4" x14ac:dyDescent="0.2">
      <c r="A1" s="1" t="s">
        <v>0</v>
      </c>
      <c r="B1" s="1" t="s">
        <v>1</v>
      </c>
      <c r="C1" s="1" t="str">
        <f>'GWP Contributions'!K1</f>
        <v>MW, Hydro</v>
      </c>
      <c r="D1" s="1" t="str">
        <f>'GWP Contributions'!L1</f>
        <v>Waste Heat, Hydro</v>
      </c>
    </row>
    <row r="2" spans="1:4" x14ac:dyDescent="0.2">
      <c r="A2" s="1" t="s">
        <v>2</v>
      </c>
      <c r="B2" s="1" t="s">
        <v>3</v>
      </c>
      <c r="C2" s="2">
        <f>'GWP Contributions'!K2</f>
        <v>-2.9115594E-9</v>
      </c>
      <c r="D2" s="2">
        <f>'GWP Contributions'!L2</f>
        <v>2.2512368999999999E-8</v>
      </c>
    </row>
    <row r="3" spans="1:4" x14ac:dyDescent="0.2">
      <c r="A3" s="1" t="s">
        <v>4</v>
      </c>
      <c r="B3" s="1" t="s">
        <v>5</v>
      </c>
      <c r="C3" s="2">
        <f>'GWP Contributions'!K3</f>
        <v>-2.5318258999999999</v>
      </c>
      <c r="D3" s="2">
        <f>'GWP Contributions'!L3</f>
        <v>-2.2433939000000001</v>
      </c>
    </row>
    <row r="4" spans="1:4" x14ac:dyDescent="0.2">
      <c r="A4" s="1" t="s">
        <v>6</v>
      </c>
      <c r="B4" s="1" t="s">
        <v>7</v>
      </c>
      <c r="C4" s="2">
        <f>'GWP Contributions'!K4</f>
        <v>-1.871184E-2</v>
      </c>
      <c r="D4" s="2">
        <f>'GWP Contributions'!L4</f>
        <v>-1.1056458E-2</v>
      </c>
    </row>
    <row r="5" spans="1:4" x14ac:dyDescent="0.2">
      <c r="A5" s="1" t="s">
        <v>8</v>
      </c>
      <c r="B5" s="1" t="s">
        <v>9</v>
      </c>
      <c r="C5" s="2">
        <f>'GWP Contributions'!K5</f>
        <v>6.9788985E-4</v>
      </c>
      <c r="D5" s="2">
        <f>'GWP Contributions'!L5</f>
        <v>1.4916536000000001E-3</v>
      </c>
    </row>
    <row r="6" spans="1:4" x14ac:dyDescent="0.2">
      <c r="A6" s="1" t="s">
        <v>10</v>
      </c>
      <c r="B6" s="1" t="s">
        <v>11</v>
      </c>
      <c r="C6" s="2">
        <f>'GWP Contributions'!K6</f>
        <v>-5.2182553000000001E-4</v>
      </c>
      <c r="D6" s="2">
        <f>'GWP Contributions'!L6</f>
        <v>-2.758751E-4</v>
      </c>
    </row>
    <row r="7" spans="1:4" x14ac:dyDescent="0.2">
      <c r="A7" s="1" t="s">
        <v>12</v>
      </c>
      <c r="B7" s="1" t="s">
        <v>13</v>
      </c>
      <c r="C7" s="2">
        <f>'GWP Contributions'!K7</f>
        <v>9.8968537999999993E-7</v>
      </c>
      <c r="D7" s="2">
        <f>'GWP Contributions'!L7</f>
        <v>9.868234300000001E-7</v>
      </c>
    </row>
    <row r="8" spans="1:4" x14ac:dyDescent="0.2">
      <c r="A8" s="1" t="s">
        <v>14</v>
      </c>
      <c r="B8" s="1" t="s">
        <v>13</v>
      </c>
      <c r="C8" s="2">
        <f>'GWP Contributions'!K8</f>
        <v>1.2919343999999999E-6</v>
      </c>
      <c r="D8" s="2">
        <f>'GWP Contributions'!L8</f>
        <v>1.3163607E-6</v>
      </c>
    </row>
    <row r="9" spans="1:4" x14ac:dyDescent="0.2">
      <c r="A9" s="1" t="s">
        <v>15</v>
      </c>
      <c r="B9" s="1" t="s">
        <v>16</v>
      </c>
      <c r="C9" s="2">
        <f>'GWP Contributions'!K9</f>
        <v>-9.5001280999999999E-4</v>
      </c>
      <c r="D9" s="2">
        <f>'GWP Contributions'!L9</f>
        <v>-8.7155065999999998E-4</v>
      </c>
    </row>
    <row r="10" spans="1:4" x14ac:dyDescent="0.2">
      <c r="A10" s="1" t="s">
        <v>17</v>
      </c>
      <c r="B10" s="1" t="s">
        <v>18</v>
      </c>
      <c r="C10" s="2">
        <f>'GWP Contributions'!K10</f>
        <v>118.65481</v>
      </c>
      <c r="D10" s="2">
        <f>'GWP Contributions'!L10</f>
        <v>116.99312999999999</v>
      </c>
    </row>
    <row r="11" spans="1:4" x14ac:dyDescent="0.2">
      <c r="A11" s="1" t="s">
        <v>19</v>
      </c>
      <c r="B11" s="1" t="s">
        <v>20</v>
      </c>
      <c r="C11" s="2">
        <f>'GWP Contributions'!K11</f>
        <v>-0.52896763000000002</v>
      </c>
      <c r="D11" s="2">
        <f>'GWP Contributions'!L11</f>
        <v>-9.5147509000000005E-2</v>
      </c>
    </row>
    <row r="14" spans="1:4" x14ac:dyDescent="0.2">
      <c r="A14" s="1" t="s">
        <v>0</v>
      </c>
      <c r="B14" s="1" t="s">
        <v>1</v>
      </c>
      <c r="C14" s="1" t="str">
        <f>C1</f>
        <v>MW, Hydro</v>
      </c>
      <c r="D14" s="1" t="str">
        <f t="shared" ref="D14" si="0">D1</f>
        <v>Waste Heat, Hydro</v>
      </c>
    </row>
    <row r="15" spans="1:4" x14ac:dyDescent="0.2">
      <c r="A15" s="1" t="s">
        <v>2</v>
      </c>
      <c r="B15" s="1" t="s">
        <v>3</v>
      </c>
      <c r="C15" s="3" cm="1">
        <f t="array" ref="C15">C2/MAX(ABS($C2:$D2))</f>
        <v>-0.12933154214023412</v>
      </c>
      <c r="D15" s="3" cm="1">
        <f t="array" ref="D15">D2/MAX(ABS($C2:$D2))</f>
        <v>1</v>
      </c>
    </row>
    <row r="16" spans="1:4" x14ac:dyDescent="0.2">
      <c r="A16" s="1" t="s">
        <v>4</v>
      </c>
      <c r="B16" s="1" t="s">
        <v>5</v>
      </c>
      <c r="C16" s="3" cm="1">
        <f t="array" ref="C16">C3/MAX(ABS($C3:$D3))</f>
        <v>-1</v>
      </c>
      <c r="D16" s="3" cm="1">
        <f t="array" ref="D16">D3/MAX(ABS($C3:$D3))</f>
        <v>-0.88607747475843435</v>
      </c>
    </row>
    <row r="17" spans="1:4" x14ac:dyDescent="0.2">
      <c r="A17" s="1" t="s">
        <v>6</v>
      </c>
      <c r="B17" s="1" t="s">
        <v>7</v>
      </c>
      <c r="C17" s="3" cm="1">
        <f t="array" ref="C17">C4/MAX(ABS($C4:$D4))</f>
        <v>-1</v>
      </c>
      <c r="D17" s="3" cm="1">
        <f t="array" ref="D17">D4/MAX(ABS($C4:$D4))</f>
        <v>-0.59088031962650389</v>
      </c>
    </row>
    <row r="18" spans="1:4" x14ac:dyDescent="0.2">
      <c r="A18" s="1" t="s">
        <v>8</v>
      </c>
      <c r="B18" s="1" t="s">
        <v>9</v>
      </c>
      <c r="C18" s="3" cm="1">
        <f t="array" ref="C18">C5/MAX(ABS($C5:$D5))</f>
        <v>0.46786321569565475</v>
      </c>
      <c r="D18" s="3" cm="1">
        <f t="array" ref="D18">D5/MAX(ABS($C5:$D5))</f>
        <v>1</v>
      </c>
    </row>
    <row r="19" spans="1:4" x14ac:dyDescent="0.2">
      <c r="A19" s="1" t="s">
        <v>10</v>
      </c>
      <c r="B19" s="1" t="s">
        <v>11</v>
      </c>
      <c r="C19" s="3" cm="1">
        <f t="array" ref="C19">C6/MAX(ABS($C6:$D6))</f>
        <v>-1</v>
      </c>
      <c r="D19" s="3" cm="1">
        <f t="array" ref="D19">D6/MAX(ABS($C6:$D6))</f>
        <v>-0.5286730605150729</v>
      </c>
    </row>
    <row r="20" spans="1:4" x14ac:dyDescent="0.2">
      <c r="A20" s="1" t="s">
        <v>12</v>
      </c>
      <c r="B20" s="1" t="s">
        <v>13</v>
      </c>
      <c r="C20" s="3" cm="1">
        <f t="array" ref="C20">C7/MAX(ABS($C7:$D7))</f>
        <v>1</v>
      </c>
      <c r="D20" s="3" cm="1">
        <f t="array" ref="D20">D7/MAX(ABS($C7:$D7))</f>
        <v>0.9971082224130664</v>
      </c>
    </row>
    <row r="21" spans="1:4" x14ac:dyDescent="0.2">
      <c r="A21" s="1" t="s">
        <v>14</v>
      </c>
      <c r="B21" s="1" t="s">
        <v>13</v>
      </c>
      <c r="C21" s="3" cm="1">
        <f t="array" ref="C21">C8/MAX(ABS($C8:$D8))</f>
        <v>0.98144406772399084</v>
      </c>
      <c r="D21" s="3" cm="1">
        <f t="array" ref="D21">D8/MAX(ABS($C8:$D8))</f>
        <v>1</v>
      </c>
    </row>
    <row r="22" spans="1:4" x14ac:dyDescent="0.2">
      <c r="A22" s="1" t="s">
        <v>15</v>
      </c>
      <c r="B22" s="1" t="s">
        <v>16</v>
      </c>
      <c r="C22" s="3" cm="1">
        <f t="array" ref="C22">C9/MAX(ABS($C9:$D9))</f>
        <v>-1</v>
      </c>
      <c r="D22" s="3" cm="1">
        <f t="array" ref="D22">D9/MAX(ABS($C9:$D9))</f>
        <v>-0.9174093768272451</v>
      </c>
    </row>
    <row r="23" spans="1:4" x14ac:dyDescent="0.2">
      <c r="A23" s="1" t="s">
        <v>17</v>
      </c>
      <c r="B23" s="1" t="s">
        <v>18</v>
      </c>
      <c r="C23" s="3" cm="1">
        <f t="array" ref="C23">C10/MAX(ABS($C10:$D10))</f>
        <v>1</v>
      </c>
      <c r="D23" s="3" cm="1">
        <f t="array" ref="D23">D10/MAX(ABS($C10:$D10))</f>
        <v>0.98599567939976474</v>
      </c>
    </row>
    <row r="24" spans="1:4" x14ac:dyDescent="0.2">
      <c r="A24" s="1" t="s">
        <v>19</v>
      </c>
      <c r="B24" s="1" t="s">
        <v>20</v>
      </c>
      <c r="C24" s="3" cm="1">
        <f t="array" ref="C24">C11/MAX(ABS($C11:$D11))</f>
        <v>-1</v>
      </c>
      <c r="D24" s="3" cm="1">
        <f t="array" ref="D24">D11/MAX(ABS($C11:$D11))</f>
        <v>-0.17987397262853305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911C-FEBA-574C-A096-1CE1034C5758}">
  <dimension ref="A1:D24"/>
  <sheetViews>
    <sheetView workbookViewId="0">
      <selection activeCell="G10" sqref="G10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10" bestFit="1" customWidth="1"/>
    <col min="4" max="4" width="20" bestFit="1" customWidth="1"/>
  </cols>
  <sheetData>
    <row r="1" spans="1:4" x14ac:dyDescent="0.2">
      <c r="A1" s="1" t="s">
        <v>0</v>
      </c>
      <c r="B1" s="1" t="s">
        <v>1</v>
      </c>
      <c r="C1" s="1" t="str">
        <f>'GWP Contributions'!I1</f>
        <v>MW, Wind</v>
      </c>
      <c r="D1" s="1" t="str">
        <f>'GWP Contributions'!J1</f>
        <v>Waste Heat, Wind</v>
      </c>
    </row>
    <row r="2" spans="1:4" x14ac:dyDescent="0.2">
      <c r="A2" s="1" t="s">
        <v>2</v>
      </c>
      <c r="B2" s="1" t="s">
        <v>3</v>
      </c>
      <c r="C2" s="2">
        <f>'GWP Contributions'!I2</f>
        <v>7.7514081000000004E-9</v>
      </c>
      <c r="D2" s="2">
        <f>'GWP Contributions'!J2</f>
        <v>3.1782486999999999E-8</v>
      </c>
    </row>
    <row r="3" spans="1:4" x14ac:dyDescent="0.2">
      <c r="A3" s="1" t="s">
        <v>4</v>
      </c>
      <c r="B3" s="1" t="s">
        <v>5</v>
      </c>
      <c r="C3" s="2">
        <f>'GWP Contributions'!I3</f>
        <v>-2.3866166</v>
      </c>
      <c r="D3" s="2">
        <f>'GWP Contributions'!J3</f>
        <v>-2.1171525</v>
      </c>
    </row>
    <row r="4" spans="1:4" x14ac:dyDescent="0.2">
      <c r="A4" s="1" t="s">
        <v>6</v>
      </c>
      <c r="B4" s="1" t="s">
        <v>7</v>
      </c>
      <c r="C4" s="2">
        <f>'GWP Contributions'!I4</f>
        <v>-1.1715827E-2</v>
      </c>
      <c r="D4" s="2">
        <f>'GWP Contributions'!J4</f>
        <v>-4.9742993000000003E-3</v>
      </c>
    </row>
    <row r="5" spans="1:4" x14ac:dyDescent="0.2">
      <c r="A5" s="1" t="s">
        <v>8</v>
      </c>
      <c r="B5" s="1" t="s">
        <v>9</v>
      </c>
      <c r="C5" s="2">
        <f>'GWP Contributions'!I5</f>
        <v>1.4088333000000001E-3</v>
      </c>
      <c r="D5" s="2">
        <f>'GWP Contributions'!J5</f>
        <v>2.1097300999999998E-3</v>
      </c>
    </row>
    <row r="6" spans="1:4" x14ac:dyDescent="0.2">
      <c r="A6" s="1" t="s">
        <v>10</v>
      </c>
      <c r="B6" s="1" t="s">
        <v>11</v>
      </c>
      <c r="C6" s="2">
        <f>'GWP Contributions'!I6</f>
        <v>1.9076179E-4</v>
      </c>
      <c r="D6" s="2">
        <f>'GWP Contributions'!J6</f>
        <v>3.4363051000000001E-4</v>
      </c>
    </row>
    <row r="7" spans="1:4" x14ac:dyDescent="0.2">
      <c r="A7" s="1" t="s">
        <v>12</v>
      </c>
      <c r="B7" s="1" t="s">
        <v>13</v>
      </c>
      <c r="C7" s="2">
        <f>'GWP Contributions'!I7</f>
        <v>1.1564254000000001E-6</v>
      </c>
      <c r="D7" s="2">
        <f>'GWP Contributions'!J7</f>
        <v>1.1317831E-6</v>
      </c>
    </row>
    <row r="8" spans="1:4" x14ac:dyDescent="0.2">
      <c r="A8" s="1" t="s">
        <v>14</v>
      </c>
      <c r="B8" s="1" t="s">
        <v>13</v>
      </c>
      <c r="C8" s="2">
        <f>'GWP Contributions'!I8</f>
        <v>1.4077674E-6</v>
      </c>
      <c r="D8" s="2">
        <f>'GWP Contributions'!J8</f>
        <v>1.4170630999999999E-6</v>
      </c>
    </row>
    <row r="9" spans="1:4" x14ac:dyDescent="0.2">
      <c r="A9" s="1" t="s">
        <v>15</v>
      </c>
      <c r="B9" s="1" t="s">
        <v>16</v>
      </c>
      <c r="C9" s="2">
        <f>'GWP Contributions'!I9</f>
        <v>-8.0761806000000005E-4</v>
      </c>
      <c r="D9" s="2">
        <f>'GWP Contributions'!J9</f>
        <v>-7.4775622000000002E-4</v>
      </c>
    </row>
    <row r="10" spans="1:4" x14ac:dyDescent="0.2">
      <c r="A10" s="1" t="s">
        <v>17</v>
      </c>
      <c r="B10" s="1" t="s">
        <v>18</v>
      </c>
      <c r="C10" s="2">
        <f>'GWP Contributions'!I10</f>
        <v>147.91562999999999</v>
      </c>
      <c r="D10" s="2">
        <f>'GWP Contributions'!J10</f>
        <v>142.43174999999999</v>
      </c>
    </row>
    <row r="11" spans="1:4" x14ac:dyDescent="0.2">
      <c r="A11" s="1" t="s">
        <v>19</v>
      </c>
      <c r="B11" s="1" t="s">
        <v>20</v>
      </c>
      <c r="C11" s="2">
        <f>'GWP Contributions'!I11</f>
        <v>-0.37260099000000002</v>
      </c>
      <c r="D11" s="2">
        <f>'GWP Contributions'!J11</f>
        <v>4.0793738000000003E-2</v>
      </c>
    </row>
    <row r="14" spans="1:4" x14ac:dyDescent="0.2">
      <c r="A14" s="1" t="s">
        <v>0</v>
      </c>
      <c r="B14" s="1" t="s">
        <v>1</v>
      </c>
      <c r="C14" s="1" t="str">
        <f>C1</f>
        <v>MW, Wind</v>
      </c>
      <c r="D14" s="1" t="str">
        <f t="shared" ref="D14" si="0">D1</f>
        <v>Waste Heat, Wind</v>
      </c>
    </row>
    <row r="15" spans="1:4" x14ac:dyDescent="0.2">
      <c r="A15" s="1" t="s">
        <v>2</v>
      </c>
      <c r="B15" s="1" t="s">
        <v>3</v>
      </c>
      <c r="C15" s="3" cm="1">
        <f t="array" ref="C15">C2/MAX(ABS($C2:$D2))</f>
        <v>0.24388928720398756</v>
      </c>
      <c r="D15" s="3">
        <f>IF(D2&lt;0,-D2/MIN($C2:$D2),D2/MAX($C2:$D2))</f>
        <v>1</v>
      </c>
    </row>
    <row r="16" spans="1:4" x14ac:dyDescent="0.2">
      <c r="A16" s="1" t="s">
        <v>4</v>
      </c>
      <c r="B16" s="1" t="s">
        <v>5</v>
      </c>
      <c r="C16" s="3" cm="1">
        <f t="array" ref="C16">C3/MAX(ABS($C3:$D3))</f>
        <v>-1</v>
      </c>
      <c r="D16" s="3">
        <f t="shared" ref="D16:D24" si="1">IF(D3&lt;0,-D3/MIN($C3:$D3),D3/MAX($C3:$D3))</f>
        <v>-0.88709367897633828</v>
      </c>
    </row>
    <row r="17" spans="1:4" x14ac:dyDescent="0.2">
      <c r="A17" s="1" t="s">
        <v>6</v>
      </c>
      <c r="B17" s="1" t="s">
        <v>7</v>
      </c>
      <c r="C17" s="3" cm="1">
        <f t="array" ref="C17">C4/MAX(ABS($C4:$D4))</f>
        <v>-1</v>
      </c>
      <c r="D17" s="3">
        <f t="shared" si="1"/>
        <v>-0.42457944283403981</v>
      </c>
    </row>
    <row r="18" spans="1:4" x14ac:dyDescent="0.2">
      <c r="A18" s="1" t="s">
        <v>8</v>
      </c>
      <c r="B18" s="1" t="s">
        <v>9</v>
      </c>
      <c r="C18" s="3" cm="1">
        <f t="array" ref="C18">C5/MAX(ABS($C5:$D5))</f>
        <v>0.66777892584459031</v>
      </c>
      <c r="D18" s="3">
        <f t="shared" si="1"/>
        <v>1</v>
      </c>
    </row>
    <row r="19" spans="1:4" x14ac:dyDescent="0.2">
      <c r="A19" s="1" t="s">
        <v>10</v>
      </c>
      <c r="B19" s="1" t="s">
        <v>11</v>
      </c>
      <c r="C19" s="3" cm="1">
        <f t="array" ref="C19">C6/MAX(ABS($C6:$D6))</f>
        <v>0.55513635852648824</v>
      </c>
      <c r="D19" s="3">
        <f t="shared" si="1"/>
        <v>1</v>
      </c>
    </row>
    <row r="20" spans="1:4" x14ac:dyDescent="0.2">
      <c r="A20" s="1" t="s">
        <v>12</v>
      </c>
      <c r="B20" s="1" t="s">
        <v>13</v>
      </c>
      <c r="C20" s="3" cm="1">
        <f t="array" ref="C20">C7/MAX(ABS($C7:$D7))</f>
        <v>1</v>
      </c>
      <c r="D20" s="3">
        <f t="shared" si="1"/>
        <v>0.97869097306233499</v>
      </c>
    </row>
    <row r="21" spans="1:4" x14ac:dyDescent="0.2">
      <c r="A21" s="1" t="s">
        <v>14</v>
      </c>
      <c r="B21" s="1" t="s">
        <v>13</v>
      </c>
      <c r="C21" s="3" cm="1">
        <f t="array" ref="C21">C8/MAX(ABS($C8:$D8))</f>
        <v>0.99344016508509758</v>
      </c>
      <c r="D21" s="3">
        <f t="shared" si="1"/>
        <v>1</v>
      </c>
    </row>
    <row r="22" spans="1:4" x14ac:dyDescent="0.2">
      <c r="A22" s="1" t="s">
        <v>15</v>
      </c>
      <c r="B22" s="1" t="s">
        <v>16</v>
      </c>
      <c r="C22" s="3" cm="1">
        <f t="array" ref="C22">C9/MAX(ABS($C9:$D9))</f>
        <v>-1</v>
      </c>
      <c r="D22" s="3">
        <f t="shared" si="1"/>
        <v>-0.92587852728305753</v>
      </c>
    </row>
    <row r="23" spans="1:4" x14ac:dyDescent="0.2">
      <c r="A23" s="1" t="s">
        <v>17</v>
      </c>
      <c r="B23" s="1" t="s">
        <v>18</v>
      </c>
      <c r="C23" s="3" cm="1">
        <f t="array" ref="C23">C10/MAX(ABS($C10:$D10))</f>
        <v>1</v>
      </c>
      <c r="D23" s="3">
        <f t="shared" si="1"/>
        <v>0.96292562185618924</v>
      </c>
    </row>
    <row r="24" spans="1:4" x14ac:dyDescent="0.2">
      <c r="A24" s="1" t="s">
        <v>19</v>
      </c>
      <c r="B24" s="1" t="s">
        <v>20</v>
      </c>
      <c r="C24" s="3" cm="1">
        <f t="array" ref="C24">C11/MAX(ABS($C11:$D11))</f>
        <v>-1</v>
      </c>
      <c r="D24" s="3">
        <f t="shared" si="1"/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2A24-D85E-FE44-995F-1E24485D6B52}">
  <dimension ref="A1:D24"/>
  <sheetViews>
    <sheetView workbookViewId="0">
      <selection activeCell="G11" sqref="G11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15.5" bestFit="1" customWidth="1"/>
    <col min="4" max="4" width="25.6640625" bestFit="1" customWidth="1"/>
  </cols>
  <sheetData>
    <row r="1" spans="1:4" x14ac:dyDescent="0.2">
      <c r="A1" s="1" t="s">
        <v>0</v>
      </c>
      <c r="B1" s="1" t="s">
        <v>1</v>
      </c>
      <c r="C1" s="1" t="str">
        <f>'GWP Contributions'!M1</f>
        <v>MW, Geothermal</v>
      </c>
      <c r="D1" s="1" t="str">
        <f>'GWP Contributions'!N1</f>
        <v>Waste Heat, Geothermal</v>
      </c>
    </row>
    <row r="2" spans="1:4" x14ac:dyDescent="0.2">
      <c r="A2" s="1" t="s">
        <v>2</v>
      </c>
      <c r="B2" s="1" t="s">
        <v>3</v>
      </c>
      <c r="C2" s="2">
        <f>'GWP Contributions'!M2</f>
        <v>3.7367309999999999E-8</v>
      </c>
      <c r="D2" s="2">
        <f>'GWP Contributions'!N2</f>
        <v>5.7529811999999999E-8</v>
      </c>
    </row>
    <row r="3" spans="1:4" x14ac:dyDescent="0.2">
      <c r="A3" s="1" t="s">
        <v>4</v>
      </c>
      <c r="B3" s="1" t="s">
        <v>5</v>
      </c>
      <c r="C3" s="2">
        <f>'GWP Contributions'!M3</f>
        <v>-1.4714722</v>
      </c>
      <c r="D3" s="2">
        <f>'GWP Contributions'!N3</f>
        <v>-1.3215488</v>
      </c>
    </row>
    <row r="4" spans="1:4" x14ac:dyDescent="0.2">
      <c r="A4" s="1" t="s">
        <v>6</v>
      </c>
      <c r="B4" s="1" t="s">
        <v>7</v>
      </c>
      <c r="C4" s="2">
        <f>'GWP Contributions'!M4</f>
        <v>3.4275698E-2</v>
      </c>
      <c r="D4" s="2">
        <f>'GWP Contributions'!N4</f>
        <v>3.5009584000000003E-2</v>
      </c>
    </row>
    <row r="5" spans="1:4" x14ac:dyDescent="0.2">
      <c r="A5" s="1" t="s">
        <v>8</v>
      </c>
      <c r="B5" s="1" t="s">
        <v>9</v>
      </c>
      <c r="C5" s="2">
        <f>'GWP Contributions'!M5</f>
        <v>4.8271481999999999E-3</v>
      </c>
      <c r="D5" s="2">
        <f>'GWP Contributions'!N5</f>
        <v>5.0815277000000004E-3</v>
      </c>
    </row>
    <row r="6" spans="1:4" x14ac:dyDescent="0.2">
      <c r="A6" s="1" t="s">
        <v>10</v>
      </c>
      <c r="B6" s="1" t="s">
        <v>11</v>
      </c>
      <c r="C6" s="2">
        <f>'GWP Contributions'!M6</f>
        <v>2.9758062000000002E-3</v>
      </c>
      <c r="D6" s="2">
        <f>'GWP Contributions'!N6</f>
        <v>2.7648784999999999E-3</v>
      </c>
    </row>
    <row r="7" spans="1:4" x14ac:dyDescent="0.2">
      <c r="A7" s="1" t="s">
        <v>12</v>
      </c>
      <c r="B7" s="1" t="s">
        <v>13</v>
      </c>
      <c r="C7" s="2">
        <f>'GWP Contributions'!M7</f>
        <v>1.2430227999999999E-6</v>
      </c>
      <c r="D7" s="2">
        <f>'GWP Contributions'!N7</f>
        <v>1.2070687E-6</v>
      </c>
    </row>
    <row r="8" spans="1:4" x14ac:dyDescent="0.2">
      <c r="A8" s="1" t="s">
        <v>14</v>
      </c>
      <c r="B8" s="1" t="s">
        <v>13</v>
      </c>
      <c r="C8" s="2">
        <f>'GWP Contributions'!M8</f>
        <v>1.5371903E-6</v>
      </c>
      <c r="D8" s="2">
        <f>'GWP Contributions'!N8</f>
        <v>1.5295801E-6</v>
      </c>
    </row>
    <row r="9" spans="1:4" x14ac:dyDescent="0.2">
      <c r="A9" s="1" t="s">
        <v>15</v>
      </c>
      <c r="B9" s="1" t="s">
        <v>16</v>
      </c>
      <c r="C9" s="2">
        <f>'GWP Contributions'!M9</f>
        <v>1.625765E-4</v>
      </c>
      <c r="D9" s="2">
        <f>'GWP Contributions'!N9</f>
        <v>9.5706687999999997E-5</v>
      </c>
    </row>
    <row r="10" spans="1:4" x14ac:dyDescent="0.2">
      <c r="A10" s="1" t="s">
        <v>17</v>
      </c>
      <c r="B10" s="1" t="s">
        <v>18</v>
      </c>
      <c r="C10" s="2">
        <f>'GWP Contributions'!M10</f>
        <v>132.76820000000001</v>
      </c>
      <c r="D10" s="2">
        <f>'GWP Contributions'!N10</f>
        <v>129.26294999999999</v>
      </c>
    </row>
    <row r="11" spans="1:4" x14ac:dyDescent="0.2">
      <c r="A11" s="1" t="s">
        <v>19</v>
      </c>
      <c r="B11" s="1" t="s">
        <v>20</v>
      </c>
      <c r="C11" s="2">
        <f>'GWP Contributions'!M11</f>
        <v>0.11480256</v>
      </c>
      <c r="D11" s="2">
        <f>'GWP Contributions'!N11</f>
        <v>0.4645302</v>
      </c>
    </row>
    <row r="14" spans="1:4" x14ac:dyDescent="0.2">
      <c r="A14" s="1" t="s">
        <v>0</v>
      </c>
      <c r="B14" s="1" t="s">
        <v>1</v>
      </c>
      <c r="C14" s="1" t="str">
        <f>C1</f>
        <v>MW, Geothermal</v>
      </c>
      <c r="D14" s="1" t="str">
        <f t="shared" ref="D14" si="0">D1</f>
        <v>Waste Heat, Geothermal</v>
      </c>
    </row>
    <row r="15" spans="1:4" x14ac:dyDescent="0.2">
      <c r="A15" s="1" t="s">
        <v>2</v>
      </c>
      <c r="B15" s="1" t="s">
        <v>3</v>
      </c>
      <c r="C15" s="3" cm="1">
        <f t="array" ref="C15">C2/MAX(ABS($C2:$D2))</f>
        <v>0.64952949959231576</v>
      </c>
      <c r="D15" s="3" cm="1">
        <f t="array" ref="D15">D2/MAX(ABS($C2:$D2))</f>
        <v>1</v>
      </c>
    </row>
    <row r="16" spans="1:4" x14ac:dyDescent="0.2">
      <c r="A16" s="1" t="s">
        <v>4</v>
      </c>
      <c r="B16" s="1" t="s">
        <v>5</v>
      </c>
      <c r="C16" s="3" cm="1">
        <f t="array" ref="C16">C3/MAX(ABS($C3:$D3))</f>
        <v>-1</v>
      </c>
      <c r="D16" s="3" cm="1">
        <f t="array" ref="D16">D3/MAX(ABS($C3:$D3))</f>
        <v>-0.89811333166878715</v>
      </c>
    </row>
    <row r="17" spans="1:4" x14ac:dyDescent="0.2">
      <c r="A17" s="1" t="s">
        <v>6</v>
      </c>
      <c r="B17" s="1" t="s">
        <v>7</v>
      </c>
      <c r="C17" s="3" cm="1">
        <f t="array" ref="C17">C4/MAX(ABS($C4:$D4))</f>
        <v>0.97903756868404945</v>
      </c>
      <c r="D17" s="3" cm="1">
        <f t="array" ref="D17">D4/MAX(ABS($C4:$D4))</f>
        <v>1</v>
      </c>
    </row>
    <row r="18" spans="1:4" x14ac:dyDescent="0.2">
      <c r="A18" s="1" t="s">
        <v>8</v>
      </c>
      <c r="B18" s="1" t="s">
        <v>9</v>
      </c>
      <c r="C18" s="3" cm="1">
        <f t="array" ref="C18">C5/MAX(ABS($C5:$D5))</f>
        <v>0.94994034963147</v>
      </c>
      <c r="D18" s="3" cm="1">
        <f t="array" ref="D18">D5/MAX(ABS($C5:$D5))</f>
        <v>1</v>
      </c>
    </row>
    <row r="19" spans="1:4" x14ac:dyDescent="0.2">
      <c r="A19" s="1" t="s">
        <v>10</v>
      </c>
      <c r="B19" s="1" t="s">
        <v>11</v>
      </c>
      <c r="C19" s="3" cm="1">
        <f t="array" ref="C19">C6/MAX(ABS($C6:$D6))</f>
        <v>1</v>
      </c>
      <c r="D19" s="3" cm="1">
        <f t="array" ref="D19">D6/MAX(ABS($C6:$D6))</f>
        <v>0.92911914089029035</v>
      </c>
    </row>
    <row r="20" spans="1:4" x14ac:dyDescent="0.2">
      <c r="A20" s="1" t="s">
        <v>12</v>
      </c>
      <c r="B20" s="1" t="s">
        <v>13</v>
      </c>
      <c r="C20" s="3" cm="1">
        <f t="array" ref="C20">C7/MAX(ABS($C7:$D7))</f>
        <v>1</v>
      </c>
      <c r="D20" s="3" cm="1">
        <f t="array" ref="D20">D7/MAX(ABS($C7:$D7))</f>
        <v>0.97107526909401831</v>
      </c>
    </row>
    <row r="21" spans="1:4" x14ac:dyDescent="0.2">
      <c r="A21" s="1" t="s">
        <v>14</v>
      </c>
      <c r="B21" s="1" t="s">
        <v>13</v>
      </c>
      <c r="C21" s="3" cm="1">
        <f t="array" ref="C21">C8/MAX(ABS($C8:$D8))</f>
        <v>1</v>
      </c>
      <c r="D21" s="3" cm="1">
        <f t="array" ref="D21">D8/MAX(ABS($C8:$D8))</f>
        <v>0.99504927919464492</v>
      </c>
    </row>
    <row r="22" spans="1:4" x14ac:dyDescent="0.2">
      <c r="A22" s="1" t="s">
        <v>15</v>
      </c>
      <c r="B22" s="1" t="s">
        <v>16</v>
      </c>
      <c r="C22" s="3" cm="1">
        <f t="array" ref="C22">C9/MAX(ABS($C9:$D9))</f>
        <v>1</v>
      </c>
      <c r="D22" s="3" cm="1">
        <f t="array" ref="D22">D9/MAX(ABS($C9:$D9))</f>
        <v>0.5886870980738298</v>
      </c>
    </row>
    <row r="23" spans="1:4" x14ac:dyDescent="0.2">
      <c r="A23" s="1" t="s">
        <v>17</v>
      </c>
      <c r="B23" s="1" t="s">
        <v>18</v>
      </c>
      <c r="C23" s="3" cm="1">
        <f t="array" ref="C23">C10/MAX(ABS($C10:$D10))</f>
        <v>1</v>
      </c>
      <c r="D23" s="3" cm="1">
        <f t="array" ref="D23">D10/MAX(ABS($C10:$D10))</f>
        <v>0.97359872318823315</v>
      </c>
    </row>
    <row r="24" spans="1:4" x14ac:dyDescent="0.2">
      <c r="A24" s="1" t="s">
        <v>19</v>
      </c>
      <c r="B24" s="1" t="s">
        <v>20</v>
      </c>
      <c r="C24" s="3" cm="1">
        <f t="array" ref="C24">C11/MAX(ABS($C11:$D11))</f>
        <v>0.24713691381098579</v>
      </c>
      <c r="D24" s="3" cm="1">
        <f t="array" ref="D24">D11/MAX(ABS($C11:$D11))</f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F14F-E7F7-914F-91E0-E6D4B0185F97}">
  <dimension ref="A1:I24"/>
  <sheetViews>
    <sheetView workbookViewId="0"/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9.1640625" bestFit="1" customWidth="1"/>
    <col min="4" max="4" width="11.6640625" bestFit="1" customWidth="1"/>
    <col min="5" max="5" width="11.83203125" bestFit="1" customWidth="1"/>
    <col min="6" max="6" width="10" bestFit="1" customWidth="1"/>
    <col min="7" max="7" width="10.33203125" bestFit="1" customWidth="1"/>
    <col min="8" max="8" width="15.5" bestFit="1" customWidth="1"/>
  </cols>
  <sheetData>
    <row r="1" spans="1:9" x14ac:dyDescent="0.2">
      <c r="A1" s="1" t="s">
        <v>0</v>
      </c>
      <c r="B1" s="1" t="s">
        <v>1</v>
      </c>
      <c r="C1" s="1" t="str">
        <f>'GWP Contributions'!C1</f>
        <v>MW, Grid</v>
      </c>
      <c r="D1" s="1" t="str">
        <f>'GWP Contributions'!E1</f>
        <v>MW, PV (AL)</v>
      </c>
      <c r="E1" s="1" t="str">
        <f>'GWP Contributions'!G1</f>
        <v>MW, PV (AZ)</v>
      </c>
      <c r="F1" s="1" t="str">
        <f>'GWP Contributions'!I1</f>
        <v>MW, Wind</v>
      </c>
      <c r="G1" s="1" t="str">
        <f>'GWP Contributions'!K1</f>
        <v>MW, Hydro</v>
      </c>
      <c r="H1" s="1" t="str">
        <f>'GWP Contributions'!M1</f>
        <v>MW, Geothermal</v>
      </c>
      <c r="I1" s="2" t="s">
        <v>82</v>
      </c>
    </row>
    <row r="2" spans="1:9" x14ac:dyDescent="0.2">
      <c r="A2" s="1" t="s">
        <v>2</v>
      </c>
      <c r="B2" s="1" t="s">
        <v>3</v>
      </c>
      <c r="C2" s="2">
        <f>'GWP Contributions'!C2</f>
        <v>4.7768737000000003E-7</v>
      </c>
      <c r="D2" s="2">
        <f>'GWP Contributions'!E2</f>
        <v>1.268148E-7</v>
      </c>
      <c r="E2" s="2">
        <f>'GWP Contributions'!G2</f>
        <v>1.0056995999999999E-7</v>
      </c>
      <c r="F2" s="2">
        <f>'GWP Contributions'!I2</f>
        <v>7.7514081000000004E-9</v>
      </c>
      <c r="G2" s="2">
        <f>'GWP Contributions'!K2</f>
        <v>-2.9115594E-9</v>
      </c>
      <c r="H2" s="2">
        <f>'GWP Contributions'!M2</f>
        <v>3.7367309999999999E-8</v>
      </c>
      <c r="I2" s="2">
        <f>'GWP Contributions'!O2</f>
        <v>2.3275372000000001E-7</v>
      </c>
    </row>
    <row r="3" spans="1:9" x14ac:dyDescent="0.2">
      <c r="A3" s="1" t="s">
        <v>4</v>
      </c>
      <c r="B3" s="1" t="s">
        <v>5</v>
      </c>
      <c r="C3" s="2">
        <f>'GWP Contributions'!C3</f>
        <v>5.5745448</v>
      </c>
      <c r="D3" s="2">
        <f>'GWP Contributions'!E3</f>
        <v>-1.3574807</v>
      </c>
      <c r="E3" s="2">
        <f>'GWP Contributions'!G3</f>
        <v>-1.5993037999999999</v>
      </c>
      <c r="F3" s="2">
        <f>'GWP Contributions'!I3</f>
        <v>-2.3866166</v>
      </c>
      <c r="G3" s="2">
        <f>'GWP Contributions'!K3</f>
        <v>-2.5318258999999999</v>
      </c>
      <c r="H3" s="2">
        <f>'GWP Contributions'!M3</f>
        <v>-1.4714722</v>
      </c>
      <c r="I3" s="2">
        <f>'GWP Contributions'!O3</f>
        <v>0.9437373</v>
      </c>
    </row>
    <row r="4" spans="1:9" x14ac:dyDescent="0.2">
      <c r="A4" s="1" t="s">
        <v>6</v>
      </c>
      <c r="B4" s="1" t="s">
        <v>7</v>
      </c>
      <c r="C4" s="2">
        <f>'GWP Contributions'!C4</f>
        <v>0.17592247</v>
      </c>
      <c r="D4" s="2">
        <f>'GWP Contributions'!E4</f>
        <v>4.2610029000000001E-2</v>
      </c>
      <c r="E4" s="2">
        <f>'GWP Contributions'!G4</f>
        <v>2.9554304999999999E-2</v>
      </c>
      <c r="F4" s="2">
        <f>'GWP Contributions'!I4</f>
        <v>-1.1715827E-2</v>
      </c>
      <c r="G4" s="2">
        <f>'GWP Contributions'!K4</f>
        <v>-1.871184E-2</v>
      </c>
      <c r="H4" s="2">
        <f>'GWP Contributions'!M4</f>
        <v>3.4275698E-2</v>
      </c>
      <c r="I4" s="2">
        <f>'GWP Contributions'!O4</f>
        <v>2.5058309000000001E-2</v>
      </c>
    </row>
    <row r="5" spans="1:9" x14ac:dyDescent="0.2">
      <c r="A5" s="1" t="s">
        <v>8</v>
      </c>
      <c r="B5" s="1" t="s">
        <v>9</v>
      </c>
      <c r="C5" s="2">
        <f>'GWP Contributions'!C5</f>
        <v>2.0351316000000001E-2</v>
      </c>
      <c r="D5" s="2">
        <f>'GWP Contributions'!E5</f>
        <v>6.4992664000000002E-3</v>
      </c>
      <c r="E5" s="2">
        <f>'GWP Contributions'!G5</f>
        <v>5.3172463E-3</v>
      </c>
      <c r="F5" s="2">
        <f>'GWP Contributions'!I5</f>
        <v>1.4088333000000001E-3</v>
      </c>
      <c r="G5" s="2">
        <f>'GWP Contributions'!K5</f>
        <v>6.9788985E-4</v>
      </c>
      <c r="H5" s="2">
        <f>'GWP Contributions'!M5</f>
        <v>4.8271481999999999E-3</v>
      </c>
      <c r="I5" s="2">
        <f>'GWP Contributions'!O5</f>
        <v>1.9892978E-3</v>
      </c>
    </row>
    <row r="6" spans="1:9" x14ac:dyDescent="0.2">
      <c r="A6" s="1" t="s">
        <v>10</v>
      </c>
      <c r="B6" s="1" t="s">
        <v>11</v>
      </c>
      <c r="C6" s="2">
        <f>'GWP Contributions'!C6</f>
        <v>4.1750830000000003E-2</v>
      </c>
      <c r="D6" s="2">
        <f>'GWP Contributions'!E6</f>
        <v>4.1436362000000001E-3</v>
      </c>
      <c r="E6" s="2">
        <f>'GWP Contributions'!G6</f>
        <v>3.2093729000000001E-3</v>
      </c>
      <c r="F6" s="2">
        <f>'GWP Contributions'!I6</f>
        <v>1.9076179E-4</v>
      </c>
      <c r="G6" s="2">
        <f>'GWP Contributions'!K6</f>
        <v>-5.2182553000000001E-4</v>
      </c>
      <c r="H6" s="2">
        <f>'GWP Contributions'!M6</f>
        <v>2.9758062000000002E-3</v>
      </c>
      <c r="I6" s="2">
        <f>'GWP Contributions'!O6</f>
        <v>5.5076371999999995E-4</v>
      </c>
    </row>
    <row r="7" spans="1:9" x14ac:dyDescent="0.2">
      <c r="A7" s="1" t="s">
        <v>12</v>
      </c>
      <c r="B7" s="1" t="s">
        <v>13</v>
      </c>
      <c r="C7" s="2">
        <f>'GWP Contributions'!C7</f>
        <v>1.4764202999999999E-6</v>
      </c>
      <c r="D7" s="2">
        <f>'GWP Contributions'!E7</f>
        <v>1.2215419E-6</v>
      </c>
      <c r="E7" s="2">
        <f>'GWP Contributions'!G7</f>
        <v>1.1687351999999999E-6</v>
      </c>
      <c r="F7" s="2">
        <f>'GWP Contributions'!I7</f>
        <v>1.1564254000000001E-6</v>
      </c>
      <c r="G7" s="2">
        <f>'GWP Contributions'!K7</f>
        <v>9.8968537999999993E-7</v>
      </c>
      <c r="H7" s="2">
        <f>'GWP Contributions'!M7</f>
        <v>1.2430227999999999E-6</v>
      </c>
      <c r="I7" s="2">
        <f>'GWP Contributions'!O7</f>
        <v>2.4790577000000001E-8</v>
      </c>
    </row>
    <row r="8" spans="1:9" x14ac:dyDescent="0.2">
      <c r="A8" s="1" t="s">
        <v>14</v>
      </c>
      <c r="B8" s="1" t="s">
        <v>13</v>
      </c>
      <c r="C8" s="2">
        <f>'GWP Contributions'!C8</f>
        <v>3.016069E-6</v>
      </c>
      <c r="D8" s="2">
        <f>'GWP Contributions'!E8</f>
        <v>2.0025500999999999E-6</v>
      </c>
      <c r="E8" s="2">
        <f>'GWP Contributions'!G8</f>
        <v>1.8614597E-6</v>
      </c>
      <c r="F8" s="2">
        <f>'GWP Contributions'!I8</f>
        <v>1.4077674E-6</v>
      </c>
      <c r="G8" s="2">
        <f>'GWP Contributions'!K8</f>
        <v>1.2919343999999999E-6</v>
      </c>
      <c r="H8" s="2">
        <f>'GWP Contributions'!M8</f>
        <v>1.5371903E-6</v>
      </c>
      <c r="I8" s="2">
        <f>'GWP Contributions'!O8</f>
        <v>5.8238609000000001E-8</v>
      </c>
    </row>
    <row r="9" spans="1:9" x14ac:dyDescent="0.2">
      <c r="A9" s="1" t="s">
        <v>15</v>
      </c>
      <c r="B9" s="1" t="s">
        <v>16</v>
      </c>
      <c r="C9" s="2">
        <f>'GWP Contributions'!C9</f>
        <v>1.425381E-2</v>
      </c>
      <c r="D9" s="2">
        <f>'GWP Contributions'!E9</f>
        <v>2.6862094E-4</v>
      </c>
      <c r="E9" s="2">
        <f>'GWP Contributions'!G9</f>
        <v>5.7701985000000003E-6</v>
      </c>
      <c r="F9" s="2">
        <f>'GWP Contributions'!I9</f>
        <v>-8.0761806000000005E-4</v>
      </c>
      <c r="G9" s="2">
        <f>'GWP Contributions'!K9</f>
        <v>-9.5001280999999999E-4</v>
      </c>
      <c r="H9" s="2">
        <f>'GWP Contributions'!M9</f>
        <v>1.625765E-4</v>
      </c>
      <c r="I9" s="2">
        <f>'GWP Contributions'!O9</f>
        <v>2.0698204999999999E-4</v>
      </c>
    </row>
    <row r="10" spans="1:9" x14ac:dyDescent="0.2">
      <c r="A10" s="1" t="s">
        <v>17</v>
      </c>
      <c r="B10" s="1" t="s">
        <v>18</v>
      </c>
      <c r="C10" s="2">
        <f>'GWP Contributions'!C10</f>
        <v>189.20958999999999</v>
      </c>
      <c r="D10" s="2">
        <f>'GWP Contributions'!E10</f>
        <v>198.77117999999999</v>
      </c>
      <c r="E10" s="2">
        <f>'GWP Contributions'!G10</f>
        <v>182.90056000000001</v>
      </c>
      <c r="F10" s="2">
        <f>'GWP Contributions'!I10</f>
        <v>147.91562999999999</v>
      </c>
      <c r="G10" s="2">
        <f>'GWP Contributions'!K10</f>
        <v>118.65481</v>
      </c>
      <c r="H10" s="2">
        <f>'GWP Contributions'!M10</f>
        <v>132.76820000000001</v>
      </c>
      <c r="I10" s="2">
        <f>'GWP Contributions'!O10</f>
        <v>3.6540420999999998</v>
      </c>
    </row>
    <row r="11" spans="1:9" x14ac:dyDescent="0.2">
      <c r="A11" s="1" t="s">
        <v>19</v>
      </c>
      <c r="B11" s="1" t="s">
        <v>20</v>
      </c>
      <c r="C11" s="2">
        <f>'GWP Contributions'!C11</f>
        <v>7.1240335999999997</v>
      </c>
      <c r="D11" s="2">
        <f>'GWP Contributions'!E11</f>
        <v>0.43956458999999998</v>
      </c>
      <c r="E11" s="2">
        <f>'GWP Contributions'!G11</f>
        <v>0.24076533</v>
      </c>
      <c r="F11" s="2">
        <f>'GWP Contributions'!I11</f>
        <v>-0.37260099000000002</v>
      </c>
      <c r="G11" s="2">
        <f>'GWP Contributions'!K11</f>
        <v>-0.52896763000000002</v>
      </c>
      <c r="H11" s="2">
        <f>'GWP Contributions'!M11</f>
        <v>0.11480256</v>
      </c>
      <c r="I11" s="2">
        <f>'GWP Contributions'!O11</f>
        <v>5.0579818000000003</v>
      </c>
    </row>
    <row r="14" spans="1:9" x14ac:dyDescent="0.2">
      <c r="A14" s="1" t="s">
        <v>0</v>
      </c>
      <c r="B14" s="1" t="s">
        <v>1</v>
      </c>
      <c r="C14" s="1" t="str">
        <f>C1</f>
        <v>MW, Grid</v>
      </c>
      <c r="D14" s="1" t="str">
        <f t="shared" ref="D14:H14" si="0">D1</f>
        <v>MW, PV (AL)</v>
      </c>
      <c r="E14" s="1" t="str">
        <f t="shared" si="0"/>
        <v>MW, PV (AZ)</v>
      </c>
      <c r="F14" s="1" t="str">
        <f t="shared" si="0"/>
        <v>MW, Wind</v>
      </c>
      <c r="G14" s="1" t="str">
        <f t="shared" si="0"/>
        <v>MW, Hydro</v>
      </c>
      <c r="H14" s="1" t="str">
        <f t="shared" si="0"/>
        <v>MW, Geothermal</v>
      </c>
      <c r="I14" s="2" t="str">
        <f>I1</f>
        <v>SMR</v>
      </c>
    </row>
    <row r="15" spans="1:9" x14ac:dyDescent="0.2">
      <c r="A15" s="1" t="s">
        <v>2</v>
      </c>
      <c r="B15" s="1" t="s">
        <v>3</v>
      </c>
      <c r="C15" s="3" cm="1">
        <f t="array" ref="C15">C2/MAX(ABS($C2:$H2))</f>
        <v>1</v>
      </c>
      <c r="D15" s="3" cm="1">
        <f t="array" ref="D15">D2/MAX(ABS($C2:$H2))</f>
        <v>0.26547656053790997</v>
      </c>
      <c r="E15" s="3" cm="1">
        <f t="array" ref="E15">E2/MAX(ABS($C2:$H2))</f>
        <v>0.21053510374368908</v>
      </c>
      <c r="F15" s="3" cm="1">
        <f t="array" ref="F15">F2/MAX(ABS($C2:$H2))</f>
        <v>1.6226947972268976E-2</v>
      </c>
      <c r="G15" s="3" cm="1">
        <f t="array" ref="G15">G2/MAX(ABS($C2:$H2))</f>
        <v>-6.0951148865417979E-3</v>
      </c>
      <c r="H15" s="3" cm="1">
        <f t="array" ref="H15">H2/MAX(ABS($C2:$H2))</f>
        <v>7.8225451093672405E-2</v>
      </c>
      <c r="I15" s="3" cm="1">
        <f t="array" ref="I15">I2/MAX(ABS($C2:$H2))</f>
        <v>0.48725114921920587</v>
      </c>
    </row>
    <row r="16" spans="1:9" x14ac:dyDescent="0.2">
      <c r="A16" s="1" t="s">
        <v>4</v>
      </c>
      <c r="B16" s="1" t="s">
        <v>5</v>
      </c>
      <c r="C16" s="3" cm="1">
        <f t="array" ref="C16">C3/MAX(ABS($C3:$H3))</f>
        <v>1</v>
      </c>
      <c r="D16" s="3" cm="1">
        <f t="array" ref="D16">D3/MAX(ABS($C3:$H3))</f>
        <v>-0.24351417895143654</v>
      </c>
      <c r="E16" s="3" cm="1">
        <f t="array" ref="E16">E3/MAX(ABS($C3:$H3))</f>
        <v>-0.2868940617357672</v>
      </c>
      <c r="F16" s="3" cm="1">
        <f t="array" ref="F16">F3/MAX(ABS($C3:$H3))</f>
        <v>-0.42812762039332791</v>
      </c>
      <c r="G16" s="3" cm="1">
        <f t="array" ref="G16">G3/MAX(ABS($C3:$H3))</f>
        <v>-0.45417625848123061</v>
      </c>
      <c r="H16" s="3" cm="1">
        <f t="array" ref="H16">H3/MAX(ABS($C3:$H3))</f>
        <v>-0.26396275441180417</v>
      </c>
      <c r="I16" s="3" cm="1">
        <f t="array" ref="I16">I3/MAX(ABS($C3:$H3))</f>
        <v>0.16929405608149387</v>
      </c>
    </row>
    <row r="17" spans="1:9" x14ac:dyDescent="0.2">
      <c r="A17" s="1" t="s">
        <v>6</v>
      </c>
      <c r="B17" s="1" t="s">
        <v>7</v>
      </c>
      <c r="C17" s="3" cm="1">
        <f t="array" ref="C17">C4/MAX(ABS($C4:$H4))</f>
        <v>1</v>
      </c>
      <c r="D17" s="3" cm="1">
        <f t="array" ref="D17">D4/MAX(ABS($C4:$H4))</f>
        <v>0.24220913337562849</v>
      </c>
      <c r="E17" s="3" cm="1">
        <f t="array" ref="E17">E4/MAX(ABS($C4:$H4))</f>
        <v>0.16799619173150537</v>
      </c>
      <c r="F17" s="3" cm="1">
        <f t="array" ref="F17">F4/MAX(ABS($C4:$H4))</f>
        <v>-6.6596535394256348E-2</v>
      </c>
      <c r="G17" s="3" cm="1">
        <f t="array" ref="G17">G4/MAX(ABS($C4:$H4))</f>
        <v>-0.10636412733404664</v>
      </c>
      <c r="H17" s="3" cm="1">
        <f t="array" ref="H17">H4/MAX(ABS($C4:$H4))</f>
        <v>0.19483411073070997</v>
      </c>
      <c r="I17" s="3" cm="1">
        <f t="array" ref="I17">I4/MAX(ABS($C4:$H4))</f>
        <v>0.1424395019010363</v>
      </c>
    </row>
    <row r="18" spans="1:9" x14ac:dyDescent="0.2">
      <c r="A18" s="1" t="s">
        <v>8</v>
      </c>
      <c r="B18" s="1" t="s">
        <v>9</v>
      </c>
      <c r="C18" s="3" cm="1">
        <f t="array" ref="C18">C5/MAX(ABS($C5:$H5))</f>
        <v>1</v>
      </c>
      <c r="D18" s="3" cm="1">
        <f t="array" ref="D18">D5/MAX(ABS($C5:$H5))</f>
        <v>0.31935361821319075</v>
      </c>
      <c r="E18" s="3" cm="1">
        <f t="array" ref="E18">E5/MAX(ABS($C5:$H5))</f>
        <v>0.26127284839958259</v>
      </c>
      <c r="F18" s="3" cm="1">
        <f t="array" ref="F18">F5/MAX(ABS($C5:$H5))</f>
        <v>6.9225660886008553E-2</v>
      </c>
      <c r="G18" s="3" cm="1">
        <f t="array" ref="G18">G5/MAX(ABS($C5:$H5))</f>
        <v>3.42921239098248E-2</v>
      </c>
      <c r="H18" s="3" cm="1">
        <f t="array" ref="H18">H5/MAX(ABS($C5:$H5))</f>
        <v>0.23719096101696813</v>
      </c>
      <c r="I18" s="3" cm="1">
        <f t="array" ref="I18">I5/MAX(ABS($C5:$H5))</f>
        <v>9.7747870457124242E-2</v>
      </c>
    </row>
    <row r="19" spans="1:9" x14ac:dyDescent="0.2">
      <c r="A19" s="1" t="s">
        <v>10</v>
      </c>
      <c r="B19" s="1" t="s">
        <v>11</v>
      </c>
      <c r="C19" s="3" cm="1">
        <f t="array" ref="C19">C6/MAX(ABS($C6:$H6))</f>
        <v>1</v>
      </c>
      <c r="D19" s="3" cm="1">
        <f t="array" ref="D19">D6/MAX(ABS($C6:$H6))</f>
        <v>9.924679820736497E-2</v>
      </c>
      <c r="E19" s="3" cm="1">
        <f t="array" ref="E19">E6/MAX(ABS($C6:$H6))</f>
        <v>7.6869678997998361E-2</v>
      </c>
      <c r="F19" s="3" cm="1">
        <f t="array" ref="F19">F6/MAX(ABS($C6:$H6))</f>
        <v>4.5690538367740233E-3</v>
      </c>
      <c r="G19" s="3" cm="1">
        <f t="array" ref="G19">G6/MAX(ABS($C6:$H6))</f>
        <v>-1.2498566615322377E-2</v>
      </c>
      <c r="H19" s="3" cm="1">
        <f t="array" ref="H19">H6/MAX(ABS($C6:$H6))</f>
        <v>7.1275378237989517E-2</v>
      </c>
      <c r="I19" s="3" cm="1">
        <f t="array" ref="I19">I6/MAX(ABS($C6:$H6))</f>
        <v>1.3191683135401139E-2</v>
      </c>
    </row>
    <row r="20" spans="1:9" x14ac:dyDescent="0.2">
      <c r="A20" s="1" t="s">
        <v>12</v>
      </c>
      <c r="B20" s="1" t="s">
        <v>13</v>
      </c>
      <c r="C20" s="3" cm="1">
        <f t="array" ref="C20">C7/MAX(ABS($C7:$H7))</f>
        <v>1</v>
      </c>
      <c r="D20" s="3" cm="1">
        <f t="array" ref="D20">D7/MAX(ABS($C7:$H7))</f>
        <v>0.8273673153911526</v>
      </c>
      <c r="E20" s="3" cm="1">
        <f t="array" ref="E20">E7/MAX(ABS($C7:$H7))</f>
        <v>0.79160060316157943</v>
      </c>
      <c r="F20" s="3" cm="1">
        <f t="array" ref="F20">F7/MAX(ABS($C7:$H7))</f>
        <v>0.78326300444392438</v>
      </c>
      <c r="G20" s="3" cm="1">
        <f t="array" ref="G20">G7/MAX(ABS($C7:$H7))</f>
        <v>0.6703276702440355</v>
      </c>
      <c r="H20" s="3" cm="1">
        <f t="array" ref="H20">H7/MAX(ABS($C7:$H7))</f>
        <v>0.8419166276703185</v>
      </c>
      <c r="I20" s="3" cm="1">
        <f t="array" ref="I20">I7/MAX(ABS($C7:$H7))</f>
        <v>1.6791002534982755E-2</v>
      </c>
    </row>
    <row r="21" spans="1:9" x14ac:dyDescent="0.2">
      <c r="A21" s="1" t="s">
        <v>14</v>
      </c>
      <c r="B21" s="1" t="s">
        <v>13</v>
      </c>
      <c r="C21" s="3" cm="1">
        <f t="array" ref="C21">C8/MAX(ABS($C8:$H8))</f>
        <v>1</v>
      </c>
      <c r="D21" s="3" cm="1">
        <f t="array" ref="D21">D8/MAX(ABS($C8:$H8))</f>
        <v>0.66396030727413724</v>
      </c>
      <c r="E21" s="3" cm="1">
        <f t="array" ref="E21">E8/MAX(ABS($C8:$H8))</f>
        <v>0.61718074089153796</v>
      </c>
      <c r="F21" s="3" cm="1">
        <f t="array" ref="F21">F8/MAX(ABS($C8:$H8))</f>
        <v>0.46675570088084856</v>
      </c>
      <c r="G21" s="3" cm="1">
        <f t="array" ref="G21">G8/MAX(ABS($C8:$H8))</f>
        <v>0.42835041240767369</v>
      </c>
      <c r="H21" s="3" cm="1">
        <f t="array" ref="H21">H8/MAX(ABS($C8:$H8))</f>
        <v>0.50966682128293483</v>
      </c>
      <c r="I21" s="3" cm="1">
        <f t="array" ref="I21">I8/MAX(ABS($C8:$H8))</f>
        <v>1.9309441859586104E-2</v>
      </c>
    </row>
    <row r="22" spans="1:9" x14ac:dyDescent="0.2">
      <c r="A22" s="1" t="s">
        <v>15</v>
      </c>
      <c r="B22" s="1" t="s">
        <v>16</v>
      </c>
      <c r="C22" s="3" cm="1">
        <f t="array" ref="C22">C9/MAX(ABS($C9:$H9))</f>
        <v>1</v>
      </c>
      <c r="D22" s="3" cm="1">
        <f t="array" ref="D22">D9/MAX(ABS($C9:$H9))</f>
        <v>1.8845553574798599E-2</v>
      </c>
      <c r="E22" s="3" cm="1">
        <f t="array" ref="E22">E9/MAX(ABS($C9:$H9))</f>
        <v>4.0481797498353073E-4</v>
      </c>
      <c r="F22" s="3" cm="1">
        <f t="array" ref="F22">F9/MAX(ABS($C9:$H9))</f>
        <v>-5.66598025370059E-2</v>
      </c>
      <c r="G22" s="3" cm="1">
        <f t="array" ref="G22">G9/MAX(ABS($C9:$H9))</f>
        <v>-6.6649745576796662E-2</v>
      </c>
      <c r="H22" s="3" cm="1">
        <f t="array" ref="H22">H9/MAX(ABS($C9:$H9))</f>
        <v>1.1405827634856926E-2</v>
      </c>
      <c r="I22" s="3" cm="1">
        <f t="array" ref="I22">I9/MAX(ABS($C9:$H9))</f>
        <v>1.4521173637083698E-2</v>
      </c>
    </row>
    <row r="23" spans="1:9" x14ac:dyDescent="0.2">
      <c r="A23" s="1" t="s">
        <v>17</v>
      </c>
      <c r="B23" s="1" t="s">
        <v>18</v>
      </c>
      <c r="C23" s="3" cm="1">
        <f t="array" ref="C23">C10/MAX(ABS($C10:$H10))</f>
        <v>0.95189649726886971</v>
      </c>
      <c r="D23" s="3" cm="1">
        <f t="array" ref="D23">D10/MAX(ABS($C10:$H10))</f>
        <v>1</v>
      </c>
      <c r="E23" s="3" cm="1">
        <f t="array" ref="E23">E10/MAX(ABS($C10:$H10))</f>
        <v>0.92015633252265261</v>
      </c>
      <c r="F23" s="3" cm="1">
        <f t="array" ref="F23">F10/MAX(ABS($C10:$H10))</f>
        <v>0.74415028375844028</v>
      </c>
      <c r="G23" s="3" cm="1">
        <f t="array" ref="G23">G10/MAX(ABS($C10:$H10))</f>
        <v>0.59694171961951425</v>
      </c>
      <c r="H23" s="3" cm="1">
        <f t="array" ref="H23">H10/MAX(ABS($C10:$H10))</f>
        <v>0.66794492038533959</v>
      </c>
      <c r="I23" s="3" cm="1">
        <f t="array" ref="I23">I10/MAX(ABS($C10:$H10))</f>
        <v>1.8383158463918161E-2</v>
      </c>
    </row>
    <row r="24" spans="1:9" x14ac:dyDescent="0.2">
      <c r="A24" s="1" t="s">
        <v>19</v>
      </c>
      <c r="B24" s="1" t="s">
        <v>20</v>
      </c>
      <c r="C24" s="3" cm="1">
        <f t="array" ref="C24">C11/MAX(ABS($C11:$H11))</f>
        <v>1</v>
      </c>
      <c r="D24" s="3" cm="1">
        <f t="array" ref="D24">D11/MAX(ABS($C11:$H11))</f>
        <v>6.1701644697464648E-2</v>
      </c>
      <c r="E24" s="3" cm="1">
        <f t="array" ref="E24">E11/MAX(ABS($C11:$H11))</f>
        <v>3.379620921495935E-2</v>
      </c>
      <c r="F24" s="3" cm="1">
        <f t="array" ref="F24">F11/MAX(ABS($C11:$H11))</f>
        <v>-5.2301969771731571E-2</v>
      </c>
      <c r="G24" s="3" cm="1">
        <f t="array" ref="G24">G11/MAX(ABS($C11:$H11))</f>
        <v>-7.4251141937342918E-2</v>
      </c>
      <c r="H24" s="3" cm="1">
        <f t="array" ref="H24">H11/MAX(ABS($C11:$H11))</f>
        <v>1.6114825735802259E-2</v>
      </c>
      <c r="I24" s="3" cm="1">
        <f t="array" ref="I24">I11/MAX(ABS($C11:$H11))</f>
        <v>0.70998848180614993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564E-3979-8E49-9909-11FAF4C4EF47}">
  <dimension ref="A1:J24"/>
  <sheetViews>
    <sheetView workbookViewId="0">
      <selection activeCell="L52" sqref="L52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19.1640625" bestFit="1" customWidth="1"/>
    <col min="4" max="4" width="19.1640625" customWidth="1"/>
    <col min="5" max="5" width="18.1640625" bestFit="1" customWidth="1"/>
    <col min="6" max="6" width="20" bestFit="1" customWidth="1"/>
    <col min="7" max="7" width="20.33203125" bestFit="1" customWidth="1"/>
    <col min="8" max="8" width="25.6640625" bestFit="1" customWidth="1"/>
  </cols>
  <sheetData>
    <row r="1" spans="1:10" x14ac:dyDescent="0.2">
      <c r="A1" s="1" t="s">
        <v>0</v>
      </c>
      <c r="B1" s="1" t="s">
        <v>1</v>
      </c>
      <c r="C1" s="1" t="str">
        <f>'GWP Contributions'!D1</f>
        <v>Waste Heat, Grid</v>
      </c>
      <c r="D1" s="1" t="str">
        <f>'GWP Contributions'!F1</f>
        <v>Waste Heat, PV (AL)</v>
      </c>
      <c r="E1" s="1" t="str">
        <f>'GWP Contributions'!H1</f>
        <v>Waste Heat, PV (AZ)</v>
      </c>
      <c r="F1" s="1" t="str">
        <f>'GWP Contributions'!J1</f>
        <v>Waste Heat, Wind</v>
      </c>
      <c r="G1" s="1" t="str">
        <f>'GWP Contributions'!L1</f>
        <v>Waste Heat, Hydro</v>
      </c>
      <c r="H1" s="1" t="str">
        <f>'GWP Contributions'!N1</f>
        <v>Waste Heat, Geothermal</v>
      </c>
      <c r="I1" s="2" t="s">
        <v>82</v>
      </c>
    </row>
    <row r="2" spans="1:10" x14ac:dyDescent="0.2">
      <c r="A2" s="1" t="s">
        <v>2</v>
      </c>
      <c r="B2" s="1" t="s">
        <v>3</v>
      </c>
      <c r="C2" s="2">
        <f>'GWP Contributions'!D2</f>
        <v>4.4033306999999999E-7</v>
      </c>
      <c r="D2" s="2">
        <f>'GWP Contributions'!F2</f>
        <v>1.3528075E-7</v>
      </c>
      <c r="E2" s="2">
        <f>'GWP Contributions'!H2</f>
        <v>1.2002413999999999E-7</v>
      </c>
      <c r="F2" s="2">
        <f>'GWP Contributions'!J2</f>
        <v>3.1782486999999999E-8</v>
      </c>
      <c r="G2" s="2">
        <f>'GWP Contributions'!L2</f>
        <v>2.2512368999999999E-8</v>
      </c>
      <c r="H2" s="2">
        <f>'GWP Contributions'!N2</f>
        <v>5.7529811999999999E-8</v>
      </c>
      <c r="I2" s="2">
        <f>'GWP Contributions'!O2</f>
        <v>2.3275372000000001E-7</v>
      </c>
    </row>
    <row r="3" spans="1:10" x14ac:dyDescent="0.2">
      <c r="A3" s="1" t="s">
        <v>4</v>
      </c>
      <c r="B3" s="1" t="s">
        <v>5</v>
      </c>
      <c r="C3" s="2">
        <f>'GWP Contributions'!D3</f>
        <v>4.8040821999999999</v>
      </c>
      <c r="D3" s="2">
        <f>'GWP Contributions'!F3</f>
        <v>-1.2225710999999999</v>
      </c>
      <c r="E3" s="2">
        <f>'GWP Contributions'!H3</f>
        <v>-1.3078789</v>
      </c>
      <c r="F3" s="2">
        <f>'GWP Contributions'!J3</f>
        <v>-2.1171525</v>
      </c>
      <c r="G3" s="2">
        <f>'GWP Contributions'!L3</f>
        <v>-2.2433939000000001</v>
      </c>
      <c r="H3" s="2">
        <f>'GWP Contributions'!N3</f>
        <v>-1.3215488</v>
      </c>
      <c r="I3" s="2">
        <f>'GWP Contributions'!O3</f>
        <v>0.9437373</v>
      </c>
      <c r="J3" s="4">
        <f>E3+C3</f>
        <v>3.4962032999999999</v>
      </c>
    </row>
    <row r="4" spans="1:10" x14ac:dyDescent="0.2">
      <c r="A4" s="1" t="s">
        <v>6</v>
      </c>
      <c r="B4" s="1" t="s">
        <v>7</v>
      </c>
      <c r="C4" s="2">
        <f>'GWP Contributions'!D4</f>
        <v>0.15815375000000001</v>
      </c>
      <c r="D4" s="2">
        <f>'GWP Contributions'!F4</f>
        <v>4.2248856000000001E-2</v>
      </c>
      <c r="E4" s="2">
        <f>'GWP Contributions'!H4</f>
        <v>3.8353268000000003E-2</v>
      </c>
      <c r="F4" s="2">
        <f>'GWP Contributions'!J4</f>
        <v>-4.9742993000000003E-3</v>
      </c>
      <c r="G4" s="2">
        <f>'GWP Contributions'!L4</f>
        <v>-1.1056458E-2</v>
      </c>
      <c r="H4" s="2">
        <f>'GWP Contributions'!N4</f>
        <v>3.5009584000000003E-2</v>
      </c>
      <c r="I4" s="2">
        <f>'GWP Contributions'!O4</f>
        <v>2.5058309000000001E-2</v>
      </c>
    </row>
    <row r="5" spans="1:10" x14ac:dyDescent="0.2">
      <c r="A5" s="1" t="s">
        <v>8</v>
      </c>
      <c r="B5" s="1" t="s">
        <v>9</v>
      </c>
      <c r="C5" s="2">
        <f>'GWP Contributions'!D5</f>
        <v>1.8577850999999999E-2</v>
      </c>
      <c r="D5" s="2">
        <f>'GWP Contributions'!F5</f>
        <v>6.5345808000000002E-3</v>
      </c>
      <c r="E5" s="2">
        <f>'GWP Contributions'!H5</f>
        <v>6.3883359999999997E-3</v>
      </c>
      <c r="F5" s="2">
        <f>'GWP Contributions'!J5</f>
        <v>2.1097300999999998E-3</v>
      </c>
      <c r="G5" s="2">
        <f>'GWP Contributions'!L5</f>
        <v>1.4916536000000001E-3</v>
      </c>
      <c r="H5" s="2">
        <f>'GWP Contributions'!N5</f>
        <v>5.0815277000000004E-3</v>
      </c>
      <c r="I5" s="2">
        <f>'GWP Contributions'!O5</f>
        <v>1.9892978E-3</v>
      </c>
    </row>
    <row r="6" spans="1:10" x14ac:dyDescent="0.2">
      <c r="A6" s="1" t="s">
        <v>10</v>
      </c>
      <c r="B6" s="1" t="s">
        <v>11</v>
      </c>
      <c r="C6" s="2">
        <f>'GWP Contributions'!D6</f>
        <v>3.6474914999999997E-2</v>
      </c>
      <c r="D6" s="2">
        <f>'GWP Contributions'!F6</f>
        <v>3.7796141999999998E-3</v>
      </c>
      <c r="E6" s="2">
        <f>'GWP Contributions'!H6</f>
        <v>3.3744521E-3</v>
      </c>
      <c r="F6" s="2">
        <f>'GWP Contributions'!J6</f>
        <v>3.4363051000000001E-4</v>
      </c>
      <c r="G6" s="2">
        <f>'GWP Contributions'!L6</f>
        <v>-2.758751E-4</v>
      </c>
      <c r="H6" s="2">
        <f>'GWP Contributions'!N6</f>
        <v>2.7648784999999999E-3</v>
      </c>
      <c r="I6" s="2">
        <f>'GWP Contributions'!O6</f>
        <v>5.5076371999999995E-4</v>
      </c>
    </row>
    <row r="7" spans="1:10" x14ac:dyDescent="0.2">
      <c r="A7" s="1" t="s">
        <v>12</v>
      </c>
      <c r="B7" s="1" t="s">
        <v>13</v>
      </c>
      <c r="C7" s="2">
        <f>'GWP Contributions'!D7</f>
        <v>1.4099785999999999E-6</v>
      </c>
      <c r="D7" s="2">
        <f>'GWP Contributions'!F7</f>
        <v>1.1883646E-6</v>
      </c>
      <c r="E7" s="2">
        <f>'GWP Contributions'!H7</f>
        <v>1.2016544E-6</v>
      </c>
      <c r="F7" s="2">
        <f>'GWP Contributions'!J7</f>
        <v>1.1317831E-6</v>
      </c>
      <c r="G7" s="2">
        <f>'GWP Contributions'!L7</f>
        <v>9.868234300000001E-7</v>
      </c>
      <c r="H7" s="2">
        <f>'GWP Contributions'!N7</f>
        <v>1.2070687E-6</v>
      </c>
      <c r="I7" s="2">
        <f>'GWP Contributions'!O7</f>
        <v>2.4790577000000001E-8</v>
      </c>
    </row>
    <row r="8" spans="1:10" x14ac:dyDescent="0.2">
      <c r="A8" s="1" t="s">
        <v>14</v>
      </c>
      <c r="B8" s="1" t="s">
        <v>13</v>
      </c>
      <c r="C8" s="2">
        <f>'GWP Contributions'!D8</f>
        <v>2.8152803000000001E-6</v>
      </c>
      <c r="D8" s="2">
        <f>'GWP Contributions'!F8</f>
        <v>1.9340661000000001E-6</v>
      </c>
      <c r="E8" s="2">
        <f>'GWP Contributions'!H8</f>
        <v>1.8600365E-6</v>
      </c>
      <c r="F8" s="2">
        <f>'GWP Contributions'!J8</f>
        <v>1.4170630999999999E-6</v>
      </c>
      <c r="G8" s="2">
        <f>'GWP Contributions'!L8</f>
        <v>1.3163607E-6</v>
      </c>
      <c r="H8" s="2">
        <f>'GWP Contributions'!N8</f>
        <v>1.5295801E-6</v>
      </c>
      <c r="I8" s="2">
        <f>'GWP Contributions'!O8</f>
        <v>5.8238609000000001E-8</v>
      </c>
    </row>
    <row r="9" spans="1:10" x14ac:dyDescent="0.2">
      <c r="A9" s="1" t="s">
        <v>15</v>
      </c>
      <c r="B9" s="1" t="s">
        <v>16</v>
      </c>
      <c r="C9" s="2">
        <f>'GWP Contributions'!D9</f>
        <v>1.2346273E-2</v>
      </c>
      <c r="D9" s="2">
        <f>'GWP Contributions'!F9</f>
        <v>1.8775834E-4</v>
      </c>
      <c r="E9" s="2">
        <f>'GWP Contributions'!H9</f>
        <v>9.3311061999999998E-5</v>
      </c>
      <c r="F9" s="2">
        <f>'GWP Contributions'!J9</f>
        <v>-7.4775622000000002E-4</v>
      </c>
      <c r="G9" s="2">
        <f>'GWP Contributions'!L9</f>
        <v>-8.7155065999999998E-4</v>
      </c>
      <c r="H9" s="2">
        <f>'GWP Contributions'!N9</f>
        <v>9.5706687999999997E-5</v>
      </c>
      <c r="I9" s="2">
        <f>'GWP Contributions'!O9</f>
        <v>2.0698204999999999E-4</v>
      </c>
    </row>
    <row r="10" spans="1:10" x14ac:dyDescent="0.2">
      <c r="A10" s="1" t="s">
        <v>17</v>
      </c>
      <c r="B10" s="1" t="s">
        <v>18</v>
      </c>
      <c r="C10" s="2">
        <f>'GWP Contributions'!D10</f>
        <v>178.33168000000001</v>
      </c>
      <c r="D10" s="2">
        <f>'GWP Contributions'!F10</f>
        <v>186.63453000000001</v>
      </c>
      <c r="E10" s="2">
        <f>'GWP Contributions'!H10</f>
        <v>175.48203000000001</v>
      </c>
      <c r="F10" s="2">
        <f>'GWP Contributions'!J10</f>
        <v>142.43174999999999</v>
      </c>
      <c r="G10" s="2">
        <f>'GWP Contributions'!L10</f>
        <v>116.99312999999999</v>
      </c>
      <c r="H10" s="2">
        <f>'GWP Contributions'!N10</f>
        <v>129.26294999999999</v>
      </c>
      <c r="I10" s="2">
        <f>'GWP Contributions'!O10</f>
        <v>3.6540420999999998</v>
      </c>
    </row>
    <row r="11" spans="1:10" x14ac:dyDescent="0.2">
      <c r="A11" s="1" t="s">
        <v>19</v>
      </c>
      <c r="B11" s="1" t="s">
        <v>20</v>
      </c>
      <c r="C11" s="2">
        <f>'GWP Contributions'!D11</f>
        <v>6.5581804999999997</v>
      </c>
      <c r="D11" s="2">
        <f>'GWP Contributions'!F11</f>
        <v>0.74677497999999998</v>
      </c>
      <c r="E11" s="2">
        <f>'GWP Contributions'!H11</f>
        <v>0.65600088999999995</v>
      </c>
      <c r="F11" s="2">
        <f>'GWP Contributions'!J11</f>
        <v>4.0793738000000003E-2</v>
      </c>
      <c r="G11" s="2">
        <f>'GWP Contributions'!L11</f>
        <v>-9.5147509000000005E-2</v>
      </c>
      <c r="H11" s="2">
        <f>'GWP Contributions'!N11</f>
        <v>0.4645302</v>
      </c>
      <c r="I11" s="2">
        <f>'GWP Contributions'!O11</f>
        <v>5.0579818000000003</v>
      </c>
    </row>
    <row r="14" spans="1:10" x14ac:dyDescent="0.2">
      <c r="A14" s="1" t="s">
        <v>0</v>
      </c>
      <c r="B14" s="1" t="s">
        <v>1</v>
      </c>
      <c r="C14" s="1" t="str">
        <f>C1</f>
        <v>Waste Heat, Grid</v>
      </c>
      <c r="D14" s="1" t="str">
        <f>D1</f>
        <v>Waste Heat, PV (AL)</v>
      </c>
      <c r="E14" s="1" t="str">
        <f t="shared" ref="E14:H14" si="0">E1</f>
        <v>Waste Heat, PV (AZ)</v>
      </c>
      <c r="F14" s="1" t="str">
        <f t="shared" si="0"/>
        <v>Waste Heat, Wind</v>
      </c>
      <c r="G14" s="1" t="str">
        <f t="shared" si="0"/>
        <v>Waste Heat, Hydro</v>
      </c>
      <c r="H14" s="1" t="str">
        <f t="shared" si="0"/>
        <v>Waste Heat, Geothermal</v>
      </c>
      <c r="I14" s="2" t="str">
        <f>I1</f>
        <v>SMR</v>
      </c>
    </row>
    <row r="15" spans="1:10" x14ac:dyDescent="0.2">
      <c r="A15" s="1" t="s">
        <v>2</v>
      </c>
      <c r="B15" s="1" t="s">
        <v>3</v>
      </c>
      <c r="C15" s="3" cm="1">
        <f t="array" ref="C15">C2/MAX(ABS($C2:$I2))</f>
        <v>1</v>
      </c>
      <c r="D15" s="3" cm="1">
        <f t="array" ref="D15">D2/MAX(ABS($C2:$I2))</f>
        <v>0.30722368865004845</v>
      </c>
      <c r="E15" s="3" cm="1">
        <f t="array" ref="E15">E2/MAX(ABS($C2:$I2))</f>
        <v>0.2725758026759153</v>
      </c>
      <c r="F15" s="3" cm="1">
        <f t="array" ref="F15">F2/MAX(ABS($C2:$I2))</f>
        <v>7.2178287676644415E-2</v>
      </c>
      <c r="G15" s="3" cm="1">
        <f t="array" ref="G15">G2/MAX(ABS($C2:$I2))</f>
        <v>5.1125773951068446E-2</v>
      </c>
      <c r="H15" s="3" cm="1">
        <f t="array" ref="H15">H2/MAX(ABS($C2:$I2))</f>
        <v>0.13065067313704146</v>
      </c>
      <c r="I15" s="3" cm="1">
        <f t="array" ref="I15">I2/MAX(ABS($C2:$I2))</f>
        <v>0.5285855999868464</v>
      </c>
    </row>
    <row r="16" spans="1:10" x14ac:dyDescent="0.2">
      <c r="A16" s="1" t="s">
        <v>4</v>
      </c>
      <c r="B16" s="1" t="s">
        <v>5</v>
      </c>
      <c r="C16" s="3" cm="1">
        <f t="array" ref="C16">C3/MAX(ABS($C3:$I3))</f>
        <v>1</v>
      </c>
      <c r="D16" s="3" cm="1">
        <f t="array" ref="D16">D3/MAX(ABS($C3:$I3))</f>
        <v>-0.25448588286020585</v>
      </c>
      <c r="E16" s="3" cm="1">
        <f t="array" ref="E16">E3/MAX(ABS($C3:$I3))</f>
        <v>-0.27224323930177546</v>
      </c>
      <c r="F16" s="3" cm="1">
        <f t="array" ref="F16">F3/MAX(ABS($C3:$I3))</f>
        <v>-0.440698641667705</v>
      </c>
      <c r="G16" s="3" cm="1">
        <f t="array" ref="G16">G3/MAX(ABS($C3:$I3))</f>
        <v>-0.46697658503844919</v>
      </c>
      <c r="H16" s="3" cm="1">
        <f t="array" ref="H16">H3/MAX(ABS($C3:$I3))</f>
        <v>-0.2750887151764389</v>
      </c>
      <c r="I16" s="3" cm="1">
        <f t="array" ref="I16">I3/MAX(ABS($C3:$I3))</f>
        <v>0.19644486932384297</v>
      </c>
    </row>
    <row r="17" spans="1:9" x14ac:dyDescent="0.2">
      <c r="A17" s="1" t="s">
        <v>6</v>
      </c>
      <c r="B17" s="1" t="s">
        <v>7</v>
      </c>
      <c r="C17" s="3" cm="1">
        <f t="array" ref="C17">C4/MAX(ABS($C4:$I4))</f>
        <v>1</v>
      </c>
      <c r="D17" s="3" cm="1">
        <f t="array" ref="D17">D4/MAX(ABS($C4:$I4))</f>
        <v>0.26713787058479488</v>
      </c>
      <c r="E17" s="3" cm="1">
        <f t="array" ref="E17">E4/MAX(ABS($C4:$I4))</f>
        <v>0.2425062194225556</v>
      </c>
      <c r="F17" s="3" cm="1">
        <f t="array" ref="F17">F4/MAX(ABS($C4:$I4))</f>
        <v>-3.1452300688412385E-2</v>
      </c>
      <c r="G17" s="3" cm="1">
        <f t="array" ref="G17">G4/MAX(ABS($C4:$I4))</f>
        <v>-6.9909553203765323E-2</v>
      </c>
      <c r="H17" s="3" cm="1">
        <f t="array" ref="H17">H4/MAX(ABS($C4:$I4))</f>
        <v>0.22136423575160249</v>
      </c>
      <c r="I17" s="3" cm="1">
        <f t="array" ref="I17">I4/MAX(ABS($C4:$I4))</f>
        <v>0.15844271160184314</v>
      </c>
    </row>
    <row r="18" spans="1:9" x14ac:dyDescent="0.2">
      <c r="A18" s="1" t="s">
        <v>8</v>
      </c>
      <c r="B18" s="1" t="s">
        <v>9</v>
      </c>
      <c r="C18" s="3" cm="1">
        <f t="array" ref="C18">C5/MAX(ABS($C5:$I5))</f>
        <v>1</v>
      </c>
      <c r="D18" s="3" cm="1">
        <f t="array" ref="D18">D5/MAX(ABS($C5:$I5))</f>
        <v>0.35174040312843508</v>
      </c>
      <c r="E18" s="3" cm="1">
        <f t="array" ref="E18">E5/MAX(ABS($C5:$I5))</f>
        <v>0.34386840544689479</v>
      </c>
      <c r="F18" s="3" cm="1">
        <f t="array" ref="F18">F5/MAX(ABS($C5:$I5))</f>
        <v>0.11356157932367958</v>
      </c>
      <c r="G18" s="3" cm="1">
        <f t="array" ref="G18">G5/MAX(ABS($C5:$I5))</f>
        <v>8.0292042389617624E-2</v>
      </c>
      <c r="H18" s="3" cm="1">
        <f t="array" ref="H18">H5/MAX(ABS($C5:$I5))</f>
        <v>0.27352613065956877</v>
      </c>
      <c r="I18" s="3" cm="1">
        <f t="array" ref="I18">I5/MAX(ABS($C5:$I5))</f>
        <v>0.10707900499363462</v>
      </c>
    </row>
    <row r="19" spans="1:9" x14ac:dyDescent="0.2">
      <c r="A19" s="1" t="s">
        <v>10</v>
      </c>
      <c r="B19" s="1" t="s">
        <v>11</v>
      </c>
      <c r="C19" s="3" cm="1">
        <f t="array" ref="C19">C6/MAX(ABS($C6:$I6))</f>
        <v>1</v>
      </c>
      <c r="D19" s="3" cm="1">
        <f t="array" ref="D19">D6/MAX(ABS($C6:$I6))</f>
        <v>0.1036222894556437</v>
      </c>
      <c r="E19" s="3" cm="1">
        <f t="array" ref="E19">E6/MAX(ABS($C6:$I6))</f>
        <v>9.2514323885333261E-2</v>
      </c>
      <c r="F19" s="3" cm="1">
        <f t="array" ref="F19">F6/MAX(ABS($C6:$I6))</f>
        <v>9.4210092059159017E-3</v>
      </c>
      <c r="G19" s="3" cm="1">
        <f t="array" ref="G19">G6/MAX(ABS($C6:$I6))</f>
        <v>-7.5634199558792673E-3</v>
      </c>
      <c r="H19" s="3" cm="1">
        <f t="array" ref="H19">H6/MAX(ABS($C6:$I6))</f>
        <v>7.580219172546393E-2</v>
      </c>
      <c r="I19" s="3" cm="1">
        <f t="array" ref="I19">I6/MAX(ABS($C6:$I6))</f>
        <v>1.5099794475189318E-2</v>
      </c>
    </row>
    <row r="20" spans="1:9" x14ac:dyDescent="0.2">
      <c r="A20" s="1" t="s">
        <v>12</v>
      </c>
      <c r="B20" s="1" t="s">
        <v>13</v>
      </c>
      <c r="C20" s="3" cm="1">
        <f t="array" ref="C20">C7/MAX(ABS($C7:$I7))</f>
        <v>1</v>
      </c>
      <c r="D20" s="3" cm="1">
        <f t="array" ref="D20">D7/MAX(ABS($C7:$I7))</f>
        <v>0.84282456485509782</v>
      </c>
      <c r="E20" s="3" cm="1">
        <f t="array" ref="E20">E7/MAX(ABS($C7:$I7))</f>
        <v>0.85225009798021056</v>
      </c>
      <c r="F20" s="3" cm="1">
        <f t="array" ref="F20">F7/MAX(ABS($C7:$I7))</f>
        <v>0.80269523239572582</v>
      </c>
      <c r="G20" s="3" cm="1">
        <f t="array" ref="G20">G7/MAX(ABS($C7:$I7))</f>
        <v>0.69988539542373207</v>
      </c>
      <c r="H20" s="3" cm="1">
        <f t="array" ref="H20">H7/MAX(ABS($C7:$I7))</f>
        <v>0.85609008533888398</v>
      </c>
      <c r="I20" s="3" cm="1">
        <f t="array" ref="I20">I7/MAX(ABS($C7:$I7))</f>
        <v>1.7582236354509211E-2</v>
      </c>
    </row>
    <row r="21" spans="1:9" x14ac:dyDescent="0.2">
      <c r="A21" s="1" t="s">
        <v>14</v>
      </c>
      <c r="B21" s="1" t="s">
        <v>13</v>
      </c>
      <c r="C21" s="3" cm="1">
        <f t="array" ref="C21">C8/MAX(ABS($C8:$I8))</f>
        <v>1</v>
      </c>
      <c r="D21" s="3" cm="1">
        <f t="array" ref="D21">D8/MAX(ABS($C8:$I8))</f>
        <v>0.68698882310226805</v>
      </c>
      <c r="E21" s="3" cm="1">
        <f t="array" ref="E21">E8/MAX(ABS($C8:$I8))</f>
        <v>0.66069318213181116</v>
      </c>
      <c r="F21" s="3" cm="1">
        <f t="array" ref="F21">F8/MAX(ABS($C8:$I8))</f>
        <v>0.50334707346902541</v>
      </c>
      <c r="G21" s="3" cm="1">
        <f t="array" ref="G21">G8/MAX(ABS($C8:$I8))</f>
        <v>0.46757713610257562</v>
      </c>
      <c r="H21" s="3" cm="1">
        <f t="array" ref="H21">H8/MAX(ABS($C8:$I8))</f>
        <v>0.54331360895041247</v>
      </c>
      <c r="I21" s="3" cm="1">
        <f t="array" ref="I21">I8/MAX(ABS($C8:$I8))</f>
        <v>2.0686611205285668E-2</v>
      </c>
    </row>
    <row r="22" spans="1:9" x14ac:dyDescent="0.2">
      <c r="A22" s="1" t="s">
        <v>15</v>
      </c>
      <c r="B22" s="1" t="s">
        <v>16</v>
      </c>
      <c r="C22" s="3" cm="1">
        <f t="array" ref="C22">C9/MAX(ABS($C9:$I9))</f>
        <v>1</v>
      </c>
      <c r="D22" s="3" cm="1">
        <f t="array" ref="D22">D9/MAX(ABS($C9:$I9))</f>
        <v>1.5207693852225689E-2</v>
      </c>
      <c r="E22" s="3" cm="1">
        <f t="array" ref="E22">E9/MAX(ABS($C9:$I9))</f>
        <v>7.5578323920101236E-3</v>
      </c>
      <c r="F22" s="3" cm="1">
        <f t="array" ref="F22">F9/MAX(ABS($C9:$I9))</f>
        <v>-6.0565339839804291E-2</v>
      </c>
      <c r="G22" s="3" cm="1">
        <f t="array" ref="G22">G9/MAX(ABS($C9:$I9))</f>
        <v>-7.0592207057141865E-2</v>
      </c>
      <c r="H22" s="3" cm="1">
        <f t="array" ref="H22">H9/MAX(ABS($C9:$I9))</f>
        <v>7.751868762338238E-3</v>
      </c>
      <c r="I22" s="3" cm="1">
        <f t="array" ref="I22">I9/MAX(ABS($C9:$I9))</f>
        <v>1.6764739448090933E-2</v>
      </c>
    </row>
    <row r="23" spans="1:9" x14ac:dyDescent="0.2">
      <c r="A23" s="1" t="s">
        <v>17</v>
      </c>
      <c r="B23" s="1" t="s">
        <v>18</v>
      </c>
      <c r="C23" s="3" cm="1">
        <f t="array" ref="C23">C10/MAX(ABS($C10:$I10))</f>
        <v>0.95551278747828705</v>
      </c>
      <c r="D23" s="3" cm="1">
        <f t="array" ref="D23">D10/MAX(ABS($C10:$I10))</f>
        <v>1</v>
      </c>
      <c r="E23" s="3" cm="1">
        <f t="array" ref="E23">E10/MAX(ABS($C10:$I10))</f>
        <v>0.94024417668048887</v>
      </c>
      <c r="F23" s="3" cm="1">
        <f t="array" ref="F23">F10/MAX(ABS($C10:$I10))</f>
        <v>0.76315861807565821</v>
      </c>
      <c r="G23" s="3" cm="1">
        <f t="array" ref="G23">G10/MAX(ABS($C10:$I10))</f>
        <v>0.62685683083403687</v>
      </c>
      <c r="H23" s="3" cm="1">
        <f t="array" ref="H23">H10/MAX(ABS($C10:$I10))</f>
        <v>0.69259932768068144</v>
      </c>
      <c r="I23" s="3" cm="1">
        <f t="array" ref="I23">I10/MAX(ABS($C10:$I10))</f>
        <v>1.957859620082093E-2</v>
      </c>
    </row>
    <row r="24" spans="1:9" x14ac:dyDescent="0.2">
      <c r="A24" s="1" t="s">
        <v>19</v>
      </c>
      <c r="B24" s="1" t="s">
        <v>20</v>
      </c>
      <c r="C24" s="3" cm="1">
        <f t="array" ref="C24">C11/MAX(ABS($C11:$I11))</f>
        <v>1</v>
      </c>
      <c r="D24" s="3" cm="1">
        <f t="array" ref="D24">D11/MAX(ABS($C11:$I11))</f>
        <v>0.11386923247995386</v>
      </c>
      <c r="E24" s="3" cm="1">
        <f t="array" ref="E24">E11/MAX(ABS($C11:$I11))</f>
        <v>0.10002787968400687</v>
      </c>
      <c r="F24" s="3" cm="1">
        <f t="array" ref="F24">F11/MAX(ABS($C11:$I11))</f>
        <v>6.2202828970626843E-3</v>
      </c>
      <c r="G24" s="3" cm="1">
        <f t="array" ref="G24">G11/MAX(ABS($C11:$I11))</f>
        <v>-1.4508217485017377E-2</v>
      </c>
      <c r="H24" s="3" cm="1">
        <f t="array" ref="H24">H11/MAX(ABS($C11:$I11))</f>
        <v>7.0832176699009736E-2</v>
      </c>
      <c r="I24" s="3" cm="1">
        <f t="array" ref="I24">I11/MAX(ABS($C11:$I11))</f>
        <v>0.77124772640826222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Title</vt:lpstr>
      <vt:lpstr>GWP Contributions</vt:lpstr>
      <vt:lpstr>MW vs Waste Heat</vt:lpstr>
      <vt:lpstr>Relative - Grid</vt:lpstr>
      <vt:lpstr>Relative - PV (AL)</vt:lpstr>
      <vt:lpstr>Relative - PV (AZ)</vt:lpstr>
      <vt:lpstr>Relative - Hydro</vt:lpstr>
      <vt:lpstr>Relative - Wind</vt:lpstr>
      <vt:lpstr>Relative - Geothermal</vt:lpstr>
      <vt:lpstr>Relative - MW</vt:lpstr>
      <vt:lpstr>Relative - Waste Heat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Badger</dc:creator>
  <cp:lastModifiedBy>Nick Badger</cp:lastModifiedBy>
  <dcterms:created xsi:type="dcterms:W3CDTF">2023-10-26T01:04:42Z</dcterms:created>
  <dcterms:modified xsi:type="dcterms:W3CDTF">2024-07-08T19:30:44Z</dcterms:modified>
</cp:coreProperties>
</file>