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 Bracher\Documents\Main\Research - SLU\NMR Standards for Sulfuric Acid (Ofosu)\Outline 24\"/>
    </mc:Choice>
  </mc:AlternateContent>
  <xr:revisionPtr revIDLastSave="0" documentId="13_ncr:1_{A1954DCE-A118-4B72-81C8-767E588D1B16}" xr6:coauthVersionLast="47" xr6:coauthVersionMax="47" xr10:uidLastSave="{00000000-0000-0000-0000-000000000000}"/>
  <bookViews>
    <workbookView xWindow="-93" yWindow="-93" windowWidth="25786" windowHeight="13986" xr2:uid="{F940B4D2-4285-40C6-9F43-FC4DF37BF12A}"/>
  </bookViews>
  <sheets>
    <sheet name="01-Contents" sheetId="5" r:id="rId1"/>
    <sheet name="02-Stability of Int. Stds" sheetId="13" r:id="rId2"/>
    <sheet name="03-Mixed Stability Test" sheetId="12" r:id="rId3"/>
    <sheet name="04-Solubility" sheetId="11" r:id="rId4"/>
    <sheet name="05-T1 Data Report" sheetId="10" r:id="rId5"/>
    <sheet name="06-Kinetics Data DMS" sheetId="3" r:id="rId6"/>
    <sheet name="07-Kinetics Data DNB" sheetId="8" r:id="rId7"/>
    <sheet name="08-Kinetics Data PFT" sheetId="4" r:id="rId8"/>
    <sheet name="09-Kinetics Data KHP" sheetId="9" r:id="rId9"/>
  </sheets>
  <definedNames>
    <definedName name="_Hlk176357840" localSheetId="2">'03-Mixed Stability Test'!$Y$103</definedName>
    <definedName name="_Hlk176359560" localSheetId="2">'03-Mixed Stability Test'!$Y$111</definedName>
    <definedName name="_Hlk178094568" localSheetId="2">'03-Mixed Stability Test'!$Y$48</definedName>
    <definedName name="_Hlk178101640" localSheetId="2">'03-Mixed Stability Test'!$Y$113</definedName>
    <definedName name="_Hlk178101660" localSheetId="2">'03-Mixed Stability Test'!$Y$138</definedName>
    <definedName name="_Hlk178857349" localSheetId="2">'03-Mixed Stability Test'!$Y$112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12" l="1"/>
  <c r="AE42" i="12" s="1"/>
  <c r="AD41" i="12"/>
  <c r="AE40" i="12"/>
  <c r="AD40" i="12"/>
  <c r="AD39" i="12"/>
  <c r="AE38" i="12"/>
  <c r="AD38" i="12"/>
  <c r="AD37" i="12"/>
  <c r="AE36" i="12"/>
  <c r="AD36" i="12"/>
  <c r="AD35" i="12"/>
  <c r="AE56" i="12"/>
  <c r="AD56" i="12"/>
  <c r="AD55" i="12"/>
  <c r="AE54" i="12"/>
  <c r="AD54" i="12"/>
  <c r="AD53" i="12"/>
  <c r="AE52" i="12"/>
  <c r="AD52" i="12"/>
  <c r="AD51" i="12"/>
  <c r="AD50" i="12"/>
  <c r="AD49" i="12"/>
  <c r="AE50" i="12" s="1"/>
  <c r="AE57" i="12" s="1"/>
  <c r="AJ79" i="12"/>
  <c r="AJ81" i="12"/>
  <c r="AJ83" i="12"/>
  <c r="AJ77" i="12"/>
  <c r="AI79" i="12"/>
  <c r="AI81" i="12"/>
  <c r="AI83" i="12"/>
  <c r="AI77" i="12"/>
  <c r="AE43" i="12" l="1"/>
  <c r="AH79" i="12"/>
  <c r="AH81" i="12"/>
  <c r="AH83" i="12"/>
  <c r="AH77" i="12"/>
  <c r="AE70" i="12"/>
  <c r="AE68" i="12"/>
  <c r="AD64" i="12"/>
  <c r="AE64" i="12" s="1"/>
  <c r="AD65" i="12"/>
  <c r="AE66" i="12" s="1"/>
  <c r="AD66" i="12"/>
  <c r="AD67" i="12"/>
  <c r="AD68" i="12"/>
  <c r="AD69" i="12"/>
  <c r="AD70" i="12"/>
  <c r="AD63" i="12"/>
  <c r="U12" i="12"/>
  <c r="V12" i="12"/>
  <c r="W12" i="12"/>
  <c r="U17" i="12"/>
  <c r="V17" i="12"/>
  <c r="W17" i="12"/>
  <c r="U22" i="12"/>
  <c r="V22" i="12"/>
  <c r="W22" i="12"/>
  <c r="U30" i="12"/>
  <c r="V30" i="12"/>
  <c r="W30" i="12"/>
  <c r="U35" i="12"/>
  <c r="V35" i="12"/>
  <c r="W35" i="12"/>
  <c r="U40" i="12"/>
  <c r="V40" i="12"/>
  <c r="W40" i="12"/>
  <c r="U45" i="12"/>
  <c r="V45" i="12"/>
  <c r="W45" i="12"/>
  <c r="U53" i="12"/>
  <c r="V53" i="12"/>
  <c r="W53" i="12"/>
  <c r="U58" i="12"/>
  <c r="V58" i="12"/>
  <c r="W58" i="12"/>
  <c r="U63" i="12"/>
  <c r="V63" i="12"/>
  <c r="W63" i="12"/>
  <c r="U68" i="12"/>
  <c r="V68" i="12"/>
  <c r="W68" i="12"/>
  <c r="U76" i="12"/>
  <c r="V76" i="12"/>
  <c r="W76" i="12"/>
  <c r="U81" i="12"/>
  <c r="V81" i="12"/>
  <c r="W81" i="12"/>
  <c r="U86" i="12"/>
  <c r="V86" i="12"/>
  <c r="W86" i="12"/>
  <c r="U91" i="12"/>
  <c r="V91" i="12"/>
  <c r="W91" i="12"/>
  <c r="W7" i="12"/>
  <c r="V7" i="12"/>
  <c r="U7" i="12"/>
  <c r="H17" i="12"/>
  <c r="I17" i="12"/>
  <c r="J17" i="12"/>
  <c r="H22" i="12"/>
  <c r="I22" i="12"/>
  <c r="J22" i="12"/>
  <c r="H30" i="12"/>
  <c r="I30" i="12"/>
  <c r="J30" i="12"/>
  <c r="H35" i="12"/>
  <c r="I35" i="12"/>
  <c r="J35" i="12"/>
  <c r="H40" i="12"/>
  <c r="I40" i="12"/>
  <c r="J40" i="12"/>
  <c r="H45" i="12"/>
  <c r="I45" i="12"/>
  <c r="J45" i="12"/>
  <c r="H53" i="12"/>
  <c r="I53" i="12"/>
  <c r="J53" i="12"/>
  <c r="H58" i="12"/>
  <c r="I58" i="12"/>
  <c r="J58" i="12"/>
  <c r="H63" i="12"/>
  <c r="I63" i="12"/>
  <c r="J63" i="12"/>
  <c r="H68" i="12"/>
  <c r="I68" i="12"/>
  <c r="J68" i="12"/>
  <c r="H76" i="12"/>
  <c r="I76" i="12"/>
  <c r="J76" i="12"/>
  <c r="H81" i="12"/>
  <c r="I81" i="12"/>
  <c r="J81" i="12"/>
  <c r="H86" i="12"/>
  <c r="I86" i="12"/>
  <c r="J86" i="12"/>
  <c r="H91" i="12"/>
  <c r="I91" i="12"/>
  <c r="J91" i="12"/>
  <c r="H12" i="12"/>
  <c r="I12" i="12"/>
  <c r="J12" i="12"/>
  <c r="J7" i="12"/>
  <c r="I7" i="12"/>
  <c r="H7" i="12"/>
  <c r="F34" i="9"/>
  <c r="G34" i="9" s="1"/>
  <c r="F33" i="9"/>
  <c r="G33" i="9" s="1"/>
  <c r="F32" i="9"/>
  <c r="G32" i="9" s="1"/>
  <c r="F31" i="9"/>
  <c r="G31" i="9" s="1"/>
  <c r="F30" i="9"/>
  <c r="G30" i="9" s="1"/>
  <c r="F29" i="9"/>
  <c r="G29" i="9" s="1"/>
  <c r="F20" i="9"/>
  <c r="G20" i="9" s="1"/>
  <c r="F19" i="9"/>
  <c r="G19" i="9" s="1"/>
  <c r="F18" i="9"/>
  <c r="G18" i="9" s="1"/>
  <c r="F17" i="9"/>
  <c r="G17" i="9" s="1"/>
  <c r="F16" i="9"/>
  <c r="G16" i="9" s="1"/>
  <c r="F15" i="9"/>
  <c r="G15" i="9" s="1"/>
  <c r="H107" i="8"/>
  <c r="I107" i="8" s="1"/>
  <c r="G107" i="8"/>
  <c r="D91" i="8"/>
  <c r="E91" i="8" s="1"/>
  <c r="D90" i="8"/>
  <c r="E90" i="8" s="1"/>
  <c r="D89" i="8"/>
  <c r="E89" i="8" s="1"/>
  <c r="D88" i="8"/>
  <c r="E88" i="8" s="1"/>
  <c r="D87" i="8"/>
  <c r="E87" i="8" s="1"/>
  <c r="D86" i="8"/>
  <c r="E86" i="8" s="1"/>
  <c r="D79" i="8"/>
  <c r="E79" i="8" s="1"/>
  <c r="D78" i="8"/>
  <c r="E78" i="8" s="1"/>
  <c r="D77" i="8"/>
  <c r="E77" i="8" s="1"/>
  <c r="D76" i="8"/>
  <c r="E76" i="8" s="1"/>
  <c r="D75" i="8"/>
  <c r="E75" i="8" s="1"/>
  <c r="D74" i="8"/>
  <c r="E74" i="8" s="1"/>
  <c r="D66" i="8"/>
  <c r="E66" i="8" s="1"/>
  <c r="D65" i="8"/>
  <c r="E65" i="8" s="1"/>
  <c r="D64" i="8"/>
  <c r="E64" i="8" s="1"/>
  <c r="D63" i="8"/>
  <c r="E63" i="8" s="1"/>
  <c r="D62" i="8"/>
  <c r="E62" i="8" s="1"/>
  <c r="D61" i="8"/>
  <c r="E61" i="8" s="1"/>
  <c r="H54" i="8"/>
  <c r="I54" i="8" s="1"/>
  <c r="G54" i="8"/>
  <c r="D45" i="8"/>
  <c r="E45" i="8" s="1"/>
  <c r="D44" i="8"/>
  <c r="E44" i="8" s="1"/>
  <c r="D43" i="8"/>
  <c r="E43" i="8" s="1"/>
  <c r="D42" i="8"/>
  <c r="E42" i="8" s="1"/>
  <c r="D41" i="8"/>
  <c r="E41" i="8" s="1"/>
  <c r="E40" i="8"/>
  <c r="D40" i="8"/>
  <c r="D32" i="8"/>
  <c r="E32" i="8" s="1"/>
  <c r="D31" i="8"/>
  <c r="E31" i="8" s="1"/>
  <c r="D30" i="8"/>
  <c r="E30" i="8" s="1"/>
  <c r="D29" i="8"/>
  <c r="E29" i="8" s="1"/>
  <c r="E28" i="8"/>
  <c r="D28" i="8"/>
  <c r="D27" i="8"/>
  <c r="E27" i="8" s="1"/>
  <c r="D21" i="8"/>
  <c r="E21" i="8" s="1"/>
  <c r="D20" i="8"/>
  <c r="E20" i="8" s="1"/>
  <c r="D19" i="8"/>
  <c r="E19" i="8" s="1"/>
  <c r="D18" i="8"/>
  <c r="E18" i="8" s="1"/>
  <c r="D17" i="8"/>
  <c r="E17" i="8" s="1"/>
  <c r="D16" i="8"/>
  <c r="E16" i="8" s="1"/>
  <c r="E112" i="3"/>
  <c r="G112" i="3" s="1"/>
  <c r="H112" i="3" s="1"/>
  <c r="F18" i="3"/>
  <c r="F17" i="3"/>
  <c r="F19" i="3"/>
  <c r="F20" i="3"/>
  <c r="F21" i="3"/>
  <c r="F22" i="3"/>
  <c r="F112" i="3" l="1"/>
  <c r="AE71" i="12"/>
  <c r="E32" i="4"/>
  <c r="E34" i="4"/>
  <c r="D30" i="4"/>
  <c r="E30" i="4" s="1"/>
  <c r="D31" i="4"/>
  <c r="E31" i="4" s="1"/>
  <c r="D32" i="4"/>
  <c r="D33" i="4"/>
  <c r="E33" i="4" s="1"/>
  <c r="D34" i="4"/>
  <c r="E29" i="4"/>
  <c r="D29" i="4"/>
  <c r="G16" i="4"/>
  <c r="G17" i="4"/>
  <c r="G18" i="4"/>
  <c r="G19" i="4"/>
  <c r="G20" i="4"/>
  <c r="G15" i="4"/>
  <c r="E16" i="4"/>
  <c r="E15" i="4"/>
  <c r="D16" i="4"/>
  <c r="D17" i="4"/>
  <c r="E17" i="4" s="1"/>
  <c r="D18" i="4"/>
  <c r="E18" i="4" s="1"/>
  <c r="D19" i="4"/>
  <c r="E19" i="4" s="1"/>
  <c r="D20" i="4"/>
  <c r="E20" i="4" s="1"/>
  <c r="D15" i="4"/>
  <c r="F57" i="3"/>
  <c r="G57" i="3"/>
  <c r="H57" i="3" s="1"/>
  <c r="E99" i="3"/>
  <c r="E100" i="3"/>
  <c r="E95" i="3"/>
  <c r="D96" i="3"/>
  <c r="E96" i="3" s="1"/>
  <c r="D97" i="3"/>
  <c r="E97" i="3" s="1"/>
  <c r="D98" i="3"/>
  <c r="E98" i="3" s="1"/>
  <c r="D99" i="3"/>
  <c r="D100" i="3"/>
  <c r="D95" i="3"/>
  <c r="E87" i="3"/>
  <c r="E88" i="3"/>
  <c r="E83" i="3"/>
  <c r="D84" i="3"/>
  <c r="E84" i="3" s="1"/>
  <c r="D85" i="3"/>
  <c r="E85" i="3" s="1"/>
  <c r="D86" i="3"/>
  <c r="E86" i="3" s="1"/>
  <c r="D87" i="3"/>
  <c r="D88" i="3"/>
  <c r="D83" i="3"/>
  <c r="F73" i="3"/>
  <c r="F74" i="3"/>
  <c r="F75" i="3"/>
  <c r="F76" i="3"/>
  <c r="F77" i="3"/>
  <c r="F72" i="3"/>
  <c r="E73" i="3"/>
  <c r="E74" i="3"/>
  <c r="E75" i="3"/>
  <c r="D73" i="3"/>
  <c r="D74" i="3"/>
  <c r="D75" i="3"/>
  <c r="D76" i="3"/>
  <c r="E76" i="3" s="1"/>
  <c r="D77" i="3"/>
  <c r="E77" i="3" s="1"/>
  <c r="D72" i="3"/>
  <c r="E72" i="3" s="1"/>
  <c r="E41" i="3" l="1"/>
  <c r="D41" i="3"/>
  <c r="D42" i="3"/>
  <c r="E42" i="3" s="1"/>
  <c r="D43" i="3"/>
  <c r="E43" i="3" s="1"/>
  <c r="D44" i="3"/>
  <c r="E44" i="3" s="1"/>
  <c r="D45" i="3"/>
  <c r="E45" i="3" s="1"/>
  <c r="D40" i="3"/>
  <c r="E40" i="3" s="1"/>
  <c r="E29" i="3"/>
  <c r="D29" i="3"/>
  <c r="D30" i="3"/>
  <c r="E30" i="3" s="1"/>
  <c r="D31" i="3"/>
  <c r="E31" i="3" s="1"/>
  <c r="D32" i="3"/>
  <c r="E32" i="3" s="1"/>
  <c r="D33" i="3"/>
  <c r="E33" i="3" s="1"/>
  <c r="D28" i="3"/>
  <c r="E28" i="3" s="1"/>
  <c r="E18" i="3" l="1"/>
  <c r="D18" i="3"/>
  <c r="D19" i="3"/>
  <c r="E19" i="3" s="1"/>
  <c r="D20" i="3"/>
  <c r="E20" i="3" s="1"/>
  <c r="D21" i="3"/>
  <c r="E21" i="3" s="1"/>
  <c r="D22" i="3"/>
  <c r="E22" i="3" s="1"/>
  <c r="D17" i="3"/>
  <c r="E17" i="3" s="1"/>
</calcChain>
</file>

<file path=xl/sharedStrings.xml><?xml version="1.0" encoding="utf-8"?>
<sst xmlns="http://schemas.openxmlformats.org/spreadsheetml/2006/main" count="929" uniqueCount="147">
  <si>
    <t>Source Data File – This file contains the data collected and analyzed within the paper</t>
  </si>
  <si>
    <t>Sheet</t>
  </si>
  <si>
    <t xml:space="preserve">Item </t>
  </si>
  <si>
    <t>Description</t>
  </si>
  <si>
    <t>Table of Contents</t>
  </si>
  <si>
    <t xml:space="preserve">This sheet lists the contents of this source data file. The entry for each sheet includes a brief description of its contents. </t>
  </si>
  <si>
    <t>95 % CI</t>
  </si>
  <si>
    <t xml:space="preserve">3-methoxy-2,2-dimethyl-3-oxopropanoic </t>
  </si>
  <si>
    <t>1.31, 3.77</t>
  </si>
  <si>
    <t>1,4-dinitrobenzene</t>
  </si>
  <si>
    <t>potasium hydrogen phthalate</t>
  </si>
  <si>
    <t>7.48, 8.08</t>
  </si>
  <si>
    <t>1.15, 0.73</t>
  </si>
  <si>
    <t>0.06748, 0.09836</t>
  </si>
  <si>
    <t>7.01, 7.15,7.31</t>
  </si>
  <si>
    <t>0.90, 0.94. 0.711</t>
  </si>
  <si>
    <t>0.08687, 0.03152, 0.07836</t>
  </si>
  <si>
    <t>Trial 1</t>
  </si>
  <si>
    <t>Trial 2</t>
  </si>
  <si>
    <t>Trial 3</t>
  </si>
  <si>
    <t>time/hrs</t>
  </si>
  <si>
    <t>time/sec</t>
  </si>
  <si>
    <t>Peak 1</t>
  </si>
  <si>
    <t>Peak 2</t>
  </si>
  <si>
    <t>Int-t/int-0</t>
  </si>
  <si>
    <t>neg ln</t>
  </si>
  <si>
    <t>t-diff</t>
  </si>
  <si>
    <t>AVG</t>
  </si>
  <si>
    <t>stand.dev</t>
  </si>
  <si>
    <t>MIX 3</t>
  </si>
  <si>
    <t>MIX 4</t>
  </si>
  <si>
    <t>MIX 1</t>
  </si>
  <si>
    <t>time</t>
  </si>
  <si>
    <t>pk 1=1.3</t>
  </si>
  <si>
    <t>pk 2=3.8</t>
  </si>
  <si>
    <t>t/diff</t>
  </si>
  <si>
    <t>RT-DAY1</t>
  </si>
  <si>
    <t>Ref. KHP</t>
  </si>
  <si>
    <t>DNB</t>
  </si>
  <si>
    <t>DMS</t>
  </si>
  <si>
    <t>KHP</t>
  </si>
  <si>
    <t>RT-DAY3</t>
  </si>
  <si>
    <t>RT-DAY5</t>
  </si>
  <si>
    <t>RT-DAY7</t>
  </si>
  <si>
    <t>50-DAY7</t>
  </si>
  <si>
    <t>50-DAY1</t>
  </si>
  <si>
    <t>50-DAY3</t>
  </si>
  <si>
    <t>50-DAY5</t>
  </si>
  <si>
    <t>70-DAY1</t>
  </si>
  <si>
    <t>70-DAY3</t>
  </si>
  <si>
    <t>70-DAY5</t>
  </si>
  <si>
    <t>70-DAY7</t>
  </si>
  <si>
    <t>100-DAY1</t>
  </si>
  <si>
    <t>100-DAY3</t>
  </si>
  <si>
    <t>100-DAY5</t>
  </si>
  <si>
    <t>100-DAY7</t>
  </si>
  <si>
    <t>Ref. Dinitrobenzene</t>
  </si>
  <si>
    <t>DMS/DNB</t>
  </si>
  <si>
    <t>Ratio</t>
  </si>
  <si>
    <t>DMS/KHP</t>
  </si>
  <si>
    <t>These are integrated values from NMR experiments at various temperatures to see if the ratios of the integrated signals did hold constant over the course of the experiment</t>
  </si>
  <si>
    <t>Compounds</t>
  </si>
  <si>
    <t>Integration</t>
  </si>
  <si>
    <t>X</t>
  </si>
  <si>
    <t>Room Temp.</t>
  </si>
  <si>
    <r>
      <t xml:space="preserve">Peak integrated </t>
    </r>
    <r>
      <rPr>
        <b/>
        <sz val="11"/>
        <color theme="1"/>
        <rFont val="Matura MT Script Capitals"/>
        <family val="4"/>
      </rPr>
      <t>±</t>
    </r>
    <r>
      <rPr>
        <b/>
        <sz val="11"/>
        <color theme="1"/>
        <rFont val="Calibri"/>
        <family val="2"/>
      </rPr>
      <t>0.25</t>
    </r>
  </si>
  <si>
    <t xml:space="preserve">These are integrated values from NMR experiments at various temperatures </t>
  </si>
  <si>
    <t>&gt; 70 mg/mL</t>
  </si>
  <si>
    <t>&gt; 60 mg/mL</t>
  </si>
  <si>
    <t>&gt; 50 mg/mL</t>
  </si>
  <si>
    <t>Day 1</t>
  </si>
  <si>
    <t>Day 7</t>
  </si>
  <si>
    <t>DMSul</t>
  </si>
  <si>
    <t>DMSul/KHP</t>
  </si>
  <si>
    <t>DMSul/DNB</t>
  </si>
  <si>
    <t>Initial</t>
  </si>
  <si>
    <r>
      <t>Temp./</t>
    </r>
    <r>
      <rPr>
        <b/>
        <vertAlign val="superscript"/>
        <sz val="11"/>
        <color theme="1"/>
        <rFont val="Calibri"/>
        <family val="2"/>
        <scheme val="minor"/>
      </rPr>
      <t>◦</t>
    </r>
    <r>
      <rPr>
        <b/>
        <sz val="11"/>
        <color theme="1"/>
        <rFont val="Calibri"/>
        <family val="2"/>
        <scheme val="minor"/>
      </rPr>
      <t>C</t>
    </r>
  </si>
  <si>
    <t>&gt; 40 mg/mL</t>
  </si>
  <si>
    <t>Guidance to Reader</t>
  </si>
  <si>
    <r>
      <rPr>
        <b/>
        <i/>
        <sz val="14"/>
        <color theme="1"/>
        <rFont val="Calibri"/>
        <family val="2"/>
        <scheme val="minor"/>
      </rPr>
      <t>T</t>
    </r>
    <r>
      <rPr>
        <b/>
        <vertAlign val="sub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 xml:space="preserve"> Data Report</t>
    </r>
  </si>
  <si>
    <r>
      <t xml:space="preserve">Internal Standards for Quantitative </t>
    </r>
    <r>
      <rPr>
        <b/>
        <vertAlign val="superscript"/>
        <sz val="36"/>
        <color theme="1"/>
        <rFont val="Calibri"/>
        <family val="2"/>
        <scheme val="minor"/>
      </rPr>
      <t>1</t>
    </r>
    <r>
      <rPr>
        <b/>
        <sz val="36"/>
        <color theme="1"/>
        <rFont val="Calibri"/>
        <family val="2"/>
        <scheme val="minor"/>
      </rPr>
      <t>H NMR Spectroscopy (qNMR) in Concentrated Sulfuric Acid
 in Concentrated Sulfuric Acid</t>
    </r>
  </si>
  <si>
    <r>
      <t xml:space="preserve">50 </t>
    </r>
    <r>
      <rPr>
        <b/>
        <sz val="11"/>
        <color theme="1"/>
        <rFont val="Aptos Narrow"/>
        <family val="2"/>
      </rPr>
      <t>°</t>
    </r>
    <r>
      <rPr>
        <b/>
        <sz val="11"/>
        <color theme="1"/>
        <rFont val="Calibri"/>
        <family val="2"/>
        <scheme val="minor"/>
      </rPr>
      <t>C</t>
    </r>
  </si>
  <si>
    <t>70 °C</t>
  </si>
  <si>
    <t>100 °C</t>
  </si>
  <si>
    <r>
      <t>Area covered from [0</t>
    </r>
    <r>
      <rPr>
        <b/>
        <sz val="11"/>
        <color theme="1"/>
        <rFont val="Calibri"/>
        <family val="2"/>
      </rPr>
      <t>–</t>
    </r>
    <r>
      <rPr>
        <b/>
        <sz val="11"/>
        <color theme="1"/>
        <rFont val="Calibri"/>
        <family val="2"/>
        <scheme val="minor"/>
      </rPr>
      <t>9]ppm</t>
    </r>
  </si>
  <si>
    <t>1,4-dioxane</t>
  </si>
  <si>
    <t xml:space="preserve">dimethyl sulfone </t>
  </si>
  <si>
    <t>tetraphenylphosphonium bromide</t>
  </si>
  <si>
    <t>pentafluorotoluene</t>
  </si>
  <si>
    <t>duroquinone</t>
  </si>
  <si>
    <t>tetramethylsilane</t>
  </si>
  <si>
    <t>the 8.3 ppm peak from KHP was used as reference signal for that standard</t>
  </si>
  <si>
    <t>Abbreviations</t>
  </si>
  <si>
    <t xml:space="preserve">Note on KHP </t>
  </si>
  <si>
    <t>% change</t>
  </si>
  <si>
    <t>AVG % change</t>
  </si>
  <si>
    <t>Minimum Concentration (mass/volume)</t>
  </si>
  <si>
    <t>by Desmond B. Ofosu, Robert Z. Mendoza &amp; Paul J. Bracher</t>
  </si>
  <si>
    <t>Thermal Stability Test for the Eight Internal Standards</t>
  </si>
  <si>
    <t>Further (Mixed) Thermal Stability Test for the Top Three Candidates</t>
  </si>
  <si>
    <t>Solubility Testing for the Internal Standards</t>
  </si>
  <si>
    <t>Approximate solubility measurements in deuterated sulfuric acid estimated for the eight internal standard candidates</t>
  </si>
  <si>
    <t>These are estimated minimum solubilities (reported in mass per volume) in deuterated concentrated sulfuric acid</t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</si>
  <si>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Measurements  </t>
    </r>
  </si>
  <si>
    <t xml:space="preserve">The data presented here were analyzed with Dynamics Center processing software  </t>
  </si>
  <si>
    <r>
      <t xml:space="preserve">Rate Constant for the Decarboxylation of Compound </t>
    </r>
    <r>
      <rPr>
        <b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Using Dimethyl Sulfone </t>
    </r>
  </si>
  <si>
    <r>
      <t xml:space="preserve">Rate Constant for the Decarboxylation of Compound </t>
    </r>
    <r>
      <rPr>
        <b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Using 1,4-Dinitrobenzene</t>
    </r>
  </si>
  <si>
    <r>
      <t xml:space="preserve">Rate Constant for the Decarboxylation of Compound </t>
    </r>
    <r>
      <rPr>
        <b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Using 2,3,4,5,6-Pentafluorotoluene</t>
    </r>
  </si>
  <si>
    <r>
      <t xml:space="preserve">Rate Constant for the Decarboxylation of Compound </t>
    </r>
    <r>
      <rPr>
        <b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Using Potassium Hydrogen Phthalate</t>
    </r>
  </si>
  <si>
    <r>
      <t xml:space="preserve">DMS = dimethyl sulfone; KHP = potassium hydrogen phthalate; DNB = 1,4-dinitrobenzene; PFT = 2,3,4,5,6-pentafluorotoluene; PK = peak; RT = room temperature (23 </t>
    </r>
    <r>
      <rPr>
        <sz val="11"/>
        <color theme="1"/>
        <rFont val="Aptos Narrow"/>
        <family val="2"/>
      </rPr>
      <t>°</t>
    </r>
    <r>
      <rPr>
        <sz val="11"/>
        <color theme="1"/>
        <rFont val="Calibri"/>
        <family val="2"/>
        <scheme val="minor"/>
      </rPr>
      <t>C)</t>
    </r>
  </si>
  <si>
    <t>0.04310, 0.04825</t>
  </si>
  <si>
    <t>0.304, 0.460</t>
  </si>
  <si>
    <t>potassium hydrogen phthalate</t>
  </si>
  <si>
    <t>2,3,4,5,6-pentafluorotoluene</t>
  </si>
  <si>
    <r>
      <t xml:space="preserve">Confidence Interval of Measured </t>
    </r>
    <r>
      <rPr>
        <b/>
        <i/>
        <sz val="11"/>
        <color theme="1"/>
        <rFont val="Calibri"/>
        <family val="2"/>
        <scheme val="minor"/>
      </rPr>
      <t>T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values</t>
    </r>
  </si>
  <si>
    <t>Integration Data and Analysis from NMR Experiments on the Stability of KHP, DMS and DNB (mixed) at Various Temperatures</t>
  </si>
  <si>
    <r>
      <t xml:space="preserve">Peak integration data and analysis from stability test (to decomposition) of all candidates at 23, 50, 70, and 100 </t>
    </r>
    <r>
      <rPr>
        <sz val="11"/>
        <color theme="1"/>
        <rFont val="Aptos Narrow"/>
        <family val="2"/>
      </rPr>
      <t>°</t>
    </r>
    <r>
      <rPr>
        <sz val="11"/>
        <color theme="1"/>
        <rFont val="Calibri"/>
        <family val="2"/>
        <scheme val="minor"/>
      </rPr>
      <t>C in concentrated sulfuric acid for 5 days</t>
    </r>
  </si>
  <si>
    <r>
      <t xml:space="preserve">Peak integration data and analysis from stability testing of dimethyl sulfone, dinitrobenzene, and KHP at RT, 50, 70, and 100 </t>
    </r>
    <r>
      <rPr>
        <sz val="11"/>
        <color theme="1"/>
        <rFont val="Aptos Narrow"/>
        <family val="2"/>
      </rPr>
      <t>°</t>
    </r>
    <r>
      <rPr>
        <sz val="11"/>
        <color theme="1"/>
        <rFont val="Calibri"/>
        <family val="2"/>
        <scheme val="minor"/>
      </rPr>
      <t>C in concentrated sulfuric acid for 7 days</t>
    </r>
  </si>
  <si>
    <t>Trial 1: Analysis with Relative Peak Integration</t>
  </si>
  <si>
    <t>Trial 2: Analysis with Relative Peak Integration</t>
  </si>
  <si>
    <t>Trial 3: Analysis with Relative Peak Integration</t>
  </si>
  <si>
    <t>Std deviation</t>
  </si>
  <si>
    <t>Conf. Interval 95%</t>
  </si>
  <si>
    <t>AVERAGE FROM THE THREE TRIALS</t>
  </si>
  <si>
    <t>Solubility Testing</t>
  </si>
  <si>
    <t>lower solubility</t>
  </si>
  <si>
    <r>
      <t>1 mg/</t>
    </r>
    <r>
      <rPr>
        <sz val="11"/>
        <color theme="1"/>
        <rFont val="Aptos Narrow"/>
        <family val="2"/>
      </rPr>
      <t>μ</t>
    </r>
    <r>
      <rPr>
        <sz val="11"/>
        <color theme="1"/>
        <rFont val="Calibri"/>
        <family val="2"/>
        <scheme val="minor"/>
      </rPr>
      <t>l = 0.001 mg/mL</t>
    </r>
  </si>
  <si>
    <t>Compound</t>
  </si>
  <si>
    <t>Notes</t>
  </si>
  <si>
    <t>Peaks (ppm)</t>
  </si>
  <si>
    <r>
      <rPr>
        <b/>
        <i/>
        <sz val="11"/>
        <color theme="1"/>
        <rFont val="Calibri"/>
        <family val="2"/>
        <scheme val="minor"/>
      </rPr>
      <t>T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(sec)</t>
    </r>
  </si>
  <si>
    <t>NMR Integration Data for the Decarboxylation of Compound 9 Using Dimethyl Sulfone as the Internal Standard</t>
  </si>
  <si>
    <t>95% Conf. Int.</t>
  </si>
  <si>
    <t>Std. Dev.</t>
  </si>
  <si>
    <t>95% CI</t>
  </si>
  <si>
    <t>NMR Integration Data for the Decarboxylation of Compound 9 Using 1,4-Dinitrobenzene as the Internal Standard</t>
  </si>
  <si>
    <t>NMR Integration Data for the Decarboxylation of Compound 9 Using 2,3,4,5,6-Pentafluorotoluene as the Internal Standard</t>
  </si>
  <si>
    <t>NMR Integration Data for the Decarboxylation of Compound 9 Using Potassium Hydrogen Phthalate as the Internal Standard</t>
  </si>
  <si>
    <t>Measurement of the first-order rate constant for decarboxylation of 3-methoxy-2,2-dimethyl-3-oxopropanoic acid in deuterated sulfuric acid</t>
  </si>
  <si>
    <t>NMR integration data and kinetics plots using dimethyl sulfone as the internal standard (3 trials)</t>
  </si>
  <si>
    <t>NMR integration data and kinetics plots using 1,4-dinitrobenzene as the internal standard (3 trials)</t>
  </si>
  <si>
    <t>NMR integration data and kinetics plots using 2,3,4,5,6-pentafluorotoluene as the internal standard (1 trial)</t>
  </si>
  <si>
    <t>NMR integration data and kinetics plots using potassium hydrogen phthalate as the internal standard (1 trial)</t>
  </si>
  <si>
    <r>
      <t>Measured 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values for the compounds in this study from 2-D longitudinal relaxation time experiments using a 16-points variable list</t>
    </r>
  </si>
  <si>
    <t>Brief explanations</t>
  </si>
  <si>
    <t>X = no test due to significant degradation at lower temperature</t>
  </si>
  <si>
    <t>Thermal Stability Testing of the Candidate Internal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</si>
</sst>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Matura MT Script Capitals"/>
      <family val="4"/>
    </font>
    <font>
      <b/>
      <sz val="11"/>
      <color theme="1"/>
      <name val="Calibri"/>
      <family val="2"/>
    </font>
    <font>
      <b/>
      <sz val="11"/>
      <color theme="1"/>
      <name val="Aptos Narrow"/>
      <family val="2"/>
    </font>
    <font>
      <sz val="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vertAlign val="superscript"/>
      <sz val="36"/>
      <color theme="1"/>
      <name val="Calibri"/>
      <family val="2"/>
      <scheme val="minor"/>
    </font>
    <font>
      <sz val="11"/>
      <color theme="1"/>
      <name val="Aptos Narrow"/>
      <family val="2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13" borderId="0" applyNumberFormat="0" applyBorder="0" applyAlignment="0" applyProtection="0"/>
  </cellStyleXfs>
  <cellXfs count="68">
    <xf numFmtId="0" fontId="0" fillId="0" borderId="0" xfId="0"/>
    <xf numFmtId="0" fontId="2" fillId="5" borderId="0" xfId="0" applyFont="1" applyFill="1" applyAlignment="1">
      <alignment horizontal="center"/>
    </xf>
    <xf numFmtId="0" fontId="0" fillId="5" borderId="0" xfId="0" applyFill="1"/>
    <xf numFmtId="1" fontId="0" fillId="0" borderId="0" xfId="0" applyNumberFormat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11" fontId="0" fillId="8" borderId="0" xfId="0" applyNumberFormat="1" applyFill="1"/>
    <xf numFmtId="0" fontId="0" fillId="9" borderId="0" xfId="0" applyFill="1"/>
    <xf numFmtId="0" fontId="0" fillId="10" borderId="0" xfId="0" applyFill="1"/>
    <xf numFmtId="11" fontId="0" fillId="10" borderId="0" xfId="0" applyNumberFormat="1" applyFill="1"/>
    <xf numFmtId="0" fontId="0" fillId="11" borderId="0" xfId="0" applyFill="1"/>
    <xf numFmtId="0" fontId="0" fillId="12" borderId="0" xfId="0" applyFill="1"/>
    <xf numFmtId="11" fontId="0" fillId="12" borderId="0" xfId="0" applyNumberFormat="1" applyFill="1"/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/>
    </xf>
    <xf numFmtId="0" fontId="0" fillId="14" borderId="0" xfId="0" applyFill="1"/>
    <xf numFmtId="0" fontId="0" fillId="15" borderId="0" xfId="0" applyFill="1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6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/>
    </xf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left"/>
    </xf>
    <xf numFmtId="0" fontId="13" fillId="18" borderId="0" xfId="0" applyFont="1" applyFill="1" applyAlignment="1">
      <alignment horizontal="center"/>
    </xf>
    <xf numFmtId="0" fontId="13" fillId="18" borderId="0" xfId="0" applyFont="1" applyFill="1"/>
    <xf numFmtId="1" fontId="0" fillId="17" borderId="0" xfId="0" quotePrefix="1" applyNumberFormat="1" applyFill="1" applyAlignment="1">
      <alignment horizontal="center"/>
    </xf>
    <xf numFmtId="1" fontId="0" fillId="19" borderId="0" xfId="0" quotePrefix="1" applyNumberFormat="1" applyFill="1" applyAlignment="1">
      <alignment horizontal="center"/>
    </xf>
    <xf numFmtId="0" fontId="0" fillId="19" borderId="0" xfId="0" applyFill="1"/>
    <xf numFmtId="0" fontId="0" fillId="17" borderId="0" xfId="0" applyFill="1" applyAlignment="1">
      <alignment horizontal="center"/>
    </xf>
    <xf numFmtId="1" fontId="0" fillId="17" borderId="0" xfId="0" applyNumberFormat="1" applyFill="1" applyAlignment="1">
      <alignment horizontal="center"/>
    </xf>
    <xf numFmtId="0" fontId="0" fillId="19" borderId="0" xfId="0" applyFill="1" applyAlignment="1">
      <alignment horizontal="center"/>
    </xf>
    <xf numFmtId="0" fontId="0" fillId="18" borderId="0" xfId="0" applyFill="1"/>
    <xf numFmtId="0" fontId="0" fillId="19" borderId="0" xfId="3" applyFont="1" applyFill="1"/>
    <xf numFmtId="165" fontId="0" fillId="0" borderId="0" xfId="0" applyNumberFormat="1"/>
    <xf numFmtId="2" fontId="0" fillId="0" borderId="0" xfId="0" applyNumberFormat="1"/>
    <xf numFmtId="0" fontId="0" fillId="17" borderId="0" xfId="3" applyFont="1" applyFill="1"/>
    <xf numFmtId="0" fontId="0" fillId="6" borderId="0" xfId="0" applyFill="1" applyAlignment="1">
      <alignment horizontal="center"/>
    </xf>
    <xf numFmtId="166" fontId="0" fillId="0" borderId="0" xfId="0" applyNumberFormat="1"/>
    <xf numFmtId="0" fontId="0" fillId="22" borderId="0" xfId="0" applyFill="1" applyAlignment="1">
      <alignment horizontal="center"/>
    </xf>
    <xf numFmtId="0" fontId="2" fillId="23" borderId="0" xfId="0" applyFont="1" applyFill="1" applyAlignment="1">
      <alignment horizontal="center"/>
    </xf>
    <xf numFmtId="0" fontId="2" fillId="23" borderId="0" xfId="0" applyFont="1" applyFill="1" applyAlignment="1">
      <alignment horizontal="center" wrapText="1"/>
    </xf>
    <xf numFmtId="0" fontId="2" fillId="22" borderId="0" xfId="0" applyFont="1" applyFill="1" applyAlignment="1">
      <alignment horizontal="center"/>
    </xf>
    <xf numFmtId="0" fontId="0" fillId="22" borderId="0" xfId="0" applyFill="1"/>
    <xf numFmtId="0" fontId="0" fillId="8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19" fillId="16" borderId="0" xfId="2" applyFont="1" applyFill="1" applyAlignment="1">
      <alignment horizontal="center" vertical="center" wrapText="1"/>
    </xf>
    <xf numFmtId="0" fontId="18" fillId="16" borderId="0" xfId="2" applyFont="1" applyFill="1" applyAlignment="1">
      <alignment horizontal="center" vertical="center"/>
    </xf>
    <xf numFmtId="0" fontId="18" fillId="20" borderId="0" xfId="1" applyFont="1" applyFill="1" applyAlignment="1">
      <alignment horizontal="center" vertical="center"/>
    </xf>
    <xf numFmtId="0" fontId="24" fillId="16" borderId="0" xfId="0" applyFont="1" applyFill="1" applyAlignment="1">
      <alignment horizontal="center"/>
    </xf>
    <xf numFmtId="0" fontId="2" fillId="21" borderId="0" xfId="0" applyFont="1" applyFill="1" applyAlignment="1">
      <alignment horizontal="center"/>
    </xf>
    <xf numFmtId="0" fontId="26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5" fillId="21" borderId="0" xfId="0" applyFont="1" applyFill="1" applyAlignment="1">
      <alignment horizontal="center"/>
    </xf>
    <xf numFmtId="0" fontId="4" fillId="16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24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4">
    <cellStyle name="20% - Accent2" xfId="1" builtinId="34"/>
    <cellStyle name="60% - Accent2" xfId="2" builtinId="36"/>
    <cellStyle name="Good" xfId="3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1-PEAK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'06-Kinetics Data DMS'!$I$16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9916666666666668E-2"/>
                  <c:y val="-5.9383202099737536E-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'06-Kinetics Data DMS'!$H$17:$H$22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'06-Kinetics Data DMS'!$I$17:$I$22</c:f>
              <c:numCache>
                <c:formatCode>General</c:formatCode>
                <c:ptCount val="6"/>
                <c:pt idx="0">
                  <c:v>0</c:v>
                </c:pt>
                <c:pt idx="1">
                  <c:v>5.8449714234234576E-2</c:v>
                </c:pt>
                <c:pt idx="2">
                  <c:v>0.30071798559110691</c:v>
                </c:pt>
                <c:pt idx="3">
                  <c:v>0.52647133764656917</c:v>
                </c:pt>
                <c:pt idx="4">
                  <c:v>0.77938514187217345</c:v>
                </c:pt>
                <c:pt idx="5">
                  <c:v>1.0382520143115135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B9-4026-BA4F-D0283ABBE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2760608"/>
        <c:axId val="396731648"/>
      </c:scatterChart>
      <c:valAx>
        <c:axId val="143276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731648"/>
        <c:crosses val="autoZero"/>
        <c:crossBetween val="midCat"/>
      </c:valAx>
      <c:valAx>
        <c:axId val="3967316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760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1- PEAK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'07-Kinetics Data DNB'!$I$60</c:f>
              <c:strCache>
                <c:ptCount val="1"/>
                <c:pt idx="0">
                  <c:v>neg ln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86388888888889"/>
                  <c:y val="-4.1666666666666669E-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'07-Kinetics Data DNB'!$H$61:$H$66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'07-Kinetics Data DNB'!$I$61:$I$66</c:f>
              <c:numCache>
                <c:formatCode>General</c:formatCode>
                <c:ptCount val="6"/>
                <c:pt idx="0">
                  <c:v>0</c:v>
                </c:pt>
                <c:pt idx="1">
                  <c:v>6.1537986058526416E-2</c:v>
                </c:pt>
                <c:pt idx="2">
                  <c:v>0.2985860116626825</c:v>
                </c:pt>
                <c:pt idx="3">
                  <c:v>0.54535062875694429</c:v>
                </c:pt>
                <c:pt idx="4">
                  <c:v>0.79014081272439762</c:v>
                </c:pt>
                <c:pt idx="5">
                  <c:v>1.0581297099132858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D7-4D03-BAC8-CD9EE247A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242192"/>
        <c:axId val="1055293280"/>
      </c:scatterChart>
      <c:valAx>
        <c:axId val="106224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293280"/>
        <c:crosses val="autoZero"/>
        <c:crossBetween val="midCat"/>
      </c:valAx>
      <c:valAx>
        <c:axId val="10552932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242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2- PEAK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'07-Kinetics Data DNB'!$I$73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8249999999999995E-2"/>
                  <c:y val="-1.3039515893846602E-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'07-Kinetics Data DNB'!$H$74:$H$79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'07-Kinetics Data DNB'!$I$74:$I$79</c:f>
              <c:numCache>
                <c:formatCode>General</c:formatCode>
                <c:ptCount val="6"/>
                <c:pt idx="0">
                  <c:v>0</c:v>
                </c:pt>
                <c:pt idx="1">
                  <c:v>4.2691890801040848E-2</c:v>
                </c:pt>
                <c:pt idx="2">
                  <c:v>0.29792314043185802</c:v>
                </c:pt>
                <c:pt idx="3">
                  <c:v>0.54566173860144784</c:v>
                </c:pt>
                <c:pt idx="4">
                  <c:v>0.77680596009297098</c:v>
                </c:pt>
                <c:pt idx="5">
                  <c:v>1.0413935164199148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66-4382-B0C0-13F93C9CE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242192"/>
        <c:axId val="1052185728"/>
      </c:scatterChart>
      <c:valAx>
        <c:axId val="106224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185728"/>
        <c:crosses val="autoZero"/>
        <c:crossBetween val="midCat"/>
      </c:valAx>
      <c:valAx>
        <c:axId val="105218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242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3- PEAK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'07-Kinetics Data DNB'!$I$85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4194444444444447E-2"/>
                  <c:y val="1.4254155730533683E-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'07-Kinetics Data DNB'!$H$86:$H$91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'07-Kinetics Data DNB'!$I$86:$I$91</c:f>
              <c:numCache>
                <c:formatCode>General</c:formatCode>
                <c:ptCount val="6"/>
                <c:pt idx="0">
                  <c:v>0</c:v>
                </c:pt>
                <c:pt idx="1">
                  <c:v>5.6681968651347586E-2</c:v>
                </c:pt>
                <c:pt idx="2">
                  <c:v>0.28503602979250908</c:v>
                </c:pt>
                <c:pt idx="3">
                  <c:v>0.51521719493565588</c:v>
                </c:pt>
                <c:pt idx="4">
                  <c:v>0.74813197338871151</c:v>
                </c:pt>
                <c:pt idx="5">
                  <c:v>1.0015249723618602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6A-4192-815F-78E2934F1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234992"/>
        <c:axId val="737282480"/>
      </c:scatterChart>
      <c:valAx>
        <c:axId val="1062234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282480"/>
        <c:crosses val="autoZero"/>
        <c:crossBetween val="midCat"/>
      </c:valAx>
      <c:valAx>
        <c:axId val="737282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23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Peak</a:t>
            </a:r>
            <a:r>
              <a:rPr lang="en-US" baseline="0"/>
              <a:t>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'08-Kinetics Data PFT'!$H$14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935083114610674"/>
                  <c:y val="-9.6759259259259264E-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'08-Kinetics Data PFT'!$G$15:$G$20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'08-Kinetics Data PFT'!$H$15:$H$20</c:f>
              <c:numCache>
                <c:formatCode>General</c:formatCode>
                <c:ptCount val="6"/>
                <c:pt idx="0">
                  <c:v>0</c:v>
                </c:pt>
                <c:pt idx="1">
                  <c:v>-1.6173373651495151E-2</c:v>
                </c:pt>
                <c:pt idx="2">
                  <c:v>0.21087819999934407</c:v>
                </c:pt>
                <c:pt idx="3">
                  <c:v>0.32260468540074733</c:v>
                </c:pt>
                <c:pt idx="4">
                  <c:v>0.56299629903390458</c:v>
                </c:pt>
                <c:pt idx="5">
                  <c:v>0.38355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B8-428D-90A3-DC2412992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10432"/>
        <c:axId val="109231664"/>
      </c:scatterChart>
      <c:valAx>
        <c:axId val="105310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31664"/>
        <c:crosses val="autoZero"/>
        <c:crossBetween val="midCat"/>
      </c:valAx>
      <c:valAx>
        <c:axId val="109231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10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Peak</a:t>
            </a:r>
            <a:r>
              <a:rPr lang="en-US" baseline="0"/>
              <a:t>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59361535643525"/>
          <c:y val="0.18486262425503444"/>
          <c:w val="0.80785090039763652"/>
          <c:h val="0.754952203630039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'08-Kinetics Data PFT'!$H$28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805233114326376"/>
                  <c:y val="-8.9127666842644643E-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'08-Kinetics Data PFT'!$G$29:$G$34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'08-Kinetics Data PFT'!$H$29:$H$34</c:f>
              <c:numCache>
                <c:formatCode>General</c:formatCode>
                <c:ptCount val="6"/>
                <c:pt idx="0">
                  <c:v>0</c:v>
                </c:pt>
                <c:pt idx="1">
                  <c:v>-1.1870030638974684E-2</c:v>
                </c:pt>
                <c:pt idx="2">
                  <c:v>0.2185644187336574</c:v>
                </c:pt>
                <c:pt idx="3">
                  <c:v>0.33366839568157108</c:v>
                </c:pt>
                <c:pt idx="4">
                  <c:v>0.58018220576542989</c:v>
                </c:pt>
                <c:pt idx="5">
                  <c:v>0.40281499999999998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45-430F-945C-5E09FB7E4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08464"/>
        <c:axId val="31119536"/>
      </c:scatterChart>
      <c:valAx>
        <c:axId val="11500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19536"/>
        <c:crosses val="autoZero"/>
        <c:crossBetween val="midCat"/>
      </c:valAx>
      <c:valAx>
        <c:axId val="31119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008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Peak</a:t>
            </a:r>
            <a:r>
              <a:rPr lang="en-US" baseline="0"/>
              <a:t>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'09-Kinetics Data KHP'!$J$14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2197944006999119E-2"/>
                  <c:y val="-2.3564814814814816E-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'09-Kinetics Data KHP'!$I$15:$I$20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'09-Kinetics Data KHP'!$J$15:$J$20</c:f>
              <c:numCache>
                <c:formatCode>General</c:formatCode>
                <c:ptCount val="6"/>
                <c:pt idx="0">
                  <c:v>0</c:v>
                </c:pt>
                <c:pt idx="1">
                  <c:v>1.9248849814579125E-2</c:v>
                </c:pt>
                <c:pt idx="2">
                  <c:v>-3.2348719639977548E-2</c:v>
                </c:pt>
                <c:pt idx="3">
                  <c:v>1.0013546599432195</c:v>
                </c:pt>
                <c:pt idx="4">
                  <c:v>1.2669799857928259</c:v>
                </c:pt>
                <c:pt idx="5">
                  <c:v>1.5468372175182543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F1-4C73-9A07-5E0593E47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20944"/>
        <c:axId val="31131440"/>
      </c:scatterChart>
      <c:valAx>
        <c:axId val="115020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1440"/>
        <c:crosses val="autoZero"/>
        <c:crossBetween val="midCat"/>
      </c:valAx>
      <c:valAx>
        <c:axId val="31131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020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Peak</a:t>
            </a:r>
            <a:r>
              <a:rPr lang="en-US" baseline="0"/>
              <a:t>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'09-Kinetics Data KHP'!$J$28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008683289588802"/>
                  <c:y val="-1.4305555555555556E-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'09-Kinetics Data KHP'!$I$29:$I$34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'09-Kinetics Data KHP'!$J$29:$J$34</c:f>
              <c:numCache>
                <c:formatCode>General</c:formatCode>
                <c:ptCount val="6"/>
                <c:pt idx="0">
                  <c:v>0</c:v>
                </c:pt>
                <c:pt idx="1">
                  <c:v>1.5687915088129053E-2</c:v>
                </c:pt>
                <c:pt idx="2">
                  <c:v>-3.2520051120406269E-2</c:v>
                </c:pt>
                <c:pt idx="3">
                  <c:v>1.0045448374554196</c:v>
                </c:pt>
                <c:pt idx="4">
                  <c:v>1.2763278165917205</c:v>
                </c:pt>
                <c:pt idx="5">
                  <c:v>1.5582820278715686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2D-4E40-96BE-F5DC37593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400224"/>
        <c:axId val="28778800"/>
      </c:scatterChart>
      <c:valAx>
        <c:axId val="165040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8800"/>
        <c:crosses val="autoZero"/>
        <c:crossBetween val="midCat"/>
      </c:valAx>
      <c:valAx>
        <c:axId val="28778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400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2- PEAK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'06-Kinetics Data DMS'!$I$27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1027777777777721E-2"/>
                  <c:y val="-2.926217556138816E-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'06-Kinetics Data DMS'!$H$28:$H$33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'06-Kinetics Data DMS'!$I$28:$I$33</c:f>
              <c:numCache>
                <c:formatCode>General</c:formatCode>
                <c:ptCount val="6"/>
                <c:pt idx="0">
                  <c:v>0</c:v>
                </c:pt>
                <c:pt idx="1">
                  <c:v>6.8378740881154795E-2</c:v>
                </c:pt>
                <c:pt idx="2">
                  <c:v>0.30208465938644524</c:v>
                </c:pt>
                <c:pt idx="3">
                  <c:v>0.53553995494856399</c:v>
                </c:pt>
                <c:pt idx="4">
                  <c:v>0.77077771862856836</c:v>
                </c:pt>
                <c:pt idx="5">
                  <c:v>1.0266735390169615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F2-44D7-BD17-B8BF901AE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94800"/>
        <c:axId val="390121232"/>
      </c:scatterChart>
      <c:valAx>
        <c:axId val="1424094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121232"/>
        <c:crosses val="autoZero"/>
        <c:crossBetween val="midCat"/>
      </c:valAx>
      <c:valAx>
        <c:axId val="3901212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094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3- PEAK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'06-Kinetics Data DMS'!$I$39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102777777777778"/>
                  <c:y val="-2.7544473607465734E-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'06-Kinetics Data DMS'!$H$40:$H$45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'06-Kinetics Data DMS'!$I$40:$I$45</c:f>
              <c:numCache>
                <c:formatCode>General</c:formatCode>
                <c:ptCount val="6"/>
                <c:pt idx="0">
                  <c:v>0</c:v>
                </c:pt>
                <c:pt idx="1">
                  <c:v>5.0927387735401584E-2</c:v>
                </c:pt>
                <c:pt idx="2">
                  <c:v>0.28804429942716175</c:v>
                </c:pt>
                <c:pt idx="3">
                  <c:v>0.51252923256557292</c:v>
                </c:pt>
                <c:pt idx="4">
                  <c:v>0.73973963109400431</c:v>
                </c:pt>
                <c:pt idx="5">
                  <c:v>0.98503917430542265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40-44CB-93E8-9DFA40ED4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539616"/>
        <c:axId val="852650735"/>
      </c:scatterChart>
      <c:valAx>
        <c:axId val="737539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650735"/>
        <c:crosses val="autoZero"/>
        <c:crossBetween val="midCat"/>
      </c:valAx>
      <c:valAx>
        <c:axId val="8526507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539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1- PEAK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'06-Kinetics Data DMS'!$I$71</c:f>
              <c:strCache>
                <c:ptCount val="1"/>
                <c:pt idx="0">
                  <c:v>neg ln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5472222222222227E-2"/>
                  <c:y val="2.2498541848935551E-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'06-Kinetics Data DMS'!$H$72:$H$77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'06-Kinetics Data DMS'!$I$72:$I$77</c:f>
              <c:numCache>
                <c:formatCode>General</c:formatCode>
                <c:ptCount val="6"/>
                <c:pt idx="0">
                  <c:v>0</c:v>
                </c:pt>
                <c:pt idx="1">
                  <c:v>5.9651911661382312E-2</c:v>
                </c:pt>
                <c:pt idx="2">
                  <c:v>0.2971575855921112</c:v>
                </c:pt>
                <c:pt idx="3">
                  <c:v>0.54316323413186651</c:v>
                </c:pt>
                <c:pt idx="4">
                  <c:v>0.78831489137647492</c:v>
                </c:pt>
                <c:pt idx="5">
                  <c:v>1.0524716725686079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A5-4C02-B851-8E262136E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011056"/>
        <c:axId val="910911856"/>
      </c:scatterChart>
      <c:valAx>
        <c:axId val="928011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0911856"/>
        <c:crosses val="autoZero"/>
        <c:crossBetween val="midCat"/>
      </c:valAx>
      <c:valAx>
        <c:axId val="910911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8011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2 -PEAK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'06-Kinetics Data DMS'!$I$82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308333333333334"/>
                  <c:y val="-1.6724992709244678E-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'06-Kinetics Data DMS'!$H$83:$H$88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'06-Kinetics Data DMS'!$I$83:$I$88</c:f>
              <c:numCache>
                <c:formatCode>General</c:formatCode>
                <c:ptCount val="6"/>
                <c:pt idx="0">
                  <c:v>0</c:v>
                </c:pt>
                <c:pt idx="1">
                  <c:v>6.7826114616212518E-2</c:v>
                </c:pt>
                <c:pt idx="2">
                  <c:v>0.29880692881400017</c:v>
                </c:pt>
                <c:pt idx="3">
                  <c:v>0.5430585420725722</c:v>
                </c:pt>
                <c:pt idx="4">
                  <c:v>0.77840080774477249</c:v>
                </c:pt>
                <c:pt idx="5">
                  <c:v>1.0445503448186528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6C-42CB-B038-2AC192E3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009488"/>
        <c:axId val="1052564512"/>
      </c:scatterChart>
      <c:valAx>
        <c:axId val="87000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564512"/>
        <c:crosses val="autoZero"/>
        <c:crossBetween val="midCat"/>
      </c:valAx>
      <c:valAx>
        <c:axId val="10525645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009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3 -PEAK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'06-Kinetics Data DMS'!$I$94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586111111111117"/>
                  <c:y val="-3.4536307961504811E-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'06-Kinetics Data DMS'!$H$95:$H$100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'06-Kinetics Data DMS'!$I$95:$I$100</c:f>
              <c:numCache>
                <c:formatCode>General</c:formatCode>
                <c:ptCount val="6"/>
                <c:pt idx="0">
                  <c:v>0</c:v>
                </c:pt>
                <c:pt idx="1">
                  <c:v>5.6980157980851903E-2</c:v>
                </c:pt>
                <c:pt idx="2">
                  <c:v>0.28764723834919098</c:v>
                </c:pt>
                <c:pt idx="3">
                  <c:v>0.51788710874768096</c:v>
                </c:pt>
                <c:pt idx="4">
                  <c:v>0.74824836589624399</c:v>
                </c:pt>
                <c:pt idx="5">
                  <c:v>1.0026278096108305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7E-4D31-A059-BB588BED4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020528"/>
        <c:axId val="442902800"/>
      </c:scatterChart>
      <c:valAx>
        <c:axId val="87002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902800"/>
        <c:crosses val="autoZero"/>
        <c:crossBetween val="midCat"/>
      </c:valAx>
      <c:valAx>
        <c:axId val="442902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020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1- PEAK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'07-Kinetics Data DNB'!$I$15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880555555555551"/>
                  <c:y val="-2.5630650335374747E-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'07-Kinetics Data DNB'!$H$16:$H$21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'07-Kinetics Data DNB'!$I$16:$I$21</c:f>
              <c:numCache>
                <c:formatCode>General</c:formatCode>
                <c:ptCount val="6"/>
                <c:pt idx="0">
                  <c:v>0</c:v>
                </c:pt>
                <c:pt idx="1">
                  <c:v>6.0416286237352457E-2</c:v>
                </c:pt>
                <c:pt idx="2">
                  <c:v>0.30218169928776117</c:v>
                </c:pt>
                <c:pt idx="3">
                  <c:v>0.52875240111601551</c:v>
                </c:pt>
                <c:pt idx="4">
                  <c:v>0.78142387088339915</c:v>
                </c:pt>
                <c:pt idx="5">
                  <c:v>1.0438132486747655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E1-4BF5-9992-FC49D899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015952"/>
        <c:axId val="1063367824"/>
      </c:scatterChart>
      <c:valAx>
        <c:axId val="733015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367824"/>
        <c:crosses val="autoZero"/>
        <c:crossBetween val="midCat"/>
      </c:valAx>
      <c:valAx>
        <c:axId val="10633678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015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2- PEAK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'07-Kinetics Data DNB'!$I$26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713888888888888"/>
                  <c:y val="-5.7013706620005836E-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'07-Kinetics Data DNB'!$H$27:$H$32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'07-Kinetics Data DNB'!$I$27:$I$32</c:f>
              <c:numCache>
                <c:formatCode>General</c:formatCode>
                <c:ptCount val="6"/>
                <c:pt idx="0">
                  <c:v>0</c:v>
                </c:pt>
                <c:pt idx="1">
                  <c:v>4.328347719161587E-2</c:v>
                </c:pt>
                <c:pt idx="2">
                  <c:v>0.30110102215028689</c:v>
                </c:pt>
                <c:pt idx="3">
                  <c:v>0.53810397477136862</c:v>
                </c:pt>
                <c:pt idx="4">
                  <c:v>0.76924407224983737</c:v>
                </c:pt>
                <c:pt idx="5">
                  <c:v>1.0236279134742206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9B-4F42-80C1-A5B5D8AE3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250352"/>
        <c:axId val="1059179792"/>
      </c:scatterChart>
      <c:valAx>
        <c:axId val="106225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layout>
            <c:manualLayout>
              <c:xMode val="edge"/>
              <c:yMode val="edge"/>
              <c:x val="0.4908112423447068"/>
              <c:y val="0.86942111402741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179792"/>
        <c:crosses val="autoZero"/>
        <c:crossBetween val="midCat"/>
      </c:valAx>
      <c:valAx>
        <c:axId val="10591797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250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Trial 3-PEAK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'07-Kinetics Data DNB'!$I$39</c:f>
              <c:strCache>
                <c:ptCount val="1"/>
                <c:pt idx="0">
                  <c:v>neg ln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9361111111111113E-2"/>
                  <c:y val="-4.5119932925051037E-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'07-Kinetics Data DNB'!$H$40:$H$45</c:f>
              <c:numCache>
                <c:formatCode>General</c:formatCode>
                <c:ptCount val="6"/>
                <c:pt idx="0">
                  <c:v>0</c:v>
                </c:pt>
                <c:pt idx="1">
                  <c:v>18000</c:v>
                </c:pt>
                <c:pt idx="2">
                  <c:v>84600</c:v>
                </c:pt>
                <c:pt idx="3">
                  <c:v>171000</c:v>
                </c:pt>
                <c:pt idx="4">
                  <c:v>257400</c:v>
                </c:pt>
                <c:pt idx="5">
                  <c:v>343800</c:v>
                </c:pt>
              </c:numCache>
            </c:numRef>
          </c:xVal>
          <c:yVal>
            <c:numRef>
              <c:f>'07-Kinetics Data DNB'!$I$40:$I$45</c:f>
              <c:numCache>
                <c:formatCode>General</c:formatCode>
                <c:ptCount val="6"/>
                <c:pt idx="0">
                  <c:v>0</c:v>
                </c:pt>
                <c:pt idx="1">
                  <c:v>5.0685009783583042E-2</c:v>
                </c:pt>
                <c:pt idx="2">
                  <c:v>0.28542012184549942</c:v>
                </c:pt>
                <c:pt idx="3">
                  <c:v>0.50993875270788058</c:v>
                </c:pt>
                <c:pt idx="4">
                  <c:v>0.73961990176715342</c:v>
                </c:pt>
                <c:pt idx="5">
                  <c:v>0.98423844520530879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05-4B45-9CFA-669AEBF8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236432"/>
        <c:axId val="1059180288"/>
      </c:scatterChart>
      <c:valAx>
        <c:axId val="1062236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time/sec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180288"/>
        <c:crosses val="autoZero"/>
        <c:crossBetween val="midCat"/>
      </c:valAx>
      <c:valAx>
        <c:axId val="10591802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−</a:t>
                </a:r>
                <a:r>
                  <a:rPr lang="en-US" sz="1000" b="1" dirty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([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</a:t>
                </a:r>
                <a:r>
                  <a:rPr lang="en-US" sz="1000" b="1" dirty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ACID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]/[</a:t>
                </a:r>
                <a:r>
                  <a:rPr lang="el-GR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β</a:t>
                </a:r>
                <a:r>
                  <a:rPr lang="en-US" sz="1000" b="1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-ACID]</a:t>
                </a:r>
                <a:r>
                  <a:rPr lang="en-US" sz="1000" b="1" baseline="-25000" dirty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0</a:t>
                </a:r>
                <a:endParaRPr lang="en-US" sz="1000" b="1" dirty="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236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9</xdr:row>
      <xdr:rowOff>109537</xdr:rowOff>
    </xdr:from>
    <xdr:to>
      <xdr:col>17</xdr:col>
      <xdr:colOff>133350</xdr:colOff>
      <xdr:row>23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F9492A-898A-E96F-E1BD-8FA1BCC83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357187</xdr:colOff>
      <xdr:row>24</xdr:row>
      <xdr:rowOff>147637</xdr:rowOff>
    </xdr:from>
    <xdr:to>
      <xdr:col>17</xdr:col>
      <xdr:colOff>52387</xdr:colOff>
      <xdr:row>39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FB2EAA-68A9-8FDB-8F9A-D4D7FFC60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333375</xdr:colOff>
      <xdr:row>40</xdr:row>
      <xdr:rowOff>33337</xdr:rowOff>
    </xdr:from>
    <xdr:to>
      <xdr:col>17</xdr:col>
      <xdr:colOff>28575</xdr:colOff>
      <xdr:row>54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DA6CB0-DD87-A514-95A3-04E574465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61912</xdr:colOff>
      <xdr:row>63</xdr:row>
      <xdr:rowOff>100012</xdr:rowOff>
    </xdr:from>
    <xdr:to>
      <xdr:col>17</xdr:col>
      <xdr:colOff>366712</xdr:colOff>
      <xdr:row>77</xdr:row>
      <xdr:rowOff>176212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4E4D149-346E-12AC-6AEE-DC43D37FC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52387</xdr:colOff>
      <xdr:row>78</xdr:row>
      <xdr:rowOff>128587</xdr:rowOff>
    </xdr:from>
    <xdr:to>
      <xdr:col>17</xdr:col>
      <xdr:colOff>357187</xdr:colOff>
      <xdr:row>93</xdr:row>
      <xdr:rowOff>14287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CB6D9CC-9E1F-585A-8BF7-DB903E2331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604837</xdr:colOff>
      <xdr:row>94</xdr:row>
      <xdr:rowOff>42862</xdr:rowOff>
    </xdr:from>
    <xdr:to>
      <xdr:col>17</xdr:col>
      <xdr:colOff>300037</xdr:colOff>
      <xdr:row>108</xdr:row>
      <xdr:rowOff>119062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C67A1BC-16EF-B965-14D2-F7B9260F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141329</xdr:colOff>
      <xdr:row>4</xdr:row>
      <xdr:rowOff>45831</xdr:rowOff>
    </xdr:from>
    <xdr:to>
      <xdr:col>17</xdr:col>
      <xdr:colOff>442666</xdr:colOff>
      <xdr:row>18</xdr:row>
      <xdr:rowOff>117083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F96A2FE-FA23-4D9E-990D-97655D780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160378</xdr:colOff>
      <xdr:row>20</xdr:row>
      <xdr:rowOff>4763</xdr:rowOff>
    </xdr:from>
    <xdr:to>
      <xdr:col>17</xdr:col>
      <xdr:colOff>461715</xdr:colOff>
      <xdr:row>34</xdr:row>
      <xdr:rowOff>80963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1902D4A-1FAB-462B-A68D-F46ED37971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84302</xdr:colOff>
      <xdr:row>36</xdr:row>
      <xdr:rowOff>121907</xdr:rowOff>
    </xdr:from>
    <xdr:to>
      <xdr:col>17</xdr:col>
      <xdr:colOff>385639</xdr:colOff>
      <xdr:row>51</xdr:row>
      <xdr:rowOff>12555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3D532FD-D3EA-4132-B39D-38C151009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419285</xdr:colOff>
      <xdr:row>55</xdr:row>
      <xdr:rowOff>11442</xdr:rowOff>
    </xdr:from>
    <xdr:to>
      <xdr:col>17</xdr:col>
      <xdr:colOff>114485</xdr:colOff>
      <xdr:row>69</xdr:row>
      <xdr:rowOff>87642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79A3A9A-77B6-401E-BBB2-0E475574A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408771</xdr:colOff>
      <xdr:row>70</xdr:row>
      <xdr:rowOff>58201</xdr:rowOff>
    </xdr:from>
    <xdr:to>
      <xdr:col>17</xdr:col>
      <xdr:colOff>103971</xdr:colOff>
      <xdr:row>84</xdr:row>
      <xdr:rowOff>129453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69A6F92-7E12-4530-A785-697784073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363496</xdr:colOff>
      <xdr:row>86</xdr:row>
      <xdr:rowOff>59067</xdr:rowOff>
    </xdr:from>
    <xdr:to>
      <xdr:col>17</xdr:col>
      <xdr:colOff>62160</xdr:colOff>
      <xdr:row>100</xdr:row>
      <xdr:rowOff>135267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681779D-C630-48F1-9BC3-31E063A89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8</xdr:row>
      <xdr:rowOff>185737</xdr:rowOff>
    </xdr:from>
    <xdr:to>
      <xdr:col>15</xdr:col>
      <xdr:colOff>504825</xdr:colOff>
      <xdr:row>23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C6A102-7D57-7A2B-E973-203520C053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24</xdr:row>
      <xdr:rowOff>128587</xdr:rowOff>
    </xdr:from>
    <xdr:to>
      <xdr:col>15</xdr:col>
      <xdr:colOff>490537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D9FC09-A7B1-02F2-460E-395A9DF80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185737</xdr:colOff>
      <xdr:row>6</xdr:row>
      <xdr:rowOff>185737</xdr:rowOff>
    </xdr:from>
    <xdr:to>
      <xdr:col>18</xdr:col>
      <xdr:colOff>490537</xdr:colOff>
      <xdr:row>21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FDAA70-454F-4A3C-AA01-0CF9B60F9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280987</xdr:colOff>
      <xdr:row>23</xdr:row>
      <xdr:rowOff>128587</xdr:rowOff>
    </xdr:from>
    <xdr:to>
      <xdr:col>18</xdr:col>
      <xdr:colOff>585787</xdr:colOff>
      <xdr:row>38</xdr:row>
      <xdr:rowOff>14287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B3BB71A-E75C-4B6D-BB90-5C74BC609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04A6-72A7-4E2E-ABB7-A2240F3378D0}">
  <dimension ref="A1:D17"/>
  <sheetViews>
    <sheetView tabSelected="1" zoomScale="50" zoomScaleNormal="50" workbookViewId="0">
      <selection activeCell="A5" sqref="A5"/>
    </sheetView>
  </sheetViews>
  <sheetFormatPr defaultRowHeight="14.35" x14ac:dyDescent="0.5"/>
  <cols>
    <col min="1" max="1" width="9.1171875" customWidth="1"/>
    <col min="2" max="2" width="77.29296875" customWidth="1"/>
    <col min="3" max="3" width="143.5859375" customWidth="1"/>
    <col min="4" max="4" width="169" customWidth="1"/>
  </cols>
  <sheetData>
    <row r="1" spans="1:4" ht="52.7" customHeight="1" x14ac:dyDescent="0.5">
      <c r="A1" s="53" t="s">
        <v>80</v>
      </c>
      <c r="B1" s="53"/>
      <c r="C1" s="53"/>
      <c r="D1" s="53"/>
    </row>
    <row r="2" spans="1:4" ht="52.35" customHeight="1" x14ac:dyDescent="0.5">
      <c r="A2" s="54" t="s">
        <v>97</v>
      </c>
      <c r="B2" s="54"/>
      <c r="C2" s="54"/>
      <c r="D2" s="54"/>
    </row>
    <row r="3" spans="1:4" ht="58.35" customHeight="1" x14ac:dyDescent="0.5">
      <c r="A3" s="55" t="s">
        <v>0</v>
      </c>
      <c r="B3" s="55"/>
      <c r="C3" s="55"/>
      <c r="D3" s="55"/>
    </row>
    <row r="4" spans="1:4" x14ac:dyDescent="0.5">
      <c r="A4" s="30" t="s">
        <v>1</v>
      </c>
      <c r="B4" s="31" t="s">
        <v>2</v>
      </c>
      <c r="C4" s="31" t="s">
        <v>3</v>
      </c>
      <c r="D4" s="31" t="s">
        <v>78</v>
      </c>
    </row>
    <row r="5" spans="1:4" x14ac:dyDescent="0.5">
      <c r="A5" s="32">
        <v>1</v>
      </c>
      <c r="B5" s="28" t="s">
        <v>4</v>
      </c>
      <c r="C5" s="28" t="s">
        <v>5</v>
      </c>
      <c r="D5" s="28" t="s">
        <v>144</v>
      </c>
    </row>
    <row r="6" spans="1:4" x14ac:dyDescent="0.5">
      <c r="A6" s="33">
        <v>2</v>
      </c>
      <c r="B6" s="34" t="s">
        <v>98</v>
      </c>
      <c r="C6" s="39" t="s">
        <v>116</v>
      </c>
      <c r="D6" s="34" t="s">
        <v>66</v>
      </c>
    </row>
    <row r="7" spans="1:4" x14ac:dyDescent="0.5">
      <c r="A7" s="32">
        <v>3</v>
      </c>
      <c r="B7" s="28" t="s">
        <v>99</v>
      </c>
      <c r="C7" s="42" t="s">
        <v>117</v>
      </c>
      <c r="D7" s="28" t="s">
        <v>60</v>
      </c>
    </row>
    <row r="8" spans="1:4" x14ac:dyDescent="0.5">
      <c r="A8" s="33">
        <v>4</v>
      </c>
      <c r="B8" s="34" t="s">
        <v>100</v>
      </c>
      <c r="C8" s="39" t="s">
        <v>101</v>
      </c>
      <c r="D8" s="34" t="s">
        <v>102</v>
      </c>
    </row>
    <row r="9" spans="1:4" ht="16.350000000000001" x14ac:dyDescent="0.65">
      <c r="A9" s="35">
        <v>5</v>
      </c>
      <c r="B9" s="28" t="s">
        <v>103</v>
      </c>
      <c r="C9" s="28" t="s">
        <v>143</v>
      </c>
      <c r="D9" s="28" t="s">
        <v>104</v>
      </c>
    </row>
    <row r="10" spans="1:4" x14ac:dyDescent="0.5">
      <c r="A10" s="37">
        <v>6</v>
      </c>
      <c r="B10" s="34" t="s">
        <v>105</v>
      </c>
      <c r="C10" s="34" t="s">
        <v>139</v>
      </c>
      <c r="D10" s="34" t="s">
        <v>138</v>
      </c>
    </row>
    <row r="11" spans="1:4" x14ac:dyDescent="0.5">
      <c r="A11" s="35">
        <v>7</v>
      </c>
      <c r="B11" s="28" t="s">
        <v>106</v>
      </c>
      <c r="C11" s="29" t="s">
        <v>140</v>
      </c>
      <c r="D11" s="28" t="s">
        <v>138</v>
      </c>
    </row>
    <row r="12" spans="1:4" x14ac:dyDescent="0.5">
      <c r="A12" s="37">
        <v>8</v>
      </c>
      <c r="B12" s="34" t="s">
        <v>107</v>
      </c>
      <c r="C12" s="34" t="s">
        <v>141</v>
      </c>
      <c r="D12" s="34" t="s">
        <v>138</v>
      </c>
    </row>
    <row r="13" spans="1:4" x14ac:dyDescent="0.5">
      <c r="A13" s="36">
        <v>9</v>
      </c>
      <c r="B13" s="28" t="s">
        <v>108</v>
      </c>
      <c r="C13" s="28" t="s">
        <v>142</v>
      </c>
      <c r="D13" s="28" t="s">
        <v>138</v>
      </c>
    </row>
    <row r="14" spans="1:4" x14ac:dyDescent="0.5">
      <c r="A14" s="38"/>
      <c r="B14" s="38"/>
      <c r="C14" s="38"/>
      <c r="D14" s="38"/>
    </row>
    <row r="15" spans="1:4" x14ac:dyDescent="0.5">
      <c r="A15" s="3"/>
    </row>
    <row r="16" spans="1:4" x14ac:dyDescent="0.5">
      <c r="A16" s="14"/>
      <c r="B16" t="s">
        <v>92</v>
      </c>
      <c r="C16" t="s">
        <v>109</v>
      </c>
    </row>
    <row r="17" spans="2:3" x14ac:dyDescent="0.5">
      <c r="B17" t="s">
        <v>93</v>
      </c>
      <c r="C17" t="s">
        <v>91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5614-594E-4B5E-8818-C0E9106C36C7}">
  <dimension ref="B3:G16"/>
  <sheetViews>
    <sheetView zoomScaleNormal="100" workbookViewId="0">
      <selection activeCell="E23" sqref="E23"/>
    </sheetView>
  </sheetViews>
  <sheetFormatPr defaultRowHeight="14.35" x14ac:dyDescent="0.5"/>
  <cols>
    <col min="2" max="2" width="32.41015625" customWidth="1"/>
    <col min="3" max="3" width="17.29296875" customWidth="1"/>
    <col min="4" max="4" width="16" customWidth="1"/>
    <col min="5" max="5" width="17.1171875" customWidth="1"/>
    <col min="6" max="6" width="14.87890625" customWidth="1"/>
    <col min="7" max="7" width="18.5859375" customWidth="1"/>
  </cols>
  <sheetData>
    <row r="3" spans="2:7" ht="15.7" x14ac:dyDescent="0.55000000000000004">
      <c r="B3" s="56" t="s">
        <v>146</v>
      </c>
      <c r="C3" s="56"/>
      <c r="D3" s="56"/>
      <c r="E3" s="56"/>
      <c r="F3" s="56"/>
      <c r="G3" s="56"/>
    </row>
    <row r="4" spans="2:7" x14ac:dyDescent="0.5">
      <c r="B4" s="15"/>
      <c r="C4" s="15" t="s">
        <v>62</v>
      </c>
      <c r="D4" s="15" t="s">
        <v>64</v>
      </c>
      <c r="E4" s="15" t="s">
        <v>81</v>
      </c>
      <c r="F4" s="15" t="s">
        <v>82</v>
      </c>
      <c r="G4" s="15" t="s">
        <v>83</v>
      </c>
    </row>
    <row r="5" spans="2:7" ht="36" customHeight="1" x14ac:dyDescent="0.85">
      <c r="B5" s="15" t="s">
        <v>61</v>
      </c>
      <c r="C5" s="20" t="s">
        <v>84</v>
      </c>
      <c r="D5" s="20" t="s">
        <v>65</v>
      </c>
      <c r="E5" s="20" t="s">
        <v>65</v>
      </c>
      <c r="F5" s="20" t="s">
        <v>65</v>
      </c>
      <c r="G5" s="20" t="s">
        <v>65</v>
      </c>
    </row>
    <row r="6" spans="2:7" x14ac:dyDescent="0.5">
      <c r="B6" s="1" t="s">
        <v>86</v>
      </c>
      <c r="C6" s="19">
        <v>1</v>
      </c>
      <c r="D6" s="19">
        <v>0.99470000000000003</v>
      </c>
      <c r="E6" s="19">
        <v>0.99470000000000003</v>
      </c>
      <c r="F6" s="19">
        <v>0.99639999999999995</v>
      </c>
      <c r="G6" s="19">
        <v>0.99560000000000004</v>
      </c>
    </row>
    <row r="7" spans="2:7" x14ac:dyDescent="0.5">
      <c r="B7" s="1" t="s">
        <v>9</v>
      </c>
      <c r="C7" s="19">
        <v>1</v>
      </c>
      <c r="D7" s="19">
        <v>0.99670000000000003</v>
      </c>
      <c r="E7" s="19">
        <v>0.99329999999999996</v>
      </c>
      <c r="F7" s="19">
        <v>0.99570000000000003</v>
      </c>
      <c r="G7" s="19">
        <v>0.99950000000000006</v>
      </c>
    </row>
    <row r="8" spans="2:7" x14ac:dyDescent="0.5">
      <c r="B8" s="1" t="s">
        <v>10</v>
      </c>
      <c r="C8" s="19">
        <v>1</v>
      </c>
      <c r="D8" s="19">
        <v>0.99570000000000003</v>
      </c>
      <c r="E8" s="19">
        <v>0.99770000000000003</v>
      </c>
      <c r="F8" s="19">
        <v>0.99680000000000002</v>
      </c>
      <c r="G8" s="19">
        <v>0.99990000000000001</v>
      </c>
    </row>
    <row r="9" spans="2:7" x14ac:dyDescent="0.5">
      <c r="B9" s="1" t="s">
        <v>87</v>
      </c>
      <c r="C9" s="19">
        <v>1</v>
      </c>
      <c r="D9" s="19">
        <v>0.99680000000000002</v>
      </c>
      <c r="E9" s="19">
        <v>0.99660000000000004</v>
      </c>
      <c r="F9" s="19">
        <v>0.99529999999999996</v>
      </c>
      <c r="G9" s="48" t="s">
        <v>63</v>
      </c>
    </row>
    <row r="10" spans="2:7" x14ac:dyDescent="0.5">
      <c r="B10" s="1" t="s">
        <v>85</v>
      </c>
      <c r="C10" s="19">
        <v>1</v>
      </c>
      <c r="D10" s="19">
        <v>0.99370000000000003</v>
      </c>
      <c r="E10" s="19">
        <v>0.98080000000000001</v>
      </c>
      <c r="F10" s="48" t="s">
        <v>63</v>
      </c>
      <c r="G10" s="48" t="s">
        <v>63</v>
      </c>
    </row>
    <row r="11" spans="2:7" x14ac:dyDescent="0.5">
      <c r="B11" s="1" t="s">
        <v>88</v>
      </c>
      <c r="C11" s="19">
        <v>1</v>
      </c>
      <c r="D11" s="19">
        <v>0.99609999999999999</v>
      </c>
      <c r="E11" s="19">
        <v>0.99539999999999995</v>
      </c>
      <c r="F11" s="19">
        <v>0.995</v>
      </c>
      <c r="G11" s="19">
        <v>0.98819999999999997</v>
      </c>
    </row>
    <row r="12" spans="2:7" x14ac:dyDescent="0.5">
      <c r="B12" s="1" t="s">
        <v>89</v>
      </c>
      <c r="C12" s="19">
        <v>1</v>
      </c>
      <c r="D12" s="19">
        <v>0.90949999999999998</v>
      </c>
      <c r="E12" s="19">
        <v>0.59589999999999999</v>
      </c>
      <c r="F12" s="48" t="s">
        <v>63</v>
      </c>
      <c r="G12" s="48" t="s">
        <v>63</v>
      </c>
    </row>
    <row r="13" spans="2:7" x14ac:dyDescent="0.5">
      <c r="B13" s="1" t="s">
        <v>90</v>
      </c>
      <c r="C13" s="48" t="s">
        <v>63</v>
      </c>
      <c r="D13" s="48" t="s">
        <v>63</v>
      </c>
      <c r="E13" s="48" t="s">
        <v>63</v>
      </c>
      <c r="F13" s="48" t="s">
        <v>63</v>
      </c>
      <c r="G13" s="48" t="s">
        <v>63</v>
      </c>
    </row>
    <row r="16" spans="2:7" x14ac:dyDescent="0.5">
      <c r="E16" s="49" t="s">
        <v>145</v>
      </c>
      <c r="F16" s="49"/>
      <c r="G16" s="49"/>
    </row>
  </sheetData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2E9B-C1A9-4861-88DE-AF760D2365EB}">
  <dimension ref="A1:AN91"/>
  <sheetViews>
    <sheetView zoomScale="40" zoomScaleNormal="40" workbookViewId="0">
      <selection sqref="A1:W1"/>
    </sheetView>
  </sheetViews>
  <sheetFormatPr defaultRowHeight="14.35" x14ac:dyDescent="0.5"/>
  <cols>
    <col min="10" max="10" width="10.1171875" customWidth="1"/>
    <col min="11" max="11" width="19" customWidth="1"/>
    <col min="14" max="14" width="19.703125" customWidth="1"/>
    <col min="27" max="27" width="12.41015625" customWidth="1"/>
    <col min="28" max="28" width="11.87890625" customWidth="1"/>
    <col min="29" max="29" width="12" customWidth="1"/>
    <col min="30" max="30" width="15" customWidth="1"/>
    <col min="31" max="31" width="13.41015625" customWidth="1"/>
    <col min="32" max="32" width="11.29296875" customWidth="1"/>
    <col min="33" max="33" width="11" customWidth="1"/>
    <col min="34" max="34" width="14.1171875" customWidth="1"/>
    <col min="35" max="35" width="15" customWidth="1"/>
    <col min="36" max="36" width="18.41015625" customWidth="1"/>
  </cols>
  <sheetData>
    <row r="1" spans="1:34" ht="28.35" x14ac:dyDescent="0.95">
      <c r="A1" s="58" t="s">
        <v>115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4" spans="1:34" x14ac:dyDescent="0.5">
      <c r="B4" s="2" t="s">
        <v>36</v>
      </c>
      <c r="C4" s="2"/>
      <c r="D4" s="2"/>
      <c r="E4" s="2"/>
      <c r="F4" s="2"/>
      <c r="G4" s="2"/>
      <c r="I4" t="s">
        <v>58</v>
      </c>
      <c r="O4" s="2" t="s">
        <v>36</v>
      </c>
      <c r="P4" s="2"/>
      <c r="Q4" s="2"/>
      <c r="R4" s="2"/>
      <c r="S4" s="2"/>
      <c r="T4" s="2"/>
      <c r="V4" t="s">
        <v>58</v>
      </c>
    </row>
    <row r="5" spans="1:34" x14ac:dyDescent="0.5">
      <c r="B5" s="2" t="s">
        <v>17</v>
      </c>
      <c r="C5" s="2"/>
      <c r="D5" s="2" t="s">
        <v>18</v>
      </c>
      <c r="E5" s="2"/>
      <c r="F5" s="2" t="s">
        <v>19</v>
      </c>
      <c r="G5" s="2"/>
      <c r="H5" s="4" t="s">
        <v>17</v>
      </c>
      <c r="I5" s="4" t="s">
        <v>18</v>
      </c>
      <c r="J5" s="4" t="s">
        <v>19</v>
      </c>
      <c r="O5" s="2" t="s">
        <v>17</v>
      </c>
      <c r="P5" s="2"/>
      <c r="Q5" s="2" t="s">
        <v>18</v>
      </c>
      <c r="R5" s="2"/>
      <c r="S5" s="2" t="s">
        <v>19</v>
      </c>
      <c r="T5" s="2"/>
      <c r="U5" s="4" t="s">
        <v>17</v>
      </c>
      <c r="V5" s="4" t="s">
        <v>18</v>
      </c>
      <c r="W5" s="4" t="s">
        <v>19</v>
      </c>
    </row>
    <row r="6" spans="1:34" x14ac:dyDescent="0.5">
      <c r="A6" s="16" t="s">
        <v>37</v>
      </c>
      <c r="B6" s="2" t="s">
        <v>38</v>
      </c>
      <c r="C6" s="2" t="s">
        <v>39</v>
      </c>
      <c r="D6" s="2" t="s">
        <v>38</v>
      </c>
      <c r="E6" s="2" t="s">
        <v>39</v>
      </c>
      <c r="F6" s="2" t="s">
        <v>38</v>
      </c>
      <c r="G6" s="2" t="s">
        <v>39</v>
      </c>
      <c r="H6" s="4" t="s">
        <v>57</v>
      </c>
      <c r="I6" s="4" t="s">
        <v>57</v>
      </c>
      <c r="J6" s="4" t="s">
        <v>57</v>
      </c>
      <c r="N6" s="5" t="s">
        <v>56</v>
      </c>
      <c r="O6" s="2" t="s">
        <v>40</v>
      </c>
      <c r="P6" s="2" t="s">
        <v>39</v>
      </c>
      <c r="Q6" s="2" t="s">
        <v>40</v>
      </c>
      <c r="R6" s="2" t="s">
        <v>39</v>
      </c>
      <c r="S6" s="2" t="s">
        <v>40</v>
      </c>
      <c r="T6" s="2" t="s">
        <v>39</v>
      </c>
      <c r="U6" s="4" t="s">
        <v>59</v>
      </c>
      <c r="V6" s="4" t="s">
        <v>59</v>
      </c>
      <c r="W6" s="4" t="s">
        <v>59</v>
      </c>
    </row>
    <row r="7" spans="1:34" x14ac:dyDescent="0.5">
      <c r="B7">
        <v>1.6221000000000001</v>
      </c>
      <c r="C7">
        <v>3.2858999999999998</v>
      </c>
      <c r="D7">
        <v>1.5991</v>
      </c>
      <c r="E7">
        <v>3.2315</v>
      </c>
      <c r="F7">
        <v>1.5916999999999999</v>
      </c>
      <c r="G7">
        <v>3.1886000000000001</v>
      </c>
      <c r="H7">
        <f>C7/B7</f>
        <v>2.0257074163121875</v>
      </c>
      <c r="I7">
        <f>E7/D7</f>
        <v>2.0208242136201613</v>
      </c>
      <c r="J7">
        <f>G7/F7</f>
        <v>2.0032669472890623</v>
      </c>
      <c r="O7">
        <v>0.374</v>
      </c>
      <c r="P7">
        <v>2.0257000000000001</v>
      </c>
      <c r="Q7">
        <v>0.38030000000000003</v>
      </c>
      <c r="R7">
        <v>2.0207999999999999</v>
      </c>
      <c r="S7">
        <v>0.35820000000000002</v>
      </c>
      <c r="T7">
        <v>2.0032999999999999</v>
      </c>
      <c r="U7">
        <f>P7/O7</f>
        <v>5.4163101604278072</v>
      </c>
      <c r="V7">
        <f>R7/Q7</f>
        <v>5.3136997107546664</v>
      </c>
      <c r="W7">
        <f>T7/S7</f>
        <v>5.5926856504745945</v>
      </c>
    </row>
    <row r="9" spans="1:34" x14ac:dyDescent="0.5">
      <c r="B9" s="2" t="s">
        <v>41</v>
      </c>
      <c r="C9" s="2"/>
      <c r="D9" s="2"/>
      <c r="E9" s="2"/>
      <c r="F9" s="2"/>
      <c r="G9" s="2"/>
      <c r="O9" s="2" t="s">
        <v>41</v>
      </c>
      <c r="P9" s="2"/>
      <c r="Q9" s="2"/>
      <c r="R9" s="2"/>
      <c r="S9" s="2"/>
      <c r="T9" s="2"/>
    </row>
    <row r="10" spans="1:34" x14ac:dyDescent="0.5">
      <c r="B10" s="2" t="s">
        <v>17</v>
      </c>
      <c r="C10" s="2"/>
      <c r="D10" s="2" t="s">
        <v>18</v>
      </c>
      <c r="E10" s="2"/>
      <c r="F10" s="2" t="s">
        <v>19</v>
      </c>
      <c r="G10" s="2"/>
      <c r="H10" s="4" t="s">
        <v>17</v>
      </c>
      <c r="I10" s="4" t="s">
        <v>18</v>
      </c>
      <c r="J10" s="4" t="s">
        <v>19</v>
      </c>
      <c r="O10" s="2" t="s">
        <v>17</v>
      </c>
      <c r="P10" s="2"/>
      <c r="Q10" s="2" t="s">
        <v>18</v>
      </c>
      <c r="R10" s="2"/>
      <c r="S10" s="2" t="s">
        <v>19</v>
      </c>
      <c r="T10" s="2"/>
      <c r="U10" s="4" t="s">
        <v>17</v>
      </c>
      <c r="V10" s="4" t="s">
        <v>18</v>
      </c>
      <c r="W10" s="4" t="s">
        <v>19</v>
      </c>
      <c r="Z10" t="s">
        <v>56</v>
      </c>
      <c r="AB10" t="s">
        <v>40</v>
      </c>
      <c r="AC10" t="s">
        <v>72</v>
      </c>
      <c r="AD10" t="s">
        <v>73</v>
      </c>
      <c r="AE10" t="s">
        <v>37</v>
      </c>
      <c r="AF10" t="s">
        <v>38</v>
      </c>
      <c r="AG10" t="s">
        <v>72</v>
      </c>
      <c r="AH10" t="s">
        <v>74</v>
      </c>
    </row>
    <row r="11" spans="1:34" x14ac:dyDescent="0.5">
      <c r="A11" s="16" t="s">
        <v>37</v>
      </c>
      <c r="B11" s="2" t="s">
        <v>38</v>
      </c>
      <c r="C11" s="2" t="s">
        <v>39</v>
      </c>
      <c r="D11" s="2" t="s">
        <v>38</v>
      </c>
      <c r="E11" s="2" t="s">
        <v>39</v>
      </c>
      <c r="F11" s="2" t="s">
        <v>38</v>
      </c>
      <c r="G11" s="2" t="s">
        <v>39</v>
      </c>
      <c r="H11" s="4" t="s">
        <v>57</v>
      </c>
      <c r="I11" s="4" t="s">
        <v>57</v>
      </c>
      <c r="J11" s="4" t="s">
        <v>57</v>
      </c>
      <c r="N11" s="5" t="s">
        <v>56</v>
      </c>
      <c r="O11" s="2" t="s">
        <v>40</v>
      </c>
      <c r="P11" s="2" t="s">
        <v>39</v>
      </c>
      <c r="Q11" s="2" t="s">
        <v>40</v>
      </c>
      <c r="R11" s="2" t="s">
        <v>39</v>
      </c>
      <c r="S11" s="2" t="s">
        <v>40</v>
      </c>
      <c r="T11" s="2" t="s">
        <v>39</v>
      </c>
      <c r="U11" s="4" t="s">
        <v>59</v>
      </c>
      <c r="V11" s="4" t="s">
        <v>59</v>
      </c>
      <c r="W11" s="4" t="s">
        <v>59</v>
      </c>
      <c r="AA11" t="s">
        <v>70</v>
      </c>
      <c r="AB11">
        <v>0.38030000000000003</v>
      </c>
      <c r="AC11">
        <v>2.0207999999999999</v>
      </c>
      <c r="AD11" s="22">
        <v>5.3136997107546664</v>
      </c>
      <c r="AE11" t="s">
        <v>70</v>
      </c>
      <c r="AF11">
        <v>1.5991</v>
      </c>
      <c r="AG11">
        <v>3.2315</v>
      </c>
      <c r="AH11" s="22">
        <v>2.0208242136201613</v>
      </c>
    </row>
    <row r="12" spans="1:34" x14ac:dyDescent="0.5">
      <c r="B12">
        <v>1.5938000000000001</v>
      </c>
      <c r="C12">
        <v>3.2183000000000002</v>
      </c>
      <c r="D12">
        <v>1.6095999999999999</v>
      </c>
      <c r="E12">
        <v>3.2517999999999998</v>
      </c>
      <c r="F12">
        <v>1.6187</v>
      </c>
      <c r="G12">
        <v>3.2486000000000002</v>
      </c>
      <c r="H12">
        <f t="shared" ref="H12" si="0">C12/B12</f>
        <v>2.0192621407955826</v>
      </c>
      <c r="I12">
        <f t="shared" ref="I12" si="1">E12/D12</f>
        <v>2.0202534791252487</v>
      </c>
      <c r="J12">
        <f t="shared" ref="J12" si="2">G12/F12</f>
        <v>2.0069191326373015</v>
      </c>
      <c r="O12">
        <v>0.378</v>
      </c>
      <c r="P12">
        <v>2.0192999999999999</v>
      </c>
      <c r="Q12">
        <v>0.38229999999999997</v>
      </c>
      <c r="R12">
        <v>2.0203000000000002</v>
      </c>
      <c r="S12">
        <v>0.37640000000000001</v>
      </c>
      <c r="T12">
        <v>2.0068999999999999</v>
      </c>
      <c r="U12">
        <f t="shared" ref="U12:U68" si="3">P12/O12</f>
        <v>5.3420634920634917</v>
      </c>
      <c r="V12">
        <f t="shared" ref="V12:V68" si="4">R12/Q12</f>
        <v>5.2845932513732681</v>
      </c>
      <c r="W12">
        <f t="shared" ref="W12:W68" si="5">T12/S12</f>
        <v>5.3318278427205099</v>
      </c>
      <c r="AA12" t="s">
        <v>71</v>
      </c>
      <c r="AB12">
        <v>0.37959999999999999</v>
      </c>
      <c r="AC12">
        <v>2.0276000000000001</v>
      </c>
      <c r="AD12" s="22">
        <v>5.3414120126448896</v>
      </c>
      <c r="AE12" t="s">
        <v>71</v>
      </c>
      <c r="AF12">
        <v>1.5893999999999999</v>
      </c>
      <c r="AG12">
        <v>3.2225999999999999</v>
      </c>
      <c r="AH12" s="22">
        <v>2.0275575688939225</v>
      </c>
    </row>
    <row r="13" spans="1:34" x14ac:dyDescent="0.5">
      <c r="AA13" t="s">
        <v>70</v>
      </c>
      <c r="AB13">
        <v>0.3705</v>
      </c>
      <c r="AC13">
        <v>2.0207000000000002</v>
      </c>
      <c r="AD13" s="22">
        <v>5.4539811066126864</v>
      </c>
      <c r="AE13" t="s">
        <v>70</v>
      </c>
      <c r="AF13">
        <v>1.595</v>
      </c>
      <c r="AG13">
        <v>3.2231000000000001</v>
      </c>
      <c r="AH13" s="22">
        <v>2.0207523510971788</v>
      </c>
    </row>
    <row r="14" spans="1:34" x14ac:dyDescent="0.5">
      <c r="B14" s="2" t="s">
        <v>42</v>
      </c>
      <c r="C14" s="2"/>
      <c r="D14" s="2"/>
      <c r="E14" s="2"/>
      <c r="F14" s="2"/>
      <c r="G14" s="2"/>
      <c r="O14" s="2" t="s">
        <v>42</v>
      </c>
      <c r="P14" s="2"/>
      <c r="Q14" s="2"/>
      <c r="R14" s="2"/>
      <c r="S14" s="2"/>
      <c r="T14" s="2"/>
      <c r="AA14" t="s">
        <v>71</v>
      </c>
      <c r="AB14">
        <v>0.3659</v>
      </c>
      <c r="AC14">
        <v>2.0318999999999998</v>
      </c>
      <c r="AD14" s="22">
        <v>5.5531566001639785</v>
      </c>
      <c r="AE14" t="s">
        <v>71</v>
      </c>
      <c r="AF14">
        <v>1.6049</v>
      </c>
      <c r="AG14">
        <v>3.2608999999999999</v>
      </c>
      <c r="AH14" s="22">
        <v>2.0318399900305315</v>
      </c>
    </row>
    <row r="15" spans="1:34" x14ac:dyDescent="0.5">
      <c r="B15" s="2" t="s">
        <v>17</v>
      </c>
      <c r="C15" s="2"/>
      <c r="D15" s="2" t="s">
        <v>18</v>
      </c>
      <c r="E15" s="2"/>
      <c r="F15" s="2" t="s">
        <v>19</v>
      </c>
      <c r="G15" s="2"/>
      <c r="H15" s="4" t="s">
        <v>17</v>
      </c>
      <c r="I15" s="4" t="s">
        <v>18</v>
      </c>
      <c r="J15" s="4" t="s">
        <v>19</v>
      </c>
      <c r="O15" s="2" t="s">
        <v>17</v>
      </c>
      <c r="P15" s="2"/>
      <c r="Q15" s="2" t="s">
        <v>18</v>
      </c>
      <c r="R15" s="2"/>
      <c r="S15" s="2" t="s">
        <v>19</v>
      </c>
      <c r="T15" s="2"/>
      <c r="U15" s="4" t="s">
        <v>17</v>
      </c>
      <c r="V15" s="4" t="s">
        <v>18</v>
      </c>
      <c r="W15" s="4" t="s">
        <v>19</v>
      </c>
      <c r="AA15" t="s">
        <v>70</v>
      </c>
      <c r="AB15">
        <v>0.34860000000000002</v>
      </c>
      <c r="AC15">
        <v>2.0139</v>
      </c>
      <c r="AD15" s="22">
        <v>5.7771084337349397</v>
      </c>
      <c r="AE15" t="s">
        <v>70</v>
      </c>
      <c r="AF15">
        <v>1.5919000000000001</v>
      </c>
      <c r="AG15">
        <v>3.2061000000000002</v>
      </c>
      <c r="AH15" s="22">
        <v>2.0140084176141717</v>
      </c>
    </row>
    <row r="16" spans="1:34" x14ac:dyDescent="0.5">
      <c r="A16" s="16" t="s">
        <v>37</v>
      </c>
      <c r="B16" s="2" t="s">
        <v>38</v>
      </c>
      <c r="C16" s="2" t="s">
        <v>39</v>
      </c>
      <c r="D16" s="2" t="s">
        <v>38</v>
      </c>
      <c r="E16" s="2" t="s">
        <v>39</v>
      </c>
      <c r="F16" s="2" t="s">
        <v>38</v>
      </c>
      <c r="G16" s="2" t="s">
        <v>39</v>
      </c>
      <c r="H16" s="4" t="s">
        <v>57</v>
      </c>
      <c r="I16" s="4" t="s">
        <v>57</v>
      </c>
      <c r="J16" s="4" t="s">
        <v>57</v>
      </c>
      <c r="N16" s="5" t="s">
        <v>56</v>
      </c>
      <c r="O16" s="2" t="s">
        <v>40</v>
      </c>
      <c r="P16" s="2" t="s">
        <v>39</v>
      </c>
      <c r="Q16" s="2" t="s">
        <v>40</v>
      </c>
      <c r="R16" s="2" t="s">
        <v>39</v>
      </c>
      <c r="S16" s="2" t="s">
        <v>40</v>
      </c>
      <c r="T16" s="2" t="s">
        <v>39</v>
      </c>
      <c r="U16" s="4" t="s">
        <v>59</v>
      </c>
      <c r="V16" s="4" t="s">
        <v>59</v>
      </c>
      <c r="W16" s="4" t="s">
        <v>59</v>
      </c>
      <c r="AA16" t="s">
        <v>71</v>
      </c>
      <c r="AB16">
        <v>0.34010000000000001</v>
      </c>
      <c r="AC16">
        <v>2.0682999999999998</v>
      </c>
      <c r="AD16" s="22">
        <v>6.0814466333431332</v>
      </c>
      <c r="AE16" t="s">
        <v>71</v>
      </c>
      <c r="AF16">
        <v>1.5602</v>
      </c>
      <c r="AG16">
        <v>3.2269000000000001</v>
      </c>
      <c r="AH16" s="22">
        <v>2.0682604794257147</v>
      </c>
    </row>
    <row r="17" spans="1:34" x14ac:dyDescent="0.5">
      <c r="B17">
        <v>1.5253000000000001</v>
      </c>
      <c r="C17">
        <v>3.0859000000000001</v>
      </c>
      <c r="D17">
        <v>1.6115999999999999</v>
      </c>
      <c r="E17">
        <v>3.2593999999999999</v>
      </c>
      <c r="F17">
        <v>1.6240000000000001</v>
      </c>
      <c r="G17">
        <v>3.258</v>
      </c>
      <c r="H17">
        <f t="shared" ref="H17:H76" si="6">C17/B17</f>
        <v>2.0231429882646035</v>
      </c>
      <c r="I17">
        <f t="shared" ref="I17:I76" si="7">E17/D17</f>
        <v>2.0224621494167287</v>
      </c>
      <c r="J17">
        <f t="shared" ref="J17:J76" si="8">G17/F17</f>
        <v>2.00615763546798</v>
      </c>
      <c r="O17">
        <v>0.37359999999999999</v>
      </c>
      <c r="P17">
        <v>2.0230999999999999</v>
      </c>
      <c r="Q17">
        <v>0.3876</v>
      </c>
      <c r="R17">
        <v>2.0225</v>
      </c>
      <c r="S17">
        <v>0.37730000000000002</v>
      </c>
      <c r="T17">
        <v>2.0061</v>
      </c>
      <c r="U17">
        <f t="shared" si="3"/>
        <v>5.415149892933619</v>
      </c>
      <c r="V17">
        <f t="shared" si="4"/>
        <v>5.2180082559339525</v>
      </c>
      <c r="W17">
        <f t="shared" si="5"/>
        <v>5.3169891333156638</v>
      </c>
      <c r="AA17" t="s">
        <v>70</v>
      </c>
      <c r="AB17">
        <v>0.36170000000000002</v>
      </c>
      <c r="AC17">
        <v>2.0301</v>
      </c>
      <c r="AD17" s="22">
        <v>5.6126624274260433</v>
      </c>
      <c r="AE17" t="s">
        <v>70</v>
      </c>
      <c r="AF17">
        <v>1.6229</v>
      </c>
      <c r="AG17">
        <v>3.2948</v>
      </c>
      <c r="AH17" s="22">
        <v>2.0301928646250538</v>
      </c>
    </row>
    <row r="18" spans="1:34" x14ac:dyDescent="0.5">
      <c r="AA18" t="s">
        <v>71</v>
      </c>
      <c r="AB18">
        <v>0.41389999999999999</v>
      </c>
      <c r="AC18">
        <v>2.3069999999999999</v>
      </c>
      <c r="AD18" s="22">
        <v>5.5738100990577433</v>
      </c>
      <c r="AE18" t="s">
        <v>71</v>
      </c>
      <c r="AF18">
        <v>1.431</v>
      </c>
      <c r="AG18">
        <v>3.3012999999999999</v>
      </c>
      <c r="AH18" s="22">
        <v>2.3069881201956672</v>
      </c>
    </row>
    <row r="19" spans="1:34" x14ac:dyDescent="0.5">
      <c r="B19" s="2" t="s">
        <v>43</v>
      </c>
      <c r="C19" s="2"/>
      <c r="D19" s="2"/>
      <c r="E19" s="2"/>
      <c r="F19" s="2"/>
      <c r="G19" s="2"/>
      <c r="O19" s="2" t="s">
        <v>43</v>
      </c>
      <c r="P19" s="2"/>
      <c r="Q19" s="2"/>
      <c r="R19" s="2"/>
      <c r="S19" s="2"/>
      <c r="T19" s="2"/>
    </row>
    <row r="20" spans="1:34" x14ac:dyDescent="0.5">
      <c r="B20" s="2" t="s">
        <v>17</v>
      </c>
      <c r="C20" s="2"/>
      <c r="D20" s="2" t="s">
        <v>18</v>
      </c>
      <c r="E20" s="2"/>
      <c r="F20" s="2" t="s">
        <v>19</v>
      </c>
      <c r="G20" s="2"/>
      <c r="H20" s="4" t="s">
        <v>17</v>
      </c>
      <c r="I20" s="4" t="s">
        <v>18</v>
      </c>
      <c r="J20" s="4" t="s">
        <v>19</v>
      </c>
      <c r="O20" s="2" t="s">
        <v>17</v>
      </c>
      <c r="P20" s="2"/>
      <c r="Q20" s="2" t="s">
        <v>18</v>
      </c>
      <c r="R20" s="2"/>
      <c r="S20" s="2" t="s">
        <v>19</v>
      </c>
      <c r="T20" s="2"/>
      <c r="U20" s="4" t="s">
        <v>17</v>
      </c>
      <c r="V20" s="4" t="s">
        <v>18</v>
      </c>
      <c r="W20" s="4" t="s">
        <v>19</v>
      </c>
    </row>
    <row r="21" spans="1:34" x14ac:dyDescent="0.5">
      <c r="A21" s="16" t="s">
        <v>37</v>
      </c>
      <c r="B21" s="2" t="s">
        <v>38</v>
      </c>
      <c r="C21" s="2" t="s">
        <v>39</v>
      </c>
      <c r="D21" s="2" t="s">
        <v>38</v>
      </c>
      <c r="E21" s="2" t="s">
        <v>39</v>
      </c>
      <c r="F21" s="2" t="s">
        <v>38</v>
      </c>
      <c r="G21" s="2" t="s">
        <v>39</v>
      </c>
      <c r="H21" s="4" t="s">
        <v>57</v>
      </c>
      <c r="I21" s="4" t="s">
        <v>57</v>
      </c>
      <c r="J21" s="4" t="s">
        <v>57</v>
      </c>
      <c r="N21" s="5" t="s">
        <v>56</v>
      </c>
      <c r="O21" s="2" t="s">
        <v>40</v>
      </c>
      <c r="P21" s="2" t="s">
        <v>39</v>
      </c>
      <c r="Q21" s="2" t="s">
        <v>40</v>
      </c>
      <c r="R21" s="2" t="s">
        <v>39</v>
      </c>
      <c r="S21" s="2" t="s">
        <v>40</v>
      </c>
      <c r="T21" s="2" t="s">
        <v>39</v>
      </c>
      <c r="U21" s="4" t="s">
        <v>59</v>
      </c>
      <c r="V21" s="4" t="s">
        <v>59</v>
      </c>
      <c r="W21" s="4" t="s">
        <v>59</v>
      </c>
    </row>
    <row r="22" spans="1:34" x14ac:dyDescent="0.5">
      <c r="B22">
        <v>1.6195999999999999</v>
      </c>
      <c r="C22">
        <v>3.2633000000000001</v>
      </c>
      <c r="D22">
        <v>1.5893999999999999</v>
      </c>
      <c r="E22">
        <v>3.2225999999999999</v>
      </c>
      <c r="F22">
        <v>1.6233</v>
      </c>
      <c r="G22">
        <v>3.2572999999999999</v>
      </c>
      <c r="H22">
        <f t="shared" si="6"/>
        <v>2.0148802173376144</v>
      </c>
      <c r="I22">
        <f t="shared" si="7"/>
        <v>2.0275575688939225</v>
      </c>
      <c r="J22">
        <f t="shared" si="8"/>
        <v>2.0065915111193249</v>
      </c>
      <c r="O22">
        <v>0.3649</v>
      </c>
      <c r="P22">
        <v>2.0148999999999999</v>
      </c>
      <c r="Q22">
        <v>0.37959999999999999</v>
      </c>
      <c r="R22">
        <v>2.0276000000000001</v>
      </c>
      <c r="S22">
        <v>0.37030000000000002</v>
      </c>
      <c r="T22">
        <v>2.0066999999999999</v>
      </c>
      <c r="U22">
        <f t="shared" si="3"/>
        <v>5.5217867909016167</v>
      </c>
      <c r="V22">
        <f t="shared" si="4"/>
        <v>5.3414120126448896</v>
      </c>
      <c r="W22">
        <f t="shared" si="5"/>
        <v>5.4191196327302187</v>
      </c>
    </row>
    <row r="23" spans="1:34" x14ac:dyDescent="0.5">
      <c r="Z23" s="19"/>
      <c r="AA23" s="19"/>
      <c r="AB23" s="19"/>
      <c r="AC23" s="19"/>
      <c r="AD23" s="19"/>
      <c r="AE23" s="19"/>
    </row>
    <row r="24" spans="1:34" x14ac:dyDescent="0.5">
      <c r="Y24" s="24"/>
      <c r="Z24" s="25"/>
      <c r="AA24" s="26"/>
      <c r="AB24" s="14"/>
      <c r="AC24" s="14"/>
      <c r="AD24" s="27"/>
    </row>
    <row r="25" spans="1:34" x14ac:dyDescent="0.5">
      <c r="Y25" s="23"/>
      <c r="Z25" s="25"/>
      <c r="AA25" s="26"/>
      <c r="AB25" s="14"/>
      <c r="AC25" s="14"/>
      <c r="AD25" s="27"/>
      <c r="AE25" s="40"/>
    </row>
    <row r="26" spans="1:34" x14ac:dyDescent="0.5">
      <c r="Y26" s="24"/>
      <c r="Z26" s="25"/>
      <c r="AA26" s="26"/>
      <c r="AB26" s="14"/>
      <c r="AC26" s="14"/>
      <c r="AD26" s="27"/>
    </row>
    <row r="27" spans="1:34" x14ac:dyDescent="0.5">
      <c r="B27" s="2" t="s">
        <v>45</v>
      </c>
      <c r="C27" s="2"/>
      <c r="D27" s="2"/>
      <c r="E27" s="2"/>
      <c r="F27" s="2"/>
      <c r="G27" s="2"/>
      <c r="O27" s="2" t="s">
        <v>45</v>
      </c>
      <c r="P27" s="2"/>
      <c r="Q27" s="2"/>
      <c r="R27" s="2"/>
      <c r="S27" s="2"/>
      <c r="T27" s="2"/>
      <c r="Y27" s="23"/>
      <c r="Z27" s="25"/>
      <c r="AA27" s="26"/>
      <c r="AB27" s="14"/>
      <c r="AC27" s="14"/>
      <c r="AD27" s="27"/>
    </row>
    <row r="28" spans="1:34" x14ac:dyDescent="0.5">
      <c r="B28" s="2" t="s">
        <v>17</v>
      </c>
      <c r="C28" s="2"/>
      <c r="D28" s="2" t="s">
        <v>18</v>
      </c>
      <c r="E28" s="2"/>
      <c r="F28" s="2" t="s">
        <v>19</v>
      </c>
      <c r="G28" s="2"/>
      <c r="H28" s="4" t="s">
        <v>17</v>
      </c>
      <c r="I28" s="4" t="s">
        <v>18</v>
      </c>
      <c r="J28" s="4" t="s">
        <v>19</v>
      </c>
      <c r="O28" s="2" t="s">
        <v>17</v>
      </c>
      <c r="P28" s="2"/>
      <c r="Q28" s="2" t="s">
        <v>18</v>
      </c>
      <c r="R28" s="2"/>
      <c r="S28" s="2" t="s">
        <v>19</v>
      </c>
      <c r="T28" s="2"/>
      <c r="U28" s="4" t="s">
        <v>17</v>
      </c>
      <c r="V28" s="4" t="s">
        <v>18</v>
      </c>
      <c r="W28" s="4" t="s">
        <v>19</v>
      </c>
      <c r="Y28" s="24"/>
      <c r="Z28" s="25"/>
      <c r="AA28" s="26"/>
      <c r="AB28" s="14"/>
      <c r="AC28" s="14"/>
      <c r="AD28" s="27"/>
    </row>
    <row r="29" spans="1:34" x14ac:dyDescent="0.5">
      <c r="A29" s="16" t="s">
        <v>37</v>
      </c>
      <c r="B29" s="2" t="s">
        <v>38</v>
      </c>
      <c r="C29" s="2" t="s">
        <v>39</v>
      </c>
      <c r="D29" s="2" t="s">
        <v>38</v>
      </c>
      <c r="E29" s="2" t="s">
        <v>39</v>
      </c>
      <c r="F29" s="2" t="s">
        <v>38</v>
      </c>
      <c r="G29" s="2" t="s">
        <v>39</v>
      </c>
      <c r="H29" s="4" t="s">
        <v>57</v>
      </c>
      <c r="I29" s="4" t="s">
        <v>57</v>
      </c>
      <c r="J29" s="4" t="s">
        <v>57</v>
      </c>
      <c r="N29" s="5" t="s">
        <v>56</v>
      </c>
      <c r="O29" s="2" t="s">
        <v>40</v>
      </c>
      <c r="P29" s="2" t="s">
        <v>39</v>
      </c>
      <c r="Q29" s="2" t="s">
        <v>40</v>
      </c>
      <c r="R29" s="2" t="s">
        <v>39</v>
      </c>
      <c r="S29" s="2" t="s">
        <v>40</v>
      </c>
      <c r="T29" s="2" t="s">
        <v>39</v>
      </c>
      <c r="U29" s="4" t="s">
        <v>59</v>
      </c>
      <c r="V29" s="4" t="s">
        <v>59</v>
      </c>
      <c r="W29" s="4" t="s">
        <v>59</v>
      </c>
      <c r="Y29" s="23"/>
      <c r="Z29" s="25"/>
      <c r="AA29" s="26"/>
      <c r="AB29" s="14"/>
      <c r="AC29" s="14"/>
      <c r="AD29" s="27"/>
    </row>
    <row r="30" spans="1:34" x14ac:dyDescent="0.5">
      <c r="B30">
        <v>1.5983000000000001</v>
      </c>
      <c r="C30">
        <v>3.2418999999999998</v>
      </c>
      <c r="D30">
        <v>1.595</v>
      </c>
      <c r="E30">
        <v>3.2231000000000001</v>
      </c>
      <c r="F30">
        <v>1.4295</v>
      </c>
      <c r="G30">
        <v>2.8902999999999999</v>
      </c>
      <c r="H30">
        <f t="shared" si="6"/>
        <v>2.0283426140274039</v>
      </c>
      <c r="I30">
        <f t="shared" si="7"/>
        <v>2.0207523510971788</v>
      </c>
      <c r="J30">
        <f t="shared" si="8"/>
        <v>2.0218957677509617</v>
      </c>
      <c r="O30">
        <v>0.37459999999999999</v>
      </c>
      <c r="P30">
        <v>2.0283000000000002</v>
      </c>
      <c r="Q30">
        <v>0.3705</v>
      </c>
      <c r="R30">
        <v>2.0207000000000002</v>
      </c>
      <c r="S30">
        <v>0.39479999999999998</v>
      </c>
      <c r="T30">
        <v>2.0219</v>
      </c>
      <c r="U30">
        <f t="shared" si="3"/>
        <v>5.4145755472504016</v>
      </c>
      <c r="V30">
        <f t="shared" si="4"/>
        <v>5.4539811066126864</v>
      </c>
      <c r="W30">
        <f t="shared" si="5"/>
        <v>5.121327254305978</v>
      </c>
      <c r="Y30" s="24"/>
      <c r="Z30" s="25"/>
      <c r="AA30" s="26"/>
      <c r="AB30" s="14"/>
      <c r="AC30" s="14"/>
      <c r="AD30" s="27"/>
    </row>
    <row r="31" spans="1:34" x14ac:dyDescent="0.5">
      <c r="Y31" s="23"/>
      <c r="Z31" s="25"/>
      <c r="AA31" s="26"/>
      <c r="AB31" s="14"/>
      <c r="AC31" s="26"/>
      <c r="AD31" s="27"/>
    </row>
    <row r="32" spans="1:34" x14ac:dyDescent="0.5">
      <c r="B32" s="2" t="s">
        <v>46</v>
      </c>
      <c r="C32" s="2"/>
      <c r="D32" s="2"/>
      <c r="E32" s="2"/>
      <c r="F32" s="2"/>
      <c r="G32" s="2"/>
      <c r="O32" s="2" t="s">
        <v>46</v>
      </c>
      <c r="P32" s="2"/>
      <c r="Q32" s="2"/>
      <c r="R32" s="2"/>
      <c r="S32" s="2"/>
      <c r="T32" s="2"/>
    </row>
    <row r="33" spans="1:40" x14ac:dyDescent="0.5">
      <c r="B33" s="2" t="s">
        <v>17</v>
      </c>
      <c r="C33" s="2"/>
      <c r="D33" s="2" t="s">
        <v>18</v>
      </c>
      <c r="E33" s="2"/>
      <c r="F33" s="2" t="s">
        <v>19</v>
      </c>
      <c r="G33" s="2"/>
      <c r="H33" s="4" t="s">
        <v>17</v>
      </c>
      <c r="I33" s="4" t="s">
        <v>18</v>
      </c>
      <c r="J33" s="4" t="s">
        <v>19</v>
      </c>
      <c r="O33" s="2" t="s">
        <v>17</v>
      </c>
      <c r="P33" s="2"/>
      <c r="Q33" s="2" t="s">
        <v>18</v>
      </c>
      <c r="R33" s="2"/>
      <c r="S33" s="2" t="s">
        <v>19</v>
      </c>
      <c r="T33" s="2"/>
      <c r="U33" s="4" t="s">
        <v>17</v>
      </c>
      <c r="V33" s="4" t="s">
        <v>18</v>
      </c>
      <c r="W33" s="4" t="s">
        <v>19</v>
      </c>
      <c r="Y33" s="59" t="s">
        <v>118</v>
      </c>
      <c r="Z33" s="59"/>
      <c r="AA33" s="59"/>
      <c r="AB33" s="59"/>
      <c r="AC33" s="59"/>
      <c r="AD33" s="59"/>
      <c r="AE33" s="59"/>
      <c r="AH33" s="60"/>
      <c r="AI33" s="60"/>
      <c r="AJ33" s="60"/>
      <c r="AK33" s="60"/>
      <c r="AL33" s="60"/>
      <c r="AM33" s="60"/>
      <c r="AN33" s="60"/>
    </row>
    <row r="34" spans="1:40" ht="16.350000000000001" x14ac:dyDescent="0.5">
      <c r="A34" s="16" t="s">
        <v>37</v>
      </c>
      <c r="B34" s="2" t="s">
        <v>38</v>
      </c>
      <c r="C34" s="2" t="s">
        <v>39</v>
      </c>
      <c r="D34" s="2" t="s">
        <v>38</v>
      </c>
      <c r="E34" s="2" t="s">
        <v>39</v>
      </c>
      <c r="F34" s="2" t="s">
        <v>38</v>
      </c>
      <c r="G34" s="2" t="s">
        <v>39</v>
      </c>
      <c r="H34" s="4" t="s">
        <v>57</v>
      </c>
      <c r="I34" s="4" t="s">
        <v>57</v>
      </c>
      <c r="J34" s="4" t="s">
        <v>57</v>
      </c>
      <c r="N34" s="5" t="s">
        <v>56</v>
      </c>
      <c r="O34" s="2" t="s">
        <v>40</v>
      </c>
      <c r="P34" s="2" t="s">
        <v>39</v>
      </c>
      <c r="Q34" s="2" t="s">
        <v>40</v>
      </c>
      <c r="R34" s="2" t="s">
        <v>39</v>
      </c>
      <c r="S34" s="2" t="s">
        <v>40</v>
      </c>
      <c r="T34" s="2" t="s">
        <v>39</v>
      </c>
      <c r="U34" s="4" t="s">
        <v>59</v>
      </c>
      <c r="V34" s="4" t="s">
        <v>59</v>
      </c>
      <c r="W34" s="4" t="s">
        <v>59</v>
      </c>
      <c r="Z34" s="19" t="s">
        <v>76</v>
      </c>
      <c r="AA34" s="19" t="s">
        <v>40</v>
      </c>
      <c r="AB34" s="19" t="s">
        <v>38</v>
      </c>
      <c r="AC34" s="19" t="s">
        <v>72</v>
      </c>
      <c r="AD34" s="19" t="s">
        <v>74</v>
      </c>
      <c r="AE34" s="19" t="s">
        <v>94</v>
      </c>
      <c r="AI34" s="19"/>
      <c r="AJ34" s="19"/>
      <c r="AK34" s="19"/>
      <c r="AL34" s="19"/>
      <c r="AM34" s="19"/>
      <c r="AN34" s="19"/>
    </row>
    <row r="35" spans="1:40" x14ac:dyDescent="0.5">
      <c r="B35">
        <v>1.6032</v>
      </c>
      <c r="C35">
        <v>3.2519</v>
      </c>
      <c r="D35">
        <v>1.5952</v>
      </c>
      <c r="E35">
        <v>3.2343000000000002</v>
      </c>
      <c r="F35">
        <v>1.6146</v>
      </c>
      <c r="G35">
        <v>3.2663000000000002</v>
      </c>
      <c r="H35">
        <f t="shared" si="6"/>
        <v>2.0283807385229542</v>
      </c>
      <c r="I35">
        <f t="shared" si="7"/>
        <v>2.0275200601805419</v>
      </c>
      <c r="J35">
        <f t="shared" si="8"/>
        <v>2.0229778273256533</v>
      </c>
      <c r="O35">
        <v>0.37969999999999998</v>
      </c>
      <c r="P35">
        <v>2.0284</v>
      </c>
      <c r="Q35">
        <v>0.379</v>
      </c>
      <c r="R35">
        <v>2.0274999999999999</v>
      </c>
      <c r="S35">
        <v>0.37859999999999999</v>
      </c>
      <c r="T35">
        <v>2.0228999999999999</v>
      </c>
      <c r="U35">
        <f t="shared" si="3"/>
        <v>5.3421121938372398</v>
      </c>
      <c r="V35">
        <f t="shared" si="4"/>
        <v>5.3496042216358832</v>
      </c>
      <c r="W35">
        <f t="shared" si="5"/>
        <v>5.3431061806656102</v>
      </c>
      <c r="Y35" s="24" t="s">
        <v>75</v>
      </c>
      <c r="Z35" s="25">
        <v>23</v>
      </c>
      <c r="AA35" s="26">
        <v>1</v>
      </c>
      <c r="AB35">
        <v>1.6221000000000001</v>
      </c>
      <c r="AC35">
        <v>3.2858999999999998</v>
      </c>
      <c r="AD35" s="27">
        <f>AC35/AB35</f>
        <v>2.0257074163121875</v>
      </c>
      <c r="AH35" s="24"/>
      <c r="AI35" s="25"/>
      <c r="AJ35" s="26"/>
      <c r="AM35" s="27"/>
    </row>
    <row r="36" spans="1:40" x14ac:dyDescent="0.5">
      <c r="Y36" s="23" t="s">
        <v>71</v>
      </c>
      <c r="Z36" s="25">
        <v>23</v>
      </c>
      <c r="AA36" s="26">
        <v>1</v>
      </c>
      <c r="AB36">
        <v>1.6195999999999999</v>
      </c>
      <c r="AC36">
        <v>3.2633000000000001</v>
      </c>
      <c r="AD36" s="27">
        <f t="shared" ref="AD36:AD42" si="9">AC36/AB36</f>
        <v>2.0148802173376144</v>
      </c>
      <c r="AE36" s="41">
        <f>ABS((AD36-AD35)/AD35)*100</f>
        <v>0.53448977317189095</v>
      </c>
      <c r="AH36" s="23"/>
      <c r="AI36" s="25"/>
      <c r="AJ36" s="26"/>
      <c r="AM36" s="27"/>
      <c r="AN36" s="41"/>
    </row>
    <row r="37" spans="1:40" x14ac:dyDescent="0.5">
      <c r="B37" s="2" t="s">
        <v>47</v>
      </c>
      <c r="C37" s="2"/>
      <c r="D37" s="2"/>
      <c r="E37" s="2"/>
      <c r="F37" s="2"/>
      <c r="G37" s="2"/>
      <c r="O37" s="2" t="s">
        <v>47</v>
      </c>
      <c r="P37" s="2"/>
      <c r="Q37" s="2"/>
      <c r="R37" s="2"/>
      <c r="S37" s="2"/>
      <c r="T37" s="2"/>
      <c r="Y37" s="24" t="s">
        <v>75</v>
      </c>
      <c r="Z37" s="25">
        <v>50</v>
      </c>
      <c r="AA37" s="26">
        <v>1</v>
      </c>
      <c r="AB37">
        <v>1.5983000000000001</v>
      </c>
      <c r="AC37">
        <v>3.2418999999999998</v>
      </c>
      <c r="AD37" s="27">
        <f t="shared" si="9"/>
        <v>2.0283426140274039</v>
      </c>
      <c r="AH37" s="24"/>
      <c r="AI37" s="25"/>
      <c r="AJ37" s="26"/>
      <c r="AM37" s="27"/>
    </row>
    <row r="38" spans="1:40" x14ac:dyDescent="0.5">
      <c r="B38" s="2" t="s">
        <v>17</v>
      </c>
      <c r="C38" s="2"/>
      <c r="D38" s="2" t="s">
        <v>18</v>
      </c>
      <c r="E38" s="2"/>
      <c r="F38" s="2" t="s">
        <v>19</v>
      </c>
      <c r="G38" s="2"/>
      <c r="H38" s="4" t="s">
        <v>17</v>
      </c>
      <c r="I38" s="4" t="s">
        <v>18</v>
      </c>
      <c r="J38" s="4" t="s">
        <v>19</v>
      </c>
      <c r="O38" s="2" t="s">
        <v>17</v>
      </c>
      <c r="P38" s="2"/>
      <c r="Q38" s="2" t="s">
        <v>18</v>
      </c>
      <c r="R38" s="2"/>
      <c r="S38" s="2" t="s">
        <v>19</v>
      </c>
      <c r="T38" s="2"/>
      <c r="U38" s="4" t="s">
        <v>17</v>
      </c>
      <c r="V38" s="4" t="s">
        <v>18</v>
      </c>
      <c r="W38" s="4" t="s">
        <v>19</v>
      </c>
      <c r="Y38" s="23" t="s">
        <v>71</v>
      </c>
      <c r="Z38" s="25">
        <v>50</v>
      </c>
      <c r="AA38" s="26">
        <v>1</v>
      </c>
      <c r="AB38">
        <v>1.0925</v>
      </c>
      <c r="AC38">
        <v>2.2734999999999999</v>
      </c>
      <c r="AD38" s="27">
        <f t="shared" si="9"/>
        <v>2.081006864988558</v>
      </c>
      <c r="AE38" s="41">
        <f>((AD38-AD37)/AD37)*100</f>
        <v>2.5964179126812255</v>
      </c>
      <c r="AH38" s="23"/>
      <c r="AI38" s="25"/>
      <c r="AJ38" s="26"/>
      <c r="AM38" s="27"/>
      <c r="AN38" s="41"/>
    </row>
    <row r="39" spans="1:40" x14ac:dyDescent="0.5">
      <c r="A39" s="16" t="s">
        <v>37</v>
      </c>
      <c r="B39" s="2" t="s">
        <v>38</v>
      </c>
      <c r="C39" s="2" t="s">
        <v>39</v>
      </c>
      <c r="D39" s="2" t="s">
        <v>38</v>
      </c>
      <c r="E39" s="2" t="s">
        <v>39</v>
      </c>
      <c r="F39" s="2" t="s">
        <v>38</v>
      </c>
      <c r="G39" s="2" t="s">
        <v>39</v>
      </c>
      <c r="H39" s="4" t="s">
        <v>57</v>
      </c>
      <c r="I39" s="4" t="s">
        <v>57</v>
      </c>
      <c r="J39" s="4" t="s">
        <v>57</v>
      </c>
      <c r="N39" s="5" t="s">
        <v>56</v>
      </c>
      <c r="O39" s="2" t="s">
        <v>40</v>
      </c>
      <c r="P39" s="2" t="s">
        <v>39</v>
      </c>
      <c r="Q39" s="2" t="s">
        <v>40</v>
      </c>
      <c r="R39" s="2" t="s">
        <v>39</v>
      </c>
      <c r="S39" s="2" t="s">
        <v>40</v>
      </c>
      <c r="T39" s="2" t="s">
        <v>39</v>
      </c>
      <c r="U39" s="4" t="s">
        <v>59</v>
      </c>
      <c r="V39" s="4" t="s">
        <v>59</v>
      </c>
      <c r="W39" s="4" t="s">
        <v>59</v>
      </c>
      <c r="Y39" s="24" t="s">
        <v>75</v>
      </c>
      <c r="Z39" s="25">
        <v>70</v>
      </c>
      <c r="AA39" s="26">
        <v>1</v>
      </c>
      <c r="AB39">
        <v>1.6163000000000001</v>
      </c>
      <c r="AC39">
        <v>3.2782</v>
      </c>
      <c r="AD39" s="27">
        <f t="shared" si="9"/>
        <v>2.0282125842974694</v>
      </c>
      <c r="AH39" s="24"/>
      <c r="AI39" s="25"/>
      <c r="AJ39" s="26"/>
      <c r="AM39" s="27"/>
    </row>
    <row r="40" spans="1:40" x14ac:dyDescent="0.5">
      <c r="B40">
        <v>1.5423</v>
      </c>
      <c r="C40">
        <v>3.1217999999999999</v>
      </c>
      <c r="D40">
        <v>1.6055999999999999</v>
      </c>
      <c r="E40">
        <v>3.2642000000000002</v>
      </c>
      <c r="F40">
        <v>1.5617000000000001</v>
      </c>
      <c r="G40">
        <v>3.1646000000000001</v>
      </c>
      <c r="H40">
        <f t="shared" si="6"/>
        <v>2.0241198210464888</v>
      </c>
      <c r="I40">
        <f t="shared" si="7"/>
        <v>2.0330094668659693</v>
      </c>
      <c r="J40">
        <f t="shared" si="8"/>
        <v>2.0263815073317537</v>
      </c>
      <c r="O40">
        <v>0.24840000000000001</v>
      </c>
      <c r="P40">
        <v>2.0240999999999998</v>
      </c>
      <c r="Q40">
        <v>0.37319999999999998</v>
      </c>
      <c r="R40">
        <v>2.0331000000000001</v>
      </c>
      <c r="S40">
        <v>0.33950000000000002</v>
      </c>
      <c r="T40">
        <v>2.0263</v>
      </c>
      <c r="U40" s="17">
        <f t="shared" si="3"/>
        <v>8.1485507246376798</v>
      </c>
      <c r="V40">
        <f t="shared" si="4"/>
        <v>5.4477491961414799</v>
      </c>
      <c r="W40">
        <f t="shared" si="5"/>
        <v>5.9684830633284234</v>
      </c>
      <c r="Y40" s="23" t="s">
        <v>71</v>
      </c>
      <c r="Z40" s="25">
        <v>70</v>
      </c>
      <c r="AA40" s="26">
        <v>1</v>
      </c>
      <c r="AB40">
        <v>1.5933999999999999</v>
      </c>
      <c r="AC40">
        <v>3.2982</v>
      </c>
      <c r="AD40" s="27">
        <f t="shared" si="9"/>
        <v>2.0699133927450735</v>
      </c>
      <c r="AE40" s="41">
        <f>((AD40-AD39)/AD39)*100</f>
        <v>2.0560373587292546</v>
      </c>
      <c r="AH40" s="23"/>
      <c r="AI40" s="25"/>
      <c r="AJ40" s="26"/>
      <c r="AM40" s="27"/>
      <c r="AN40" s="41"/>
    </row>
    <row r="41" spans="1:40" x14ac:dyDescent="0.5">
      <c r="Y41" s="24" t="s">
        <v>75</v>
      </c>
      <c r="Z41" s="25">
        <v>100</v>
      </c>
      <c r="AA41" s="26">
        <v>1</v>
      </c>
      <c r="AB41">
        <v>1.5983000000000001</v>
      </c>
      <c r="AC41">
        <v>3.2652999999999999</v>
      </c>
      <c r="AD41" s="27">
        <f t="shared" si="9"/>
        <v>2.0429831696177185</v>
      </c>
      <c r="AH41" s="24"/>
      <c r="AI41" s="25"/>
      <c r="AJ41" s="26"/>
      <c r="AM41" s="27"/>
    </row>
    <row r="42" spans="1:40" x14ac:dyDescent="0.5">
      <c r="B42" s="2" t="s">
        <v>44</v>
      </c>
      <c r="C42" s="2"/>
      <c r="D42" s="2"/>
      <c r="E42" s="2"/>
      <c r="F42" s="2"/>
      <c r="G42" s="2"/>
      <c r="O42" s="2" t="s">
        <v>44</v>
      </c>
      <c r="P42" s="2"/>
      <c r="Q42" s="2"/>
      <c r="R42" s="2"/>
      <c r="S42" s="2"/>
      <c r="T42" s="2"/>
      <c r="Y42" s="23" t="s">
        <v>71</v>
      </c>
      <c r="Z42" s="25">
        <v>100</v>
      </c>
      <c r="AA42" s="26">
        <v>1</v>
      </c>
      <c r="AB42">
        <v>1.4005000000000001</v>
      </c>
      <c r="AC42" s="40">
        <v>3.2589999999999999</v>
      </c>
      <c r="AD42" s="27">
        <f t="shared" si="9"/>
        <v>2.3270260621206709</v>
      </c>
      <c r="AE42" s="41">
        <f>((AD42-AD41)/AD41)*100</f>
        <v>13.90333981831589</v>
      </c>
      <c r="AH42" s="23"/>
      <c r="AI42" s="25"/>
      <c r="AJ42" s="26"/>
      <c r="AL42" s="40"/>
      <c r="AM42" s="27"/>
      <c r="AN42" s="41"/>
    </row>
    <row r="43" spans="1:40" x14ac:dyDescent="0.5">
      <c r="B43" s="2" t="s">
        <v>17</v>
      </c>
      <c r="C43" s="2"/>
      <c r="D43" s="2" t="s">
        <v>18</v>
      </c>
      <c r="E43" s="2"/>
      <c r="F43" s="2" t="s">
        <v>19</v>
      </c>
      <c r="G43" s="2"/>
      <c r="H43" s="4" t="s">
        <v>17</v>
      </c>
      <c r="I43" s="4" t="s">
        <v>18</v>
      </c>
      <c r="J43" s="4" t="s">
        <v>19</v>
      </c>
      <c r="O43" s="2" t="s">
        <v>17</v>
      </c>
      <c r="P43" s="2"/>
      <c r="Q43" s="2" t="s">
        <v>18</v>
      </c>
      <c r="R43" s="2"/>
      <c r="S43" s="2" t="s">
        <v>19</v>
      </c>
      <c r="T43" s="2"/>
      <c r="U43" s="4" t="s">
        <v>17</v>
      </c>
      <c r="V43" s="4" t="s">
        <v>18</v>
      </c>
      <c r="W43" s="4" t="s">
        <v>19</v>
      </c>
      <c r="AD43" t="s">
        <v>95</v>
      </c>
      <c r="AE43" s="41">
        <f>(AE36+AE38+AE40+AE42)/4</f>
        <v>4.7725712157245654</v>
      </c>
      <c r="AN43" s="41"/>
    </row>
    <row r="44" spans="1:40" x14ac:dyDescent="0.5">
      <c r="A44" s="16" t="s">
        <v>37</v>
      </c>
      <c r="B44" s="2" t="s">
        <v>38</v>
      </c>
      <c r="C44" s="2" t="s">
        <v>39</v>
      </c>
      <c r="D44" s="2" t="s">
        <v>38</v>
      </c>
      <c r="E44" s="2" t="s">
        <v>39</v>
      </c>
      <c r="F44" s="2" t="s">
        <v>38</v>
      </c>
      <c r="G44" s="2" t="s">
        <v>39</v>
      </c>
      <c r="H44" s="4" t="s">
        <v>57</v>
      </c>
      <c r="I44" s="4" t="s">
        <v>57</v>
      </c>
      <c r="J44" s="4" t="s">
        <v>57</v>
      </c>
      <c r="N44" s="5" t="s">
        <v>56</v>
      </c>
      <c r="O44" s="2" t="s">
        <v>40</v>
      </c>
      <c r="P44" s="2" t="s">
        <v>39</v>
      </c>
      <c r="Q44" s="2" t="s">
        <v>40</v>
      </c>
      <c r="R44" s="2" t="s">
        <v>39</v>
      </c>
      <c r="S44" s="2" t="s">
        <v>40</v>
      </c>
      <c r="T44" s="2" t="s">
        <v>39</v>
      </c>
      <c r="U44" s="4" t="s">
        <v>59</v>
      </c>
      <c r="V44" s="4" t="s">
        <v>59</v>
      </c>
      <c r="W44" s="4" t="s">
        <v>59</v>
      </c>
    </row>
    <row r="45" spans="1:40" x14ac:dyDescent="0.5">
      <c r="B45">
        <v>1.0925</v>
      </c>
      <c r="C45">
        <v>2.2734999999999999</v>
      </c>
      <c r="D45">
        <v>1.6049</v>
      </c>
      <c r="E45">
        <v>3.2608999999999999</v>
      </c>
      <c r="F45">
        <v>1.6031</v>
      </c>
      <c r="G45">
        <v>3.2593000000000001</v>
      </c>
      <c r="H45">
        <f t="shared" si="6"/>
        <v>2.081006864988558</v>
      </c>
      <c r="I45">
        <f>E45/D45</f>
        <v>2.0318399900305315</v>
      </c>
      <c r="J45">
        <f t="shared" si="8"/>
        <v>2.0331233235606012</v>
      </c>
      <c r="O45">
        <v>0.30220000000000002</v>
      </c>
      <c r="P45">
        <v>2.081</v>
      </c>
      <c r="Q45">
        <v>0.3659</v>
      </c>
      <c r="R45">
        <v>2.0318999999999998</v>
      </c>
      <c r="S45">
        <v>0.37140000000000001</v>
      </c>
      <c r="T45">
        <v>2.0331999999999999</v>
      </c>
      <c r="U45" s="17">
        <f t="shared" si="3"/>
        <v>6.886168100595631</v>
      </c>
      <c r="V45">
        <f t="shared" si="4"/>
        <v>5.5531566001639785</v>
      </c>
      <c r="W45">
        <f t="shared" si="5"/>
        <v>5.4744211093161006</v>
      </c>
    </row>
    <row r="47" spans="1:40" x14ac:dyDescent="0.5">
      <c r="Y47" s="59" t="s">
        <v>119</v>
      </c>
      <c r="Z47" s="59"/>
      <c r="AA47" s="59"/>
      <c r="AB47" s="59"/>
      <c r="AC47" s="59"/>
      <c r="AD47" s="59"/>
      <c r="AE47" s="59"/>
    </row>
    <row r="48" spans="1:40" ht="16.350000000000001" x14ac:dyDescent="0.5">
      <c r="Z48" s="19" t="s">
        <v>76</v>
      </c>
      <c r="AA48" s="19" t="s">
        <v>40</v>
      </c>
      <c r="AB48" s="19" t="s">
        <v>38</v>
      </c>
      <c r="AC48" s="19" t="s">
        <v>72</v>
      </c>
      <c r="AD48" s="19" t="s">
        <v>74</v>
      </c>
      <c r="AE48" s="19" t="s">
        <v>94</v>
      </c>
    </row>
    <row r="49" spans="1:31" x14ac:dyDescent="0.5">
      <c r="Y49" s="24" t="s">
        <v>75</v>
      </c>
      <c r="Z49" s="25">
        <v>23</v>
      </c>
      <c r="AA49" s="26">
        <v>1</v>
      </c>
      <c r="AB49">
        <v>1.5991</v>
      </c>
      <c r="AC49">
        <v>3.2315</v>
      </c>
      <c r="AD49" s="27">
        <f>AC49/AB49</f>
        <v>2.0208242136201613</v>
      </c>
    </row>
    <row r="50" spans="1:31" x14ac:dyDescent="0.5">
      <c r="B50" s="2" t="s">
        <v>48</v>
      </c>
      <c r="C50" s="2"/>
      <c r="D50" s="2"/>
      <c r="E50" s="2"/>
      <c r="F50" s="2"/>
      <c r="G50" s="2"/>
      <c r="O50" s="2" t="s">
        <v>48</v>
      </c>
      <c r="P50" s="2"/>
      <c r="Q50" s="2"/>
      <c r="R50" s="2"/>
      <c r="S50" s="2"/>
      <c r="T50" s="2"/>
      <c r="Y50" s="23" t="s">
        <v>71</v>
      </c>
      <c r="Z50" s="25">
        <v>23</v>
      </c>
      <c r="AA50" s="26">
        <v>1</v>
      </c>
      <c r="AB50">
        <v>1.5893999999999999</v>
      </c>
      <c r="AC50">
        <v>3.2225999999999999</v>
      </c>
      <c r="AD50" s="27">
        <f t="shared" ref="AD50:AD56" si="10">AC50/AB50</f>
        <v>2.0275575688939225</v>
      </c>
      <c r="AE50" s="41">
        <f>((AD50-AD49)/AD49)*100</f>
        <v>0.33319846567450095</v>
      </c>
    </row>
    <row r="51" spans="1:31" x14ac:dyDescent="0.5">
      <c r="B51" s="2" t="s">
        <v>17</v>
      </c>
      <c r="C51" s="2"/>
      <c r="D51" s="2" t="s">
        <v>18</v>
      </c>
      <c r="E51" s="2"/>
      <c r="F51" s="2" t="s">
        <v>19</v>
      </c>
      <c r="G51" s="2"/>
      <c r="H51" s="4" t="s">
        <v>17</v>
      </c>
      <c r="I51" s="4" t="s">
        <v>18</v>
      </c>
      <c r="J51" s="4" t="s">
        <v>19</v>
      </c>
      <c r="O51" s="2" t="s">
        <v>17</v>
      </c>
      <c r="P51" s="2"/>
      <c r="Q51" s="2" t="s">
        <v>18</v>
      </c>
      <c r="R51" s="2"/>
      <c r="S51" s="2" t="s">
        <v>19</v>
      </c>
      <c r="T51" s="2"/>
      <c r="U51" s="4" t="s">
        <v>17</v>
      </c>
      <c r="V51" s="4" t="s">
        <v>18</v>
      </c>
      <c r="W51" s="4" t="s">
        <v>19</v>
      </c>
      <c r="Y51" s="24" t="s">
        <v>75</v>
      </c>
      <c r="Z51" s="25">
        <v>50</v>
      </c>
      <c r="AA51" s="26">
        <v>1</v>
      </c>
      <c r="AB51" s="40">
        <v>1.595</v>
      </c>
      <c r="AC51">
        <v>3.2231000000000001</v>
      </c>
      <c r="AD51" s="27">
        <f t="shared" si="10"/>
        <v>2.0207523510971788</v>
      </c>
    </row>
    <row r="52" spans="1:31" x14ac:dyDescent="0.5">
      <c r="A52" s="16" t="s">
        <v>37</v>
      </c>
      <c r="B52" s="2" t="s">
        <v>38</v>
      </c>
      <c r="C52" s="2" t="s">
        <v>39</v>
      </c>
      <c r="D52" s="2" t="s">
        <v>38</v>
      </c>
      <c r="E52" s="2" t="s">
        <v>39</v>
      </c>
      <c r="F52" s="2" t="s">
        <v>38</v>
      </c>
      <c r="G52" s="2" t="s">
        <v>39</v>
      </c>
      <c r="H52" s="4" t="s">
        <v>57</v>
      </c>
      <c r="I52" s="4" t="s">
        <v>57</v>
      </c>
      <c r="J52" s="4" t="s">
        <v>57</v>
      </c>
      <c r="N52" s="5" t="s">
        <v>56</v>
      </c>
      <c r="O52" s="2" t="s">
        <v>40</v>
      </c>
      <c r="P52" s="2" t="s">
        <v>39</v>
      </c>
      <c r="Q52" s="2" t="s">
        <v>40</v>
      </c>
      <c r="R52" s="2" t="s">
        <v>39</v>
      </c>
      <c r="S52" s="2" t="s">
        <v>40</v>
      </c>
      <c r="T52" s="2" t="s">
        <v>39</v>
      </c>
      <c r="U52" s="4" t="s">
        <v>59</v>
      </c>
      <c r="V52" s="4" t="s">
        <v>59</v>
      </c>
      <c r="W52" s="4" t="s">
        <v>59</v>
      </c>
      <c r="Y52" s="23" t="s">
        <v>71</v>
      </c>
      <c r="Z52" s="25">
        <v>50</v>
      </c>
      <c r="AA52" s="26">
        <v>1</v>
      </c>
      <c r="AB52">
        <v>1.6049</v>
      </c>
      <c r="AC52">
        <v>3.2608999999999999</v>
      </c>
      <c r="AD52" s="27">
        <f t="shared" si="10"/>
        <v>2.0318399900305315</v>
      </c>
      <c r="AE52" s="41">
        <f>((AD52-AD51)/AD51)*100</f>
        <v>0.54868865684271728</v>
      </c>
    </row>
    <row r="53" spans="1:31" x14ac:dyDescent="0.5">
      <c r="B53">
        <v>1.6163000000000001</v>
      </c>
      <c r="C53">
        <v>3.2782</v>
      </c>
      <c r="D53">
        <v>1.5919000000000001</v>
      </c>
      <c r="E53">
        <v>3.2061000000000002</v>
      </c>
      <c r="F53">
        <v>1.6192</v>
      </c>
      <c r="G53">
        <v>3.2818999999999998</v>
      </c>
      <c r="H53">
        <f t="shared" si="6"/>
        <v>2.0282125842974694</v>
      </c>
      <c r="I53">
        <f t="shared" si="7"/>
        <v>2.0140084176141717</v>
      </c>
      <c r="J53">
        <f t="shared" si="8"/>
        <v>2.0268651185770752</v>
      </c>
      <c r="O53">
        <v>0.36649999999999999</v>
      </c>
      <c r="P53">
        <v>2.0282</v>
      </c>
      <c r="Q53">
        <v>0.34860000000000002</v>
      </c>
      <c r="R53">
        <v>2.0139</v>
      </c>
      <c r="S53">
        <v>0.37769999999999998</v>
      </c>
      <c r="T53">
        <v>2.0268999999999999</v>
      </c>
      <c r="U53">
        <f t="shared" si="3"/>
        <v>5.5339699863574356</v>
      </c>
      <c r="V53">
        <f t="shared" si="4"/>
        <v>5.7771084337349397</v>
      </c>
      <c r="W53">
        <f t="shared" si="5"/>
        <v>5.3664283823140062</v>
      </c>
      <c r="Y53" s="24" t="s">
        <v>75</v>
      </c>
      <c r="Z53" s="25">
        <v>70</v>
      </c>
      <c r="AA53" s="26">
        <v>1</v>
      </c>
      <c r="AB53">
        <v>1.5919000000000001</v>
      </c>
      <c r="AC53">
        <v>3.2061000000000002</v>
      </c>
      <c r="AD53" s="27">
        <f t="shared" si="10"/>
        <v>2.0140084176141717</v>
      </c>
    </row>
    <row r="54" spans="1:31" x14ac:dyDescent="0.5">
      <c r="Y54" s="23" t="s">
        <v>71</v>
      </c>
      <c r="Z54" s="25">
        <v>70</v>
      </c>
      <c r="AA54" s="26">
        <v>1</v>
      </c>
      <c r="AB54">
        <v>1.5602</v>
      </c>
      <c r="AC54">
        <v>3.2269000000000001</v>
      </c>
      <c r="AD54" s="27">
        <f t="shared" si="10"/>
        <v>2.0682604794257147</v>
      </c>
      <c r="AE54" s="41">
        <f>((AD54-AD53)/AD53)*100</f>
        <v>2.6937356039360982</v>
      </c>
    </row>
    <row r="55" spans="1:31" x14ac:dyDescent="0.5">
      <c r="B55" s="2" t="s">
        <v>49</v>
      </c>
      <c r="C55" s="2"/>
      <c r="D55" s="2"/>
      <c r="E55" s="2"/>
      <c r="F55" s="2"/>
      <c r="G55" s="2"/>
      <c r="O55" s="2" t="s">
        <v>49</v>
      </c>
      <c r="P55" s="2"/>
      <c r="Q55" s="2"/>
      <c r="R55" s="2"/>
      <c r="S55" s="2"/>
      <c r="T55" s="2"/>
      <c r="Y55" s="24" t="s">
        <v>75</v>
      </c>
      <c r="Z55" s="25">
        <v>100</v>
      </c>
      <c r="AA55" s="26">
        <v>1</v>
      </c>
      <c r="AB55">
        <v>1.6229</v>
      </c>
      <c r="AC55">
        <v>3.2948</v>
      </c>
      <c r="AD55" s="27">
        <f t="shared" si="10"/>
        <v>2.0301928646250538</v>
      </c>
    </row>
    <row r="56" spans="1:31" x14ac:dyDescent="0.5">
      <c r="B56" s="2" t="s">
        <v>17</v>
      </c>
      <c r="C56" s="2"/>
      <c r="D56" s="2" t="s">
        <v>18</v>
      </c>
      <c r="E56" s="2"/>
      <c r="F56" s="2" t="s">
        <v>19</v>
      </c>
      <c r="G56" s="2"/>
      <c r="H56" s="4" t="s">
        <v>17</v>
      </c>
      <c r="I56" s="4" t="s">
        <v>18</v>
      </c>
      <c r="J56" s="4" t="s">
        <v>19</v>
      </c>
      <c r="O56" s="2" t="s">
        <v>17</v>
      </c>
      <c r="P56" s="2"/>
      <c r="Q56" s="2" t="s">
        <v>18</v>
      </c>
      <c r="R56" s="2"/>
      <c r="S56" s="2" t="s">
        <v>19</v>
      </c>
      <c r="T56" s="2"/>
      <c r="U56" s="4" t="s">
        <v>17</v>
      </c>
      <c r="V56" s="4" t="s">
        <v>18</v>
      </c>
      <c r="W56" s="4" t="s">
        <v>19</v>
      </c>
      <c r="Y56" s="23" t="s">
        <v>71</v>
      </c>
      <c r="Z56" s="25">
        <v>100</v>
      </c>
      <c r="AA56" s="26">
        <v>1</v>
      </c>
      <c r="AB56" s="40">
        <v>1.431</v>
      </c>
      <c r="AC56">
        <v>3.3012999999999999</v>
      </c>
      <c r="AD56" s="27">
        <f t="shared" si="10"/>
        <v>2.3069881201956672</v>
      </c>
      <c r="AE56" s="41">
        <f>((AD56-AD55)/AD56)*100</f>
        <v>11.998122276725772</v>
      </c>
    </row>
    <row r="57" spans="1:31" x14ac:dyDescent="0.5">
      <c r="A57" s="16" t="s">
        <v>37</v>
      </c>
      <c r="B57" s="2" t="s">
        <v>38</v>
      </c>
      <c r="C57" s="2" t="s">
        <v>39</v>
      </c>
      <c r="D57" s="2" t="s">
        <v>38</v>
      </c>
      <c r="E57" s="2" t="s">
        <v>39</v>
      </c>
      <c r="F57" s="2" t="s">
        <v>38</v>
      </c>
      <c r="G57" s="2" t="s">
        <v>39</v>
      </c>
      <c r="H57" s="4" t="s">
        <v>57</v>
      </c>
      <c r="I57" s="4" t="s">
        <v>57</v>
      </c>
      <c r="J57" s="4" t="s">
        <v>57</v>
      </c>
      <c r="N57" s="5" t="s">
        <v>56</v>
      </c>
      <c r="O57" s="2" t="s">
        <v>40</v>
      </c>
      <c r="P57" s="2" t="s">
        <v>39</v>
      </c>
      <c r="Q57" s="2" t="s">
        <v>40</v>
      </c>
      <c r="R57" s="2" t="s">
        <v>39</v>
      </c>
      <c r="S57" s="2" t="s">
        <v>40</v>
      </c>
      <c r="T57" s="2" t="s">
        <v>39</v>
      </c>
      <c r="U57" s="4" t="s">
        <v>59</v>
      </c>
      <c r="V57" s="4" t="s">
        <v>59</v>
      </c>
      <c r="W57" s="4" t="s">
        <v>59</v>
      </c>
      <c r="AD57" t="s">
        <v>95</v>
      </c>
      <c r="AE57" s="41">
        <f>(AE50+AE52+AE54+AE56)/4</f>
        <v>3.893436250794772</v>
      </c>
    </row>
    <row r="58" spans="1:31" x14ac:dyDescent="0.5">
      <c r="B58">
        <v>1.5687</v>
      </c>
      <c r="C58">
        <v>3.1793999999999998</v>
      </c>
      <c r="D58">
        <v>1.6009</v>
      </c>
      <c r="E58">
        <v>3.2551999999999999</v>
      </c>
      <c r="F58">
        <v>1.5855999999999999</v>
      </c>
      <c r="G58">
        <v>3.2404000000000002</v>
      </c>
      <c r="H58">
        <f t="shared" si="6"/>
        <v>2.0267737617135206</v>
      </c>
      <c r="I58">
        <f t="shared" si="7"/>
        <v>2.0333562371166218</v>
      </c>
      <c r="J58">
        <f t="shared" si="8"/>
        <v>2.0436427850655905</v>
      </c>
      <c r="O58">
        <v>0.37780000000000002</v>
      </c>
      <c r="P58">
        <v>2.0266999999999999</v>
      </c>
      <c r="Q58">
        <v>0.35199999999999998</v>
      </c>
      <c r="R58">
        <v>2.0333999999999999</v>
      </c>
      <c r="S58">
        <v>0.38040000000000002</v>
      </c>
      <c r="T58">
        <v>2.0436999999999999</v>
      </c>
      <c r="U58">
        <f t="shared" si="3"/>
        <v>5.3644785600847005</v>
      </c>
      <c r="V58">
        <f t="shared" si="4"/>
        <v>5.7767045454545451</v>
      </c>
      <c r="W58">
        <f t="shared" si="5"/>
        <v>5.3725026288117768</v>
      </c>
    </row>
    <row r="60" spans="1:31" x14ac:dyDescent="0.5">
      <c r="B60" s="2" t="s">
        <v>50</v>
      </c>
      <c r="C60" s="2"/>
      <c r="D60" s="2"/>
      <c r="E60" s="2"/>
      <c r="F60" s="2"/>
      <c r="G60" s="2"/>
      <c r="O60" s="2" t="s">
        <v>50</v>
      </c>
      <c r="P60" s="2"/>
      <c r="Q60" s="2"/>
      <c r="R60" s="2"/>
      <c r="S60" s="2"/>
      <c r="T60" s="2"/>
    </row>
    <row r="61" spans="1:31" x14ac:dyDescent="0.5">
      <c r="B61" s="2" t="s">
        <v>17</v>
      </c>
      <c r="C61" s="2"/>
      <c r="D61" s="2" t="s">
        <v>18</v>
      </c>
      <c r="E61" s="2"/>
      <c r="F61" s="2" t="s">
        <v>19</v>
      </c>
      <c r="G61" s="2"/>
      <c r="H61" s="4" t="s">
        <v>17</v>
      </c>
      <c r="I61" s="4" t="s">
        <v>18</v>
      </c>
      <c r="J61" s="4" t="s">
        <v>19</v>
      </c>
      <c r="O61" s="2" t="s">
        <v>17</v>
      </c>
      <c r="P61" s="2"/>
      <c r="Q61" s="2" t="s">
        <v>18</v>
      </c>
      <c r="R61" s="2"/>
      <c r="S61" s="2" t="s">
        <v>19</v>
      </c>
      <c r="T61" s="2"/>
      <c r="U61" s="4" t="s">
        <v>17</v>
      </c>
      <c r="V61" s="4" t="s">
        <v>18</v>
      </c>
      <c r="W61" s="4" t="s">
        <v>19</v>
      </c>
      <c r="Y61" s="59" t="s">
        <v>120</v>
      </c>
      <c r="Z61" s="59"/>
      <c r="AA61" s="59"/>
      <c r="AB61" s="59"/>
      <c r="AC61" s="59"/>
      <c r="AD61" s="59"/>
      <c r="AE61" s="59"/>
    </row>
    <row r="62" spans="1:31" ht="16.350000000000001" x14ac:dyDescent="0.5">
      <c r="A62" s="16" t="s">
        <v>37</v>
      </c>
      <c r="B62" s="2" t="s">
        <v>38</v>
      </c>
      <c r="C62" s="2" t="s">
        <v>39</v>
      </c>
      <c r="D62" s="2" t="s">
        <v>38</v>
      </c>
      <c r="E62" s="2" t="s">
        <v>39</v>
      </c>
      <c r="F62" s="2" t="s">
        <v>38</v>
      </c>
      <c r="G62" s="2" t="s">
        <v>39</v>
      </c>
      <c r="H62" s="4" t="s">
        <v>57</v>
      </c>
      <c r="I62" s="4" t="s">
        <v>57</v>
      </c>
      <c r="J62" s="4" t="s">
        <v>57</v>
      </c>
      <c r="N62" s="5" t="s">
        <v>56</v>
      </c>
      <c r="O62" s="2" t="s">
        <v>40</v>
      </c>
      <c r="P62" s="2" t="s">
        <v>39</v>
      </c>
      <c r="Q62" s="2" t="s">
        <v>40</v>
      </c>
      <c r="R62" s="2" t="s">
        <v>39</v>
      </c>
      <c r="S62" s="2" t="s">
        <v>40</v>
      </c>
      <c r="T62" s="2" t="s">
        <v>39</v>
      </c>
      <c r="U62" s="4" t="s">
        <v>59</v>
      </c>
      <c r="V62" s="4" t="s">
        <v>59</v>
      </c>
      <c r="W62" s="4" t="s">
        <v>59</v>
      </c>
      <c r="Z62" s="19" t="s">
        <v>76</v>
      </c>
      <c r="AA62" s="19" t="s">
        <v>40</v>
      </c>
      <c r="AB62" s="19" t="s">
        <v>38</v>
      </c>
      <c r="AC62" s="19" t="s">
        <v>72</v>
      </c>
      <c r="AD62" s="19" t="s">
        <v>74</v>
      </c>
      <c r="AE62" s="19" t="s">
        <v>94</v>
      </c>
    </row>
    <row r="63" spans="1:31" x14ac:dyDescent="0.5">
      <c r="B63">
        <v>1.5976999999999999</v>
      </c>
      <c r="C63">
        <v>3.2627000000000002</v>
      </c>
      <c r="D63">
        <v>1.5963000000000001</v>
      </c>
      <c r="E63">
        <v>3.2625000000000002</v>
      </c>
      <c r="F63">
        <v>1.5721000000000001</v>
      </c>
      <c r="G63">
        <v>3.2385999999999999</v>
      </c>
      <c r="H63">
        <f t="shared" si="6"/>
        <v>2.0421230518870881</v>
      </c>
      <c r="I63">
        <f t="shared" si="7"/>
        <v>2.0437887615109944</v>
      </c>
      <c r="J63">
        <f t="shared" si="8"/>
        <v>2.0600470707970229</v>
      </c>
      <c r="O63">
        <v>0.37169999999999997</v>
      </c>
      <c r="P63">
        <v>2.0421</v>
      </c>
      <c r="Q63">
        <v>0.38080000000000003</v>
      </c>
      <c r="R63">
        <v>2.0436999999999999</v>
      </c>
      <c r="S63">
        <v>0.36049999999999999</v>
      </c>
      <c r="T63">
        <v>2.0600999999999998</v>
      </c>
      <c r="U63">
        <f t="shared" si="3"/>
        <v>5.4939467312348675</v>
      </c>
      <c r="V63">
        <f t="shared" si="4"/>
        <v>5.366859243697478</v>
      </c>
      <c r="W63">
        <f t="shared" si="5"/>
        <v>5.714563106796116</v>
      </c>
      <c r="Y63" s="24" t="s">
        <v>75</v>
      </c>
      <c r="Z63" s="25">
        <v>23</v>
      </c>
      <c r="AA63" s="26">
        <v>1</v>
      </c>
      <c r="AB63">
        <v>1.5916999999999999</v>
      </c>
      <c r="AC63">
        <v>3.1886000000000001</v>
      </c>
      <c r="AD63" s="27">
        <f>AC63/AB63</f>
        <v>2.0032669472890623</v>
      </c>
    </row>
    <row r="64" spans="1:31" x14ac:dyDescent="0.5">
      <c r="Y64" s="23" t="s">
        <v>71</v>
      </c>
      <c r="Z64" s="25">
        <v>23</v>
      </c>
      <c r="AA64" s="26">
        <v>1</v>
      </c>
      <c r="AB64">
        <v>1.6233</v>
      </c>
      <c r="AC64">
        <v>3.2572999999999999</v>
      </c>
      <c r="AD64" s="27">
        <f t="shared" ref="AD64:AD70" si="11">AC64/AB64</f>
        <v>2.0065915111193249</v>
      </c>
      <c r="AE64" s="41">
        <f>((AD64-AD63)/AD63)*100</f>
        <v>0.16595710495606075</v>
      </c>
    </row>
    <row r="65" spans="1:36" x14ac:dyDescent="0.5">
      <c r="B65" s="2" t="s">
        <v>51</v>
      </c>
      <c r="C65" s="2"/>
      <c r="D65" s="2"/>
      <c r="E65" s="2"/>
      <c r="F65" s="2"/>
      <c r="G65" s="2"/>
      <c r="O65" s="2" t="s">
        <v>51</v>
      </c>
      <c r="P65" s="2"/>
      <c r="Q65" s="2"/>
      <c r="R65" s="2"/>
      <c r="S65" s="2"/>
      <c r="T65" s="2"/>
      <c r="Y65" s="24" t="s">
        <v>75</v>
      </c>
      <c r="Z65" s="25">
        <v>50</v>
      </c>
      <c r="AA65" s="26">
        <v>1</v>
      </c>
      <c r="AB65">
        <v>1.4295</v>
      </c>
      <c r="AC65">
        <v>2.8902999999999999</v>
      </c>
      <c r="AD65" s="27">
        <f t="shared" si="11"/>
        <v>2.0218957677509617</v>
      </c>
    </row>
    <row r="66" spans="1:36" x14ac:dyDescent="0.5">
      <c r="B66" s="2" t="s">
        <v>17</v>
      </c>
      <c r="C66" s="2"/>
      <c r="D66" s="2" t="s">
        <v>18</v>
      </c>
      <c r="E66" s="2"/>
      <c r="F66" s="2" t="s">
        <v>19</v>
      </c>
      <c r="G66" s="2"/>
      <c r="H66" s="4" t="s">
        <v>17</v>
      </c>
      <c r="I66" s="4" t="s">
        <v>18</v>
      </c>
      <c r="J66" s="4" t="s">
        <v>19</v>
      </c>
      <c r="O66" s="2" t="s">
        <v>17</v>
      </c>
      <c r="P66" s="2"/>
      <c r="Q66" s="2" t="s">
        <v>18</v>
      </c>
      <c r="R66" s="2"/>
      <c r="S66" s="2" t="s">
        <v>19</v>
      </c>
      <c r="T66" s="2"/>
      <c r="U66" s="4" t="s">
        <v>17</v>
      </c>
      <c r="V66" s="4" t="s">
        <v>18</v>
      </c>
      <c r="W66" s="4" t="s">
        <v>19</v>
      </c>
      <c r="Y66" s="23" t="s">
        <v>71</v>
      </c>
      <c r="Z66" s="25">
        <v>50</v>
      </c>
      <c r="AA66" s="26">
        <v>1</v>
      </c>
      <c r="AB66">
        <v>1.6031</v>
      </c>
      <c r="AC66">
        <v>3.2593000000000001</v>
      </c>
      <c r="AD66" s="27">
        <f t="shared" si="11"/>
        <v>2.0331233235606012</v>
      </c>
      <c r="AE66" s="41">
        <f>((AD66-AD65)/AD65)*100</f>
        <v>0.55529844756183433</v>
      </c>
    </row>
    <row r="67" spans="1:36" x14ac:dyDescent="0.5">
      <c r="A67" s="16" t="s">
        <v>37</v>
      </c>
      <c r="B67" s="2" t="s">
        <v>38</v>
      </c>
      <c r="C67" s="2" t="s">
        <v>39</v>
      </c>
      <c r="D67" s="2" t="s">
        <v>38</v>
      </c>
      <c r="E67" s="2" t="s">
        <v>39</v>
      </c>
      <c r="F67" s="2" t="s">
        <v>38</v>
      </c>
      <c r="G67" s="2" t="s">
        <v>39</v>
      </c>
      <c r="H67" s="4" t="s">
        <v>57</v>
      </c>
      <c r="I67" s="4" t="s">
        <v>57</v>
      </c>
      <c r="J67" s="4" t="s">
        <v>57</v>
      </c>
      <c r="N67" s="5" t="s">
        <v>56</v>
      </c>
      <c r="O67" s="2" t="s">
        <v>40</v>
      </c>
      <c r="P67" s="2" t="s">
        <v>39</v>
      </c>
      <c r="Q67" s="2" t="s">
        <v>40</v>
      </c>
      <c r="R67" s="2" t="s">
        <v>39</v>
      </c>
      <c r="S67" s="2" t="s">
        <v>40</v>
      </c>
      <c r="T67" s="2" t="s">
        <v>39</v>
      </c>
      <c r="U67" s="4" t="s">
        <v>59</v>
      </c>
      <c r="V67" s="4" t="s">
        <v>59</v>
      </c>
      <c r="W67" s="4" t="s">
        <v>59</v>
      </c>
      <c r="Y67" s="24" t="s">
        <v>75</v>
      </c>
      <c r="Z67" s="25">
        <v>70</v>
      </c>
      <c r="AA67" s="26">
        <v>1</v>
      </c>
      <c r="AB67">
        <v>1.6192</v>
      </c>
      <c r="AC67">
        <v>3.2818999999999998</v>
      </c>
      <c r="AD67" s="27">
        <f t="shared" si="11"/>
        <v>2.0268651185770752</v>
      </c>
    </row>
    <row r="68" spans="1:36" x14ac:dyDescent="0.5">
      <c r="B68">
        <v>1.5933999999999999</v>
      </c>
      <c r="C68">
        <v>3.2982</v>
      </c>
      <c r="D68">
        <v>1.5602</v>
      </c>
      <c r="E68">
        <v>3.2269000000000001</v>
      </c>
      <c r="F68">
        <v>1.5262</v>
      </c>
      <c r="G68">
        <v>3.1343999999999999</v>
      </c>
      <c r="H68">
        <f t="shared" si="6"/>
        <v>2.0699133927450735</v>
      </c>
      <c r="I68">
        <f t="shared" si="7"/>
        <v>2.0682604794257147</v>
      </c>
      <c r="J68">
        <f t="shared" si="8"/>
        <v>2.0537282138644999</v>
      </c>
      <c r="O68">
        <v>0.3735</v>
      </c>
      <c r="P68">
        <v>2.0699000000000001</v>
      </c>
      <c r="Q68">
        <v>0.34010000000000001</v>
      </c>
      <c r="R68">
        <v>2.0682999999999998</v>
      </c>
      <c r="S68">
        <v>0.36990000000000001</v>
      </c>
      <c r="T68">
        <v>2.0537000000000001</v>
      </c>
      <c r="U68">
        <f t="shared" si="3"/>
        <v>5.5419009370816603</v>
      </c>
      <c r="V68">
        <f t="shared" si="4"/>
        <v>6.0814466333431332</v>
      </c>
      <c r="W68">
        <f t="shared" si="5"/>
        <v>5.5520410921870775</v>
      </c>
      <c r="Y68" s="23" t="s">
        <v>71</v>
      </c>
      <c r="Z68" s="25">
        <v>70</v>
      </c>
      <c r="AA68" s="26">
        <v>1</v>
      </c>
      <c r="AB68">
        <v>1.5262</v>
      </c>
      <c r="AC68">
        <v>3.1343999999999999</v>
      </c>
      <c r="AD68" s="27">
        <f t="shared" si="11"/>
        <v>2.0537282138644999</v>
      </c>
      <c r="AE68" s="41">
        <f>((AD68-AD67)/AD67)*100</f>
        <v>1.325351896444074</v>
      </c>
    </row>
    <row r="69" spans="1:36" x14ac:dyDescent="0.5">
      <c r="Y69" s="24" t="s">
        <v>75</v>
      </c>
      <c r="Z69" s="25">
        <v>100</v>
      </c>
      <c r="AA69" s="26">
        <v>1</v>
      </c>
      <c r="AB69">
        <v>1.5703</v>
      </c>
      <c r="AC69">
        <v>3.1903000000000001</v>
      </c>
      <c r="AD69" s="27">
        <f t="shared" si="11"/>
        <v>2.0316500031841049</v>
      </c>
    </row>
    <row r="70" spans="1:36" x14ac:dyDescent="0.5">
      <c r="Y70" s="23" t="s">
        <v>71</v>
      </c>
      <c r="Z70" s="25">
        <v>100</v>
      </c>
      <c r="AA70" s="26">
        <v>1</v>
      </c>
      <c r="AB70">
        <v>1.4419</v>
      </c>
      <c r="AC70">
        <v>3.2199</v>
      </c>
      <c r="AD70" s="27">
        <f t="shared" si="11"/>
        <v>2.2330952215826341</v>
      </c>
      <c r="AE70" s="41">
        <f>((AD70-AD69)/AD69)*100</f>
        <v>9.9153504827511618</v>
      </c>
    </row>
    <row r="71" spans="1:36" x14ac:dyDescent="0.5">
      <c r="AD71" t="s">
        <v>95</v>
      </c>
      <c r="AE71" s="41">
        <f>(AE64+AE66+AE68+AE70)/4</f>
        <v>2.9904894829282829</v>
      </c>
    </row>
    <row r="73" spans="1:36" x14ac:dyDescent="0.5">
      <c r="B73" s="2" t="s">
        <v>52</v>
      </c>
      <c r="C73" s="2"/>
      <c r="D73" s="2"/>
      <c r="E73" s="2"/>
      <c r="F73" s="2"/>
      <c r="G73" s="2"/>
      <c r="O73" s="2" t="s">
        <v>52</v>
      </c>
      <c r="P73" s="2"/>
      <c r="Q73" s="2"/>
      <c r="R73" s="2"/>
      <c r="S73" s="2"/>
      <c r="T73" s="2"/>
    </row>
    <row r="74" spans="1:36" x14ac:dyDescent="0.5">
      <c r="B74" s="2" t="s">
        <v>17</v>
      </c>
      <c r="C74" s="2"/>
      <c r="D74" s="2" t="s">
        <v>18</v>
      </c>
      <c r="E74" s="2"/>
      <c r="F74" s="2" t="s">
        <v>19</v>
      </c>
      <c r="G74" s="2"/>
      <c r="H74" s="4" t="s">
        <v>17</v>
      </c>
      <c r="I74" s="4" t="s">
        <v>18</v>
      </c>
      <c r="J74" s="4" t="s">
        <v>19</v>
      </c>
      <c r="O74" s="2" t="s">
        <v>17</v>
      </c>
      <c r="P74" s="2"/>
      <c r="Q74" s="2" t="s">
        <v>18</v>
      </c>
      <c r="R74" s="2"/>
      <c r="S74" s="2" t="s">
        <v>19</v>
      </c>
      <c r="T74" s="2"/>
      <c r="U74" s="4" t="s">
        <v>17</v>
      </c>
      <c r="V74" s="4" t="s">
        <v>18</v>
      </c>
      <c r="W74" s="4" t="s">
        <v>19</v>
      </c>
      <c r="AA74" s="14"/>
      <c r="AB74" s="19" t="s">
        <v>17</v>
      </c>
      <c r="AC74" s="19" t="s">
        <v>18</v>
      </c>
      <c r="AD74" s="19" t="s">
        <v>19</v>
      </c>
      <c r="AE74" s="19" t="s">
        <v>17</v>
      </c>
      <c r="AF74" s="19" t="s">
        <v>18</v>
      </c>
      <c r="AG74" s="19" t="s">
        <v>19</v>
      </c>
      <c r="AH74" s="57" t="s">
        <v>123</v>
      </c>
      <c r="AI74" s="57"/>
      <c r="AJ74" s="57"/>
    </row>
    <row r="75" spans="1:36" ht="16.350000000000001" x14ac:dyDescent="0.5">
      <c r="A75" s="16" t="s">
        <v>37</v>
      </c>
      <c r="B75" s="2" t="s">
        <v>38</v>
      </c>
      <c r="C75" s="2" t="s">
        <v>39</v>
      </c>
      <c r="D75" s="2" t="s">
        <v>38</v>
      </c>
      <c r="E75" s="2" t="s">
        <v>39</v>
      </c>
      <c r="F75" s="2" t="s">
        <v>38</v>
      </c>
      <c r="G75" s="2" t="s">
        <v>39</v>
      </c>
      <c r="H75" s="4" t="s">
        <v>57</v>
      </c>
      <c r="I75" s="4" t="s">
        <v>57</v>
      </c>
      <c r="J75" s="4" t="s">
        <v>57</v>
      </c>
      <c r="N75" s="5" t="s">
        <v>56</v>
      </c>
      <c r="O75" s="2" t="s">
        <v>40</v>
      </c>
      <c r="P75" s="2" t="s">
        <v>39</v>
      </c>
      <c r="Q75" s="2" t="s">
        <v>40</v>
      </c>
      <c r="R75" s="2" t="s">
        <v>39</v>
      </c>
      <c r="S75" s="2" t="s">
        <v>40</v>
      </c>
      <c r="T75" s="2" t="s">
        <v>39</v>
      </c>
      <c r="U75" s="4" t="s">
        <v>59</v>
      </c>
      <c r="V75" s="4" t="s">
        <v>59</v>
      </c>
      <c r="W75" s="4" t="s">
        <v>59</v>
      </c>
      <c r="Z75" s="19" t="s">
        <v>76</v>
      </c>
      <c r="AA75" s="19" t="s">
        <v>40</v>
      </c>
      <c r="AB75" s="19" t="s">
        <v>74</v>
      </c>
      <c r="AC75" s="19" t="s">
        <v>74</v>
      </c>
      <c r="AD75" s="19" t="s">
        <v>74</v>
      </c>
      <c r="AE75" s="19" t="s">
        <v>94</v>
      </c>
      <c r="AF75" s="19" t="s">
        <v>94</v>
      </c>
      <c r="AG75" s="19" t="s">
        <v>94</v>
      </c>
      <c r="AH75" s="19" t="s">
        <v>95</v>
      </c>
      <c r="AI75" s="19" t="s">
        <v>121</v>
      </c>
      <c r="AJ75" s="19" t="s">
        <v>122</v>
      </c>
    </row>
    <row r="76" spans="1:36" x14ac:dyDescent="0.5">
      <c r="B76">
        <v>1.5983000000000001</v>
      </c>
      <c r="C76">
        <v>3.2652999999999999</v>
      </c>
      <c r="D76">
        <v>1.6229</v>
      </c>
      <c r="E76">
        <v>3.2948</v>
      </c>
      <c r="F76">
        <v>1.5703</v>
      </c>
      <c r="G76">
        <v>3.1903000000000001</v>
      </c>
      <c r="H76">
        <f t="shared" si="6"/>
        <v>2.0429831696177185</v>
      </c>
      <c r="I76">
        <f t="shared" si="7"/>
        <v>2.0301928646250538</v>
      </c>
      <c r="J76">
        <f t="shared" si="8"/>
        <v>2.0316500031841049</v>
      </c>
      <c r="O76">
        <v>0.37040000000000001</v>
      </c>
      <c r="P76">
        <v>2.0430000000000001</v>
      </c>
      <c r="Q76">
        <v>0.36170000000000002</v>
      </c>
      <c r="R76">
        <v>2.0301</v>
      </c>
      <c r="S76">
        <v>0.34539999999999998</v>
      </c>
      <c r="T76">
        <v>2.0316000000000001</v>
      </c>
      <c r="U76">
        <f t="shared" ref="U76:U91" si="12">P76/O76</f>
        <v>5.5156587473002165</v>
      </c>
      <c r="V76">
        <f t="shared" ref="V76:V91" si="13">R76/Q76</f>
        <v>5.6126624274260433</v>
      </c>
      <c r="W76">
        <f t="shared" ref="W76:W91" si="14">T76/S76</f>
        <v>5.8818760856977423</v>
      </c>
      <c r="Y76" s="24" t="s">
        <v>75</v>
      </c>
      <c r="Z76" s="25">
        <v>23</v>
      </c>
      <c r="AA76" s="26">
        <v>1</v>
      </c>
      <c r="AB76" s="27">
        <v>2.0257074163121875</v>
      </c>
      <c r="AC76" s="27">
        <v>2.0208242136201613</v>
      </c>
      <c r="AD76" s="27">
        <v>2.0032669472890623</v>
      </c>
    </row>
    <row r="77" spans="1:36" x14ac:dyDescent="0.5">
      <c r="Y77" s="23" t="s">
        <v>71</v>
      </c>
      <c r="Z77" s="25">
        <v>23</v>
      </c>
      <c r="AA77" s="26">
        <v>1</v>
      </c>
      <c r="AB77" s="27">
        <v>2.0148802173376144</v>
      </c>
      <c r="AC77" s="27">
        <v>2.0275575688939225</v>
      </c>
      <c r="AD77" s="27">
        <v>2.0065915111193249</v>
      </c>
      <c r="AE77" s="41">
        <v>0.53448977317189095</v>
      </c>
      <c r="AF77" s="41">
        <v>0.33319846567450095</v>
      </c>
      <c r="AG77" s="41">
        <v>0.16595710495606075</v>
      </c>
      <c r="AH77" s="41">
        <f>AVERAGE(AE77,AF77,AG77)</f>
        <v>0.3445484479341509</v>
      </c>
      <c r="AI77" s="44">
        <f>STDEVA(AE77,AF77,AG77)</f>
        <v>0.18452831343330645</v>
      </c>
      <c r="AJ77" s="44">
        <f>_xlfn.CONFIDENCE.T(0.05,AI77,3)</f>
        <v>0.45839374228536178</v>
      </c>
    </row>
    <row r="78" spans="1:36" x14ac:dyDescent="0.5">
      <c r="B78" s="2" t="s">
        <v>53</v>
      </c>
      <c r="C78" s="2"/>
      <c r="D78" s="2"/>
      <c r="E78" s="2"/>
      <c r="F78" s="2"/>
      <c r="G78" s="2"/>
      <c r="O78" s="2" t="s">
        <v>53</v>
      </c>
      <c r="P78" s="2"/>
      <c r="Q78" s="2"/>
      <c r="R78" s="2"/>
      <c r="S78" s="2"/>
      <c r="T78" s="2"/>
      <c r="Y78" s="24" t="s">
        <v>75</v>
      </c>
      <c r="Z78" s="25">
        <v>50</v>
      </c>
      <c r="AA78" s="26">
        <v>1</v>
      </c>
      <c r="AB78" s="27">
        <v>2.0283426140274039</v>
      </c>
      <c r="AC78" s="27">
        <v>2.0207523510971788</v>
      </c>
      <c r="AD78" s="27">
        <v>2.0218957677509617</v>
      </c>
      <c r="AE78" s="41"/>
      <c r="AF78" s="41"/>
      <c r="AG78" s="41"/>
      <c r="AH78" s="41"/>
      <c r="AI78" s="44"/>
      <c r="AJ78" s="44"/>
    </row>
    <row r="79" spans="1:36" x14ac:dyDescent="0.5">
      <c r="B79" s="2" t="s">
        <v>17</v>
      </c>
      <c r="C79" s="2"/>
      <c r="D79" s="2" t="s">
        <v>18</v>
      </c>
      <c r="E79" s="2"/>
      <c r="F79" s="2" t="s">
        <v>19</v>
      </c>
      <c r="G79" s="2"/>
      <c r="H79" s="4" t="s">
        <v>17</v>
      </c>
      <c r="I79" s="4" t="s">
        <v>18</v>
      </c>
      <c r="J79" s="4" t="s">
        <v>19</v>
      </c>
      <c r="O79" s="2" t="s">
        <v>17</v>
      </c>
      <c r="P79" s="2"/>
      <c r="Q79" s="2" t="s">
        <v>18</v>
      </c>
      <c r="R79" s="2"/>
      <c r="S79" s="2" t="s">
        <v>19</v>
      </c>
      <c r="T79" s="2"/>
      <c r="U79" s="4" t="s">
        <v>17</v>
      </c>
      <c r="V79" s="4" t="s">
        <v>18</v>
      </c>
      <c r="W79" s="4" t="s">
        <v>19</v>
      </c>
      <c r="Y79" s="23" t="s">
        <v>71</v>
      </c>
      <c r="Z79" s="25">
        <v>50</v>
      </c>
      <c r="AA79" s="26">
        <v>1</v>
      </c>
      <c r="AB79" s="27">
        <v>2.081006864988558</v>
      </c>
      <c r="AC79" s="27">
        <v>2.0318399900305315</v>
      </c>
      <c r="AD79" s="27">
        <v>2.0331233235606012</v>
      </c>
      <c r="AE79" s="41">
        <v>2.5964179126812255</v>
      </c>
      <c r="AF79" s="41">
        <v>0.54868865684271728</v>
      </c>
      <c r="AG79" s="41">
        <v>0.55529844756183433</v>
      </c>
      <c r="AH79" s="41">
        <f t="shared" ref="AH79:AH83" si="15">AVERAGE(AE79,AF79,AG79)</f>
        <v>1.2334683390285923</v>
      </c>
      <c r="AI79" s="44">
        <f t="shared" ref="AI79:AI83" si="16">STDEVA(AE79,AF79,AG79)</f>
        <v>1.1803535815903887</v>
      </c>
      <c r="AJ79" s="44">
        <f t="shared" ref="AJ79:AJ83" si="17">_xlfn.CONFIDENCE.T(0.05,AI79,3)</f>
        <v>2.9321608452282564</v>
      </c>
    </row>
    <row r="80" spans="1:36" x14ac:dyDescent="0.5">
      <c r="A80" s="16" t="s">
        <v>37</v>
      </c>
      <c r="B80" s="2" t="s">
        <v>38</v>
      </c>
      <c r="C80" s="2" t="s">
        <v>39</v>
      </c>
      <c r="D80" s="2" t="s">
        <v>38</v>
      </c>
      <c r="E80" s="2" t="s">
        <v>39</v>
      </c>
      <c r="F80" s="2" t="s">
        <v>38</v>
      </c>
      <c r="G80" s="2" t="s">
        <v>39</v>
      </c>
      <c r="H80" s="4" t="s">
        <v>57</v>
      </c>
      <c r="I80" s="4" t="s">
        <v>57</v>
      </c>
      <c r="J80" s="4" t="s">
        <v>57</v>
      </c>
      <c r="N80" s="5" t="s">
        <v>56</v>
      </c>
      <c r="O80" s="2" t="s">
        <v>40</v>
      </c>
      <c r="P80" s="2" t="s">
        <v>39</v>
      </c>
      <c r="Q80" s="2" t="s">
        <v>40</v>
      </c>
      <c r="R80" s="2" t="s">
        <v>39</v>
      </c>
      <c r="S80" s="2" t="s">
        <v>40</v>
      </c>
      <c r="T80" s="2" t="s">
        <v>39</v>
      </c>
      <c r="U80" s="4" t="s">
        <v>59</v>
      </c>
      <c r="V80" s="4" t="s">
        <v>59</v>
      </c>
      <c r="W80" s="4" t="s">
        <v>59</v>
      </c>
      <c r="Y80" s="24" t="s">
        <v>75</v>
      </c>
      <c r="Z80" s="25">
        <v>70</v>
      </c>
      <c r="AA80" s="26">
        <v>1</v>
      </c>
      <c r="AB80" s="27">
        <v>2.0282125842974694</v>
      </c>
      <c r="AC80" s="27">
        <v>2.0140084176141717</v>
      </c>
      <c r="AD80" s="27">
        <v>2.0268651185770752</v>
      </c>
      <c r="AE80" s="41"/>
      <c r="AF80" s="41"/>
      <c r="AG80" s="41"/>
      <c r="AH80" s="41"/>
      <c r="AI80" s="44"/>
      <c r="AJ80" s="44"/>
    </row>
    <row r="81" spans="1:36" x14ac:dyDescent="0.5">
      <c r="B81">
        <v>1.5630999999999999</v>
      </c>
      <c r="C81">
        <v>3.2972999999999999</v>
      </c>
      <c r="D81">
        <v>1.4817</v>
      </c>
      <c r="E81">
        <v>3.0989</v>
      </c>
      <c r="F81">
        <v>1.5605</v>
      </c>
      <c r="G81">
        <v>3.2679999999999998</v>
      </c>
      <c r="H81">
        <f t="shared" ref="H81:H91" si="18">C81/B81</f>
        <v>2.1094619666048238</v>
      </c>
      <c r="I81">
        <f t="shared" ref="I81:I91" si="19">E81/D81</f>
        <v>2.0914490112708375</v>
      </c>
      <c r="J81">
        <f t="shared" ref="J81:J91" si="20">G81/F81</f>
        <v>2.094200576738225</v>
      </c>
      <c r="O81">
        <v>0.3916</v>
      </c>
      <c r="P81">
        <v>2.1093999999999999</v>
      </c>
      <c r="Q81">
        <v>0.3901</v>
      </c>
      <c r="R81">
        <v>2.0914999999999999</v>
      </c>
      <c r="S81">
        <v>0.38579999999999998</v>
      </c>
      <c r="T81">
        <v>2.0941999999999998</v>
      </c>
      <c r="U81">
        <f t="shared" si="12"/>
        <v>5.3866189989785491</v>
      </c>
      <c r="V81">
        <f t="shared" si="13"/>
        <v>5.3614457831325302</v>
      </c>
      <c r="W81">
        <f t="shared" si="14"/>
        <v>5.4282011404872987</v>
      </c>
      <c r="Y81" s="23" t="s">
        <v>71</v>
      </c>
      <c r="Z81" s="25">
        <v>70</v>
      </c>
      <c r="AA81" s="26">
        <v>1</v>
      </c>
      <c r="AB81" s="27">
        <v>2.0699133927450735</v>
      </c>
      <c r="AC81" s="27">
        <v>2.0682604794257147</v>
      </c>
      <c r="AD81" s="27">
        <v>2.0537282138644999</v>
      </c>
      <c r="AE81" s="41">
        <v>2.0560373587292546</v>
      </c>
      <c r="AF81" s="41">
        <v>2.6937356039360982</v>
      </c>
      <c r="AG81" s="41">
        <v>1.325351896444074</v>
      </c>
      <c r="AH81" s="41">
        <f t="shared" si="15"/>
        <v>2.0250416197031424</v>
      </c>
      <c r="AI81" s="44">
        <f t="shared" si="16"/>
        <v>0.6847182227827272</v>
      </c>
      <c r="AJ81" s="44">
        <f t="shared" si="17"/>
        <v>1.7009343591372375</v>
      </c>
    </row>
    <row r="82" spans="1:36" x14ac:dyDescent="0.5">
      <c r="Y82" s="24" t="s">
        <v>75</v>
      </c>
      <c r="Z82" s="25">
        <v>100</v>
      </c>
      <c r="AA82" s="26">
        <v>1</v>
      </c>
      <c r="AB82" s="27">
        <v>2.0429831696177185</v>
      </c>
      <c r="AC82" s="27">
        <v>2.0301928646250538</v>
      </c>
      <c r="AD82" s="27">
        <v>2.0316500031841049</v>
      </c>
      <c r="AE82" s="41"/>
      <c r="AF82" s="41"/>
      <c r="AG82" s="41"/>
      <c r="AH82" s="41"/>
      <c r="AI82" s="44"/>
      <c r="AJ82" s="44"/>
    </row>
    <row r="83" spans="1:36" x14ac:dyDescent="0.5">
      <c r="B83" s="2" t="s">
        <v>54</v>
      </c>
      <c r="C83" s="2"/>
      <c r="D83" s="2"/>
      <c r="E83" s="2"/>
      <c r="F83" s="2"/>
      <c r="G83" s="2"/>
      <c r="O83" s="2" t="s">
        <v>54</v>
      </c>
      <c r="P83" s="2"/>
      <c r="Q83" s="2"/>
      <c r="R83" s="2"/>
      <c r="S83" s="2"/>
      <c r="T83" s="2"/>
      <c r="Y83" s="23" t="s">
        <v>71</v>
      </c>
      <c r="Z83" s="25">
        <v>100</v>
      </c>
      <c r="AA83" s="26">
        <v>1</v>
      </c>
      <c r="AB83" s="27">
        <v>2.3270260621206709</v>
      </c>
      <c r="AC83" s="27">
        <v>2.3069881201956672</v>
      </c>
      <c r="AD83" s="27">
        <v>2.2330952215826341</v>
      </c>
      <c r="AE83" s="41">
        <v>13.90333981831589</v>
      </c>
      <c r="AF83" s="41">
        <v>11.998122276725772</v>
      </c>
      <c r="AG83" s="41">
        <v>9.9153504827511618</v>
      </c>
      <c r="AH83" s="41">
        <f t="shared" si="15"/>
        <v>11.938937525930941</v>
      </c>
      <c r="AI83" s="44">
        <f t="shared" si="16"/>
        <v>1.9946533185467312</v>
      </c>
      <c r="AJ83" s="44">
        <f t="shared" si="17"/>
        <v>4.9549935304698813</v>
      </c>
    </row>
    <row r="84" spans="1:36" x14ac:dyDescent="0.5">
      <c r="B84" s="2" t="s">
        <v>17</v>
      </c>
      <c r="C84" s="2"/>
      <c r="D84" s="2" t="s">
        <v>18</v>
      </c>
      <c r="E84" s="2"/>
      <c r="F84" s="2" t="s">
        <v>19</v>
      </c>
      <c r="G84" s="2"/>
      <c r="H84" s="4" t="s">
        <v>17</v>
      </c>
      <c r="I84" s="4" t="s">
        <v>18</v>
      </c>
      <c r="J84" s="4" t="s">
        <v>19</v>
      </c>
      <c r="O84" s="2" t="s">
        <v>17</v>
      </c>
      <c r="P84" s="2"/>
      <c r="Q84" s="2" t="s">
        <v>18</v>
      </c>
      <c r="R84" s="2"/>
      <c r="S84" s="2" t="s">
        <v>19</v>
      </c>
      <c r="T84" s="2"/>
      <c r="U84" s="4" t="s">
        <v>17</v>
      </c>
      <c r="V84" s="4" t="s">
        <v>18</v>
      </c>
      <c r="W84" s="4" t="s">
        <v>19</v>
      </c>
    </row>
    <row r="85" spans="1:36" x14ac:dyDescent="0.5">
      <c r="A85" s="16" t="s">
        <v>37</v>
      </c>
      <c r="B85" s="2" t="s">
        <v>38</v>
      </c>
      <c r="C85" s="2" t="s">
        <v>39</v>
      </c>
      <c r="D85" s="2" t="s">
        <v>38</v>
      </c>
      <c r="E85" s="2" t="s">
        <v>39</v>
      </c>
      <c r="F85" s="2" t="s">
        <v>38</v>
      </c>
      <c r="G85" s="2" t="s">
        <v>39</v>
      </c>
      <c r="H85" s="4" t="s">
        <v>57</v>
      </c>
      <c r="I85" s="4" t="s">
        <v>57</v>
      </c>
      <c r="J85" s="4" t="s">
        <v>57</v>
      </c>
      <c r="N85" s="5" t="s">
        <v>56</v>
      </c>
      <c r="O85" s="2" t="s">
        <v>40</v>
      </c>
      <c r="P85" s="2" t="s">
        <v>39</v>
      </c>
      <c r="Q85" s="2" t="s">
        <v>40</v>
      </c>
      <c r="R85" s="2" t="s">
        <v>39</v>
      </c>
      <c r="S85" s="2" t="s">
        <v>40</v>
      </c>
      <c r="T85" s="2" t="s">
        <v>39</v>
      </c>
      <c r="U85" s="4" t="s">
        <v>59</v>
      </c>
      <c r="V85" s="4" t="s">
        <v>59</v>
      </c>
      <c r="W85" s="4" t="s">
        <v>59</v>
      </c>
    </row>
    <row r="86" spans="1:36" x14ac:dyDescent="0.5">
      <c r="B86">
        <v>1.5148999999999999</v>
      </c>
      <c r="C86">
        <v>3.3353999999999999</v>
      </c>
      <c r="D86">
        <v>1.5079</v>
      </c>
      <c r="E86">
        <v>3.3134999999999999</v>
      </c>
      <c r="F86">
        <v>1.429</v>
      </c>
      <c r="G86">
        <v>3.2027000000000001</v>
      </c>
      <c r="H86">
        <f t="shared" si="18"/>
        <v>2.2017294870948576</v>
      </c>
      <c r="I86">
        <f t="shared" si="19"/>
        <v>2.1974268850719545</v>
      </c>
      <c r="J86">
        <f t="shared" si="20"/>
        <v>2.2412176347095869</v>
      </c>
      <c r="O86">
        <v>0.39500000000000002</v>
      </c>
      <c r="P86">
        <v>2.2018</v>
      </c>
      <c r="Q86">
        <v>0.40279999999999999</v>
      </c>
      <c r="R86">
        <v>2.1972999999999998</v>
      </c>
      <c r="S86">
        <v>0.39800000000000002</v>
      </c>
      <c r="T86">
        <v>2.2410999999999999</v>
      </c>
      <c r="U86">
        <f t="shared" si="12"/>
        <v>5.5741772151898727</v>
      </c>
      <c r="V86">
        <f t="shared" si="13"/>
        <v>5.4550645481628592</v>
      </c>
      <c r="W86">
        <f t="shared" si="14"/>
        <v>5.630904522613065</v>
      </c>
    </row>
    <row r="88" spans="1:36" x14ac:dyDescent="0.5">
      <c r="B88" s="2" t="s">
        <v>55</v>
      </c>
      <c r="C88" s="2"/>
      <c r="D88" s="2"/>
      <c r="E88" s="2"/>
      <c r="F88" s="2"/>
      <c r="G88" s="2"/>
      <c r="O88" s="2" t="s">
        <v>55</v>
      </c>
      <c r="P88" s="2"/>
      <c r="Q88" s="2"/>
      <c r="R88" s="2"/>
      <c r="S88" s="2"/>
      <c r="T88" s="2"/>
    </row>
    <row r="89" spans="1:36" x14ac:dyDescent="0.5">
      <c r="B89" s="2" t="s">
        <v>17</v>
      </c>
      <c r="C89" s="2"/>
      <c r="D89" s="2" t="s">
        <v>18</v>
      </c>
      <c r="E89" s="2"/>
      <c r="F89" s="2" t="s">
        <v>19</v>
      </c>
      <c r="G89" s="2"/>
      <c r="H89" s="4" t="s">
        <v>17</v>
      </c>
      <c r="I89" s="4" t="s">
        <v>18</v>
      </c>
      <c r="J89" s="4" t="s">
        <v>19</v>
      </c>
      <c r="O89" s="2" t="s">
        <v>17</v>
      </c>
      <c r="P89" s="2"/>
      <c r="Q89" s="2" t="s">
        <v>18</v>
      </c>
      <c r="R89" s="2"/>
      <c r="S89" s="2" t="s">
        <v>19</v>
      </c>
      <c r="T89" s="2"/>
      <c r="U89" s="4" t="s">
        <v>17</v>
      </c>
      <c r="V89" s="4" t="s">
        <v>18</v>
      </c>
      <c r="W89" s="4" t="s">
        <v>19</v>
      </c>
    </row>
    <row r="90" spans="1:36" x14ac:dyDescent="0.5">
      <c r="A90" s="16" t="s">
        <v>37</v>
      </c>
      <c r="B90" s="2" t="s">
        <v>38</v>
      </c>
      <c r="C90" s="2" t="s">
        <v>39</v>
      </c>
      <c r="D90" s="2" t="s">
        <v>38</v>
      </c>
      <c r="E90" s="2" t="s">
        <v>39</v>
      </c>
      <c r="F90" s="2" t="s">
        <v>38</v>
      </c>
      <c r="G90" s="2" t="s">
        <v>39</v>
      </c>
      <c r="H90" s="4" t="s">
        <v>57</v>
      </c>
      <c r="I90" s="4" t="s">
        <v>57</v>
      </c>
      <c r="J90" s="4" t="s">
        <v>57</v>
      </c>
      <c r="N90" s="5" t="s">
        <v>56</v>
      </c>
      <c r="O90" s="2" t="s">
        <v>40</v>
      </c>
      <c r="P90" s="2" t="s">
        <v>39</v>
      </c>
      <c r="Q90" s="2" t="s">
        <v>40</v>
      </c>
      <c r="R90" s="2" t="s">
        <v>39</v>
      </c>
      <c r="S90" s="2" t="s">
        <v>40</v>
      </c>
      <c r="T90" s="2" t="s">
        <v>39</v>
      </c>
      <c r="U90" s="4" t="s">
        <v>59</v>
      </c>
      <c r="V90" s="4" t="s">
        <v>59</v>
      </c>
      <c r="W90" s="4" t="s">
        <v>59</v>
      </c>
    </row>
    <row r="91" spans="1:36" x14ac:dyDescent="0.5">
      <c r="B91">
        <v>1.4005000000000001</v>
      </c>
      <c r="C91">
        <v>3.2589999999999999</v>
      </c>
      <c r="D91">
        <v>1.431</v>
      </c>
      <c r="E91">
        <v>3.3012999999999999</v>
      </c>
      <c r="F91">
        <v>1.4419</v>
      </c>
      <c r="G91">
        <v>3.2199</v>
      </c>
      <c r="H91">
        <f t="shared" si="18"/>
        <v>2.3270260621206709</v>
      </c>
      <c r="I91">
        <f t="shared" si="19"/>
        <v>2.3069881201956672</v>
      </c>
      <c r="J91">
        <f t="shared" si="20"/>
        <v>2.2330952215826341</v>
      </c>
      <c r="O91">
        <v>0.39710000000000001</v>
      </c>
      <c r="P91">
        <v>2.3271000000000002</v>
      </c>
      <c r="Q91">
        <v>0.41389999999999999</v>
      </c>
      <c r="R91">
        <v>2.3069999999999999</v>
      </c>
      <c r="S91">
        <v>0.39269999999999999</v>
      </c>
      <c r="T91">
        <v>2.2332000000000001</v>
      </c>
      <c r="U91">
        <f t="shared" si="12"/>
        <v>5.8602367161923947</v>
      </c>
      <c r="V91">
        <f t="shared" si="13"/>
        <v>5.5738100990577433</v>
      </c>
      <c r="W91">
        <f t="shared" si="14"/>
        <v>5.6867838044308634</v>
      </c>
    </row>
  </sheetData>
  <mergeCells count="6">
    <mergeCell ref="AH74:AJ74"/>
    <mergeCell ref="A1:W1"/>
    <mergeCell ref="Y33:AE33"/>
    <mergeCell ref="Y47:AE47"/>
    <mergeCell ref="Y61:AE61"/>
    <mergeCell ref="AH33:AN33"/>
  </mergeCells>
  <phoneticPr fontId="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84932-3318-44FA-91B3-52E46C1862BB}">
  <dimension ref="B2:D14"/>
  <sheetViews>
    <sheetView workbookViewId="0">
      <selection activeCell="D23" sqref="D23"/>
    </sheetView>
  </sheetViews>
  <sheetFormatPr defaultRowHeight="14.35" x14ac:dyDescent="0.5"/>
  <cols>
    <col min="2" max="2" width="31.41015625" customWidth="1"/>
    <col min="3" max="3" width="23.87890625" customWidth="1"/>
    <col min="4" max="4" width="30.41015625" customWidth="1"/>
  </cols>
  <sheetData>
    <row r="2" spans="2:4" ht="21.75" customHeight="1" x14ac:dyDescent="0.7">
      <c r="B2" s="61" t="s">
        <v>124</v>
      </c>
      <c r="C2" s="61"/>
      <c r="D2" s="61"/>
    </row>
    <row r="3" spans="2:4" ht="26.25" customHeight="1" x14ac:dyDescent="0.5">
      <c r="B3" s="46" t="s">
        <v>127</v>
      </c>
      <c r="C3" s="47" t="s">
        <v>96</v>
      </c>
      <c r="D3" s="46" t="s">
        <v>128</v>
      </c>
    </row>
    <row r="4" spans="2:4" x14ac:dyDescent="0.5">
      <c r="B4" s="15" t="s">
        <v>86</v>
      </c>
      <c r="C4" s="21" t="s">
        <v>67</v>
      </c>
      <c r="D4" s="14"/>
    </row>
    <row r="5" spans="2:4" x14ac:dyDescent="0.5">
      <c r="B5" s="15" t="s">
        <v>9</v>
      </c>
      <c r="C5" s="21" t="s">
        <v>77</v>
      </c>
      <c r="D5" s="45" t="s">
        <v>125</v>
      </c>
    </row>
    <row r="6" spans="2:4" x14ac:dyDescent="0.5">
      <c r="B6" s="15" t="s">
        <v>10</v>
      </c>
      <c r="C6" s="21" t="s">
        <v>68</v>
      </c>
      <c r="D6" s="45" t="s">
        <v>125</v>
      </c>
    </row>
    <row r="7" spans="2:4" x14ac:dyDescent="0.5">
      <c r="B7" s="15" t="s">
        <v>87</v>
      </c>
      <c r="C7" s="21" t="s">
        <v>67</v>
      </c>
      <c r="D7" s="14"/>
    </row>
    <row r="8" spans="2:4" x14ac:dyDescent="0.5">
      <c r="B8" s="15" t="s">
        <v>85</v>
      </c>
      <c r="C8" s="21" t="s">
        <v>67</v>
      </c>
      <c r="D8" s="14"/>
    </row>
    <row r="9" spans="2:4" x14ac:dyDescent="0.5">
      <c r="B9" s="15" t="s">
        <v>113</v>
      </c>
      <c r="C9" s="21" t="s">
        <v>67</v>
      </c>
      <c r="D9" s="14"/>
    </row>
    <row r="10" spans="2:4" x14ac:dyDescent="0.5">
      <c r="B10" s="15" t="s">
        <v>89</v>
      </c>
      <c r="C10" s="21" t="s">
        <v>67</v>
      </c>
      <c r="D10" s="14"/>
    </row>
    <row r="11" spans="2:4" x14ac:dyDescent="0.5">
      <c r="B11" s="15" t="s">
        <v>90</v>
      </c>
      <c r="C11" s="21" t="s">
        <v>69</v>
      </c>
      <c r="D11" s="45" t="s">
        <v>125</v>
      </c>
    </row>
    <row r="14" spans="2:4" x14ac:dyDescent="0.5">
      <c r="B14" s="14" t="s">
        <v>126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D862-9F3F-4D9A-AA73-23CA1F8042E3}">
  <dimension ref="A2:D13"/>
  <sheetViews>
    <sheetView workbookViewId="0">
      <selection activeCell="C24" sqref="C24"/>
    </sheetView>
  </sheetViews>
  <sheetFormatPr defaultRowHeight="14.35" x14ac:dyDescent="0.5"/>
  <cols>
    <col min="1" max="1" width="38" customWidth="1"/>
    <col min="2" max="2" width="30.29296875" customWidth="1"/>
    <col min="3" max="3" width="14.5859375" customWidth="1"/>
    <col min="4" max="4" width="41" customWidth="1"/>
    <col min="5" max="5" width="24.29296875" customWidth="1"/>
  </cols>
  <sheetData>
    <row r="2" spans="1:4" ht="21.35" x14ac:dyDescent="0.85">
      <c r="A2" s="62" t="s">
        <v>79</v>
      </c>
      <c r="B2" s="62"/>
      <c r="C2" s="62"/>
      <c r="D2" s="62"/>
    </row>
    <row r="3" spans="1:4" ht="16.350000000000001" x14ac:dyDescent="0.65">
      <c r="A3" s="4"/>
      <c r="B3" s="4"/>
      <c r="C3" s="4"/>
      <c r="D3" s="15" t="s">
        <v>114</v>
      </c>
    </row>
    <row r="4" spans="1:4" ht="16.350000000000001" x14ac:dyDescent="0.65">
      <c r="A4" s="15" t="s">
        <v>127</v>
      </c>
      <c r="B4" s="15" t="s">
        <v>129</v>
      </c>
      <c r="C4" s="15" t="s">
        <v>130</v>
      </c>
      <c r="D4" s="15" t="s">
        <v>6</v>
      </c>
    </row>
    <row r="5" spans="1:4" ht="20.25" customHeight="1" x14ac:dyDescent="0.5">
      <c r="A5" s="1" t="s">
        <v>7</v>
      </c>
      <c r="B5" s="18" t="s">
        <v>8</v>
      </c>
      <c r="C5" s="18" t="s">
        <v>111</v>
      </c>
      <c r="D5" s="18" t="s">
        <v>110</v>
      </c>
    </row>
    <row r="6" spans="1:4" x14ac:dyDescent="0.5">
      <c r="A6" s="1" t="s">
        <v>86</v>
      </c>
      <c r="B6" s="18">
        <v>2.77</v>
      </c>
      <c r="C6" s="18">
        <v>0.63400000000000001</v>
      </c>
      <c r="D6" s="18">
        <v>8.8260000000000005E-2</v>
      </c>
    </row>
    <row r="7" spans="1:4" x14ac:dyDescent="0.5">
      <c r="A7" s="1" t="s">
        <v>9</v>
      </c>
      <c r="B7" s="18">
        <v>8.02</v>
      </c>
      <c r="C7" s="18">
        <v>1.36</v>
      </c>
      <c r="D7" s="18">
        <v>4.829E-2</v>
      </c>
    </row>
    <row r="8" spans="1:4" x14ac:dyDescent="0.5">
      <c r="A8" s="1" t="s">
        <v>112</v>
      </c>
      <c r="B8" s="18" t="s">
        <v>11</v>
      </c>
      <c r="C8" s="18" t="s">
        <v>12</v>
      </c>
      <c r="D8" s="18" t="s">
        <v>13</v>
      </c>
    </row>
    <row r="9" spans="1:4" x14ac:dyDescent="0.5">
      <c r="A9" s="1" t="s">
        <v>87</v>
      </c>
      <c r="B9" s="18" t="s">
        <v>14</v>
      </c>
      <c r="C9" s="18" t="s">
        <v>15</v>
      </c>
      <c r="D9" s="18" t="s">
        <v>16</v>
      </c>
    </row>
    <row r="10" spans="1:4" x14ac:dyDescent="0.5">
      <c r="A10" s="1" t="s">
        <v>85</v>
      </c>
      <c r="B10" s="18">
        <v>3.39</v>
      </c>
      <c r="C10" s="18">
        <v>0.36499999999999999</v>
      </c>
      <c r="D10" s="18">
        <v>7.4480000000000005E-2</v>
      </c>
    </row>
    <row r="11" spans="1:4" x14ac:dyDescent="0.5">
      <c r="A11" s="1" t="s">
        <v>113</v>
      </c>
      <c r="B11" s="18">
        <v>1.35</v>
      </c>
      <c r="C11" s="18">
        <v>0.88800000000000001</v>
      </c>
      <c r="D11" s="18">
        <v>4.6039999999999998E-2</v>
      </c>
    </row>
    <row r="12" spans="1:4" x14ac:dyDescent="0.5">
      <c r="A12" s="1" t="s">
        <v>89</v>
      </c>
      <c r="B12" s="18">
        <v>1.84</v>
      </c>
      <c r="C12" s="18">
        <v>0.50900000000000001</v>
      </c>
      <c r="D12" s="18">
        <v>2.0549999999999999E-2</v>
      </c>
    </row>
    <row r="13" spans="1:4" x14ac:dyDescent="0.5">
      <c r="A13" s="1" t="s">
        <v>90</v>
      </c>
      <c r="B13" s="18">
        <v>0</v>
      </c>
      <c r="C13" s="18">
        <v>1.27</v>
      </c>
      <c r="D13" s="18">
        <v>8.2879999999999995E-2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02C0-CC3A-4C13-9E19-84E740E13729}">
  <dimension ref="B3:I112"/>
  <sheetViews>
    <sheetView zoomScale="50" zoomScaleNormal="50" workbookViewId="0"/>
  </sheetViews>
  <sheetFormatPr defaultRowHeight="14.35" x14ac:dyDescent="0.5"/>
  <cols>
    <col min="4" max="4" width="12.29296875" customWidth="1"/>
    <col min="5" max="5" width="17.29296875" customWidth="1"/>
    <col min="6" max="6" width="12" bestFit="1" customWidth="1"/>
    <col min="7" max="7" width="15.1171875" customWidth="1"/>
    <col min="8" max="8" width="17.41015625" customWidth="1"/>
    <col min="9" max="9" width="12.41015625" customWidth="1"/>
    <col min="27" max="27" width="10.41015625" customWidth="1"/>
    <col min="30" max="30" width="12" bestFit="1" customWidth="1"/>
    <col min="31" max="31" width="17.87890625" customWidth="1"/>
  </cols>
  <sheetData>
    <row r="3" spans="2:9" ht="15.7" x14ac:dyDescent="0.55000000000000004">
      <c r="B3" s="64" t="s">
        <v>131</v>
      </c>
      <c r="C3" s="64"/>
      <c r="D3" s="64"/>
      <c r="E3" s="64"/>
      <c r="F3" s="64"/>
      <c r="G3" s="64"/>
      <c r="H3" s="64"/>
      <c r="I3" s="64"/>
    </row>
    <row r="4" spans="2:9" x14ac:dyDescent="0.5">
      <c r="B4" s="4"/>
      <c r="C4" s="4"/>
      <c r="D4" s="65" t="s">
        <v>17</v>
      </c>
      <c r="E4" s="65"/>
      <c r="F4" s="65" t="s">
        <v>18</v>
      </c>
      <c r="G4" s="65"/>
      <c r="H4" s="65" t="s">
        <v>19</v>
      </c>
      <c r="I4" s="65"/>
    </row>
    <row r="5" spans="2:9" x14ac:dyDescent="0.5">
      <c r="B5" s="4" t="s">
        <v>20</v>
      </c>
      <c r="C5" s="4" t="s">
        <v>21</v>
      </c>
      <c r="D5" s="4" t="s">
        <v>22</v>
      </c>
      <c r="E5" s="4" t="s">
        <v>23</v>
      </c>
      <c r="F5" s="4" t="s">
        <v>22</v>
      </c>
      <c r="G5" s="4" t="s">
        <v>23</v>
      </c>
      <c r="H5" s="4" t="s">
        <v>22</v>
      </c>
      <c r="I5" s="4" t="s">
        <v>23</v>
      </c>
    </row>
    <row r="6" spans="2:9" x14ac:dyDescent="0.5">
      <c r="B6" s="5">
        <v>0.5</v>
      </c>
      <c r="C6">
        <v>1800</v>
      </c>
      <c r="D6">
        <v>1.8916999999999999</v>
      </c>
      <c r="E6">
        <v>0.98260000000000003</v>
      </c>
      <c r="F6">
        <v>1.9185000000000001</v>
      </c>
      <c r="G6">
        <v>0.99729999999999996</v>
      </c>
      <c r="H6">
        <v>1.8408</v>
      </c>
      <c r="I6">
        <v>0.95689999999999997</v>
      </c>
    </row>
    <row r="7" spans="2:9" x14ac:dyDescent="0.5">
      <c r="B7" s="5">
        <v>5.5</v>
      </c>
      <c r="C7">
        <v>19800</v>
      </c>
      <c r="D7">
        <v>1.7843</v>
      </c>
      <c r="E7">
        <v>0.92569999999999997</v>
      </c>
      <c r="F7">
        <v>1.7917000000000001</v>
      </c>
      <c r="G7">
        <v>0.93189999999999995</v>
      </c>
      <c r="H7">
        <v>1.7494000000000001</v>
      </c>
      <c r="I7">
        <v>0.90390000000000004</v>
      </c>
    </row>
    <row r="8" spans="2:9" x14ac:dyDescent="0.5">
      <c r="B8" s="5">
        <v>24</v>
      </c>
      <c r="C8">
        <v>86400</v>
      </c>
      <c r="D8">
        <v>1.4004000000000001</v>
      </c>
      <c r="E8">
        <v>0.73</v>
      </c>
      <c r="F8">
        <v>1.4182999999999999</v>
      </c>
      <c r="G8">
        <v>0.73970000000000002</v>
      </c>
      <c r="H8">
        <v>1.3801000000000001</v>
      </c>
      <c r="I8">
        <v>0.7177</v>
      </c>
    </row>
    <row r="9" spans="2:9" x14ac:dyDescent="0.5">
      <c r="B9" s="5">
        <v>48</v>
      </c>
      <c r="C9">
        <v>172800</v>
      </c>
      <c r="D9">
        <v>1.1173999999999999</v>
      </c>
      <c r="E9">
        <v>0.57079999999999997</v>
      </c>
      <c r="F9">
        <v>1.123</v>
      </c>
      <c r="G9">
        <v>0.57940000000000003</v>
      </c>
      <c r="H9">
        <v>1.1026</v>
      </c>
      <c r="I9">
        <v>0.57010000000000005</v>
      </c>
    </row>
    <row r="10" spans="2:9" x14ac:dyDescent="0.5">
      <c r="B10" s="5">
        <v>72</v>
      </c>
      <c r="C10">
        <v>259200</v>
      </c>
      <c r="D10">
        <v>0.86770000000000003</v>
      </c>
      <c r="E10">
        <v>0.44669999999999999</v>
      </c>
      <c r="F10">
        <v>0.88759999999999994</v>
      </c>
      <c r="G10">
        <v>0.45789999999999997</v>
      </c>
      <c r="H10">
        <v>0.87849999999999995</v>
      </c>
      <c r="I10">
        <v>0.45279999999999998</v>
      </c>
    </row>
    <row r="11" spans="2:9" x14ac:dyDescent="0.5">
      <c r="B11" s="5">
        <v>96</v>
      </c>
      <c r="C11">
        <v>345600</v>
      </c>
      <c r="D11">
        <v>0.66979999999999995</v>
      </c>
      <c r="E11">
        <v>0.34300000000000003</v>
      </c>
      <c r="F11">
        <v>0.68720000000000003</v>
      </c>
      <c r="G11">
        <v>0.35089999999999999</v>
      </c>
      <c r="H11">
        <v>0.68740000000000001</v>
      </c>
      <c r="I11">
        <v>0.35110000000000002</v>
      </c>
    </row>
    <row r="15" spans="2:9" x14ac:dyDescent="0.5">
      <c r="B15" s="63" t="s">
        <v>17</v>
      </c>
      <c r="C15" s="63"/>
      <c r="D15" s="63"/>
      <c r="E15" s="63"/>
      <c r="F15" s="63"/>
    </row>
    <row r="16" spans="2:9" x14ac:dyDescent="0.5">
      <c r="B16" s="8" t="s">
        <v>21</v>
      </c>
      <c r="C16" s="8" t="s">
        <v>22</v>
      </c>
      <c r="D16" s="8" t="s">
        <v>24</v>
      </c>
      <c r="E16" s="8" t="s">
        <v>25</v>
      </c>
      <c r="F16" s="8" t="s">
        <v>26</v>
      </c>
      <c r="H16" s="2" t="s">
        <v>26</v>
      </c>
      <c r="I16" s="2" t="s">
        <v>25</v>
      </c>
    </row>
    <row r="17" spans="2:9" x14ac:dyDescent="0.5">
      <c r="B17" s="8">
        <v>1800</v>
      </c>
      <c r="C17" s="8">
        <v>1.8916999999999999</v>
      </c>
      <c r="D17" s="8">
        <f>C17/$C$17</f>
        <v>1</v>
      </c>
      <c r="E17" s="8">
        <f>-LN(D17)</f>
        <v>0</v>
      </c>
      <c r="F17" s="8">
        <f>B17-$B$17</f>
        <v>0</v>
      </c>
      <c r="H17" s="2">
        <v>0</v>
      </c>
      <c r="I17" s="2">
        <v>0</v>
      </c>
    </row>
    <row r="18" spans="2:9" x14ac:dyDescent="0.5">
      <c r="B18" s="8">
        <v>19800</v>
      </c>
      <c r="C18" s="8">
        <v>1.7843</v>
      </c>
      <c r="D18" s="8">
        <f t="shared" ref="D18:D22" si="0">C18/$C$17</f>
        <v>0.94322567003224611</v>
      </c>
      <c r="E18" s="8">
        <f t="shared" ref="E18:E22" si="1">-LN(D18)</f>
        <v>5.8449714234234576E-2</v>
      </c>
      <c r="F18" s="8">
        <f>B18-$B$17</f>
        <v>18000</v>
      </c>
      <c r="H18" s="2">
        <v>18000</v>
      </c>
      <c r="I18" s="2">
        <v>5.8449714234234576E-2</v>
      </c>
    </row>
    <row r="19" spans="2:9" x14ac:dyDescent="0.5">
      <c r="B19" s="8">
        <v>86400</v>
      </c>
      <c r="C19" s="8">
        <v>1.4004000000000001</v>
      </c>
      <c r="D19" s="8">
        <f t="shared" si="0"/>
        <v>0.74028651477507013</v>
      </c>
      <c r="E19" s="8">
        <f t="shared" si="1"/>
        <v>0.30071798559110691</v>
      </c>
      <c r="F19" s="8">
        <f t="shared" ref="F19:F22" si="2">B19-$B$17</f>
        <v>84600</v>
      </c>
      <c r="H19" s="2">
        <v>84600</v>
      </c>
      <c r="I19" s="2">
        <v>0.30071798559110691</v>
      </c>
    </row>
    <row r="20" spans="2:9" x14ac:dyDescent="0.5">
      <c r="B20" s="8">
        <v>172800</v>
      </c>
      <c r="C20" s="8">
        <v>1.1173999999999999</v>
      </c>
      <c r="D20" s="8">
        <f t="shared" si="0"/>
        <v>0.59068562668499236</v>
      </c>
      <c r="E20" s="8">
        <f t="shared" si="1"/>
        <v>0.52647133764656917</v>
      </c>
      <c r="F20" s="8">
        <f t="shared" si="2"/>
        <v>171000</v>
      </c>
      <c r="H20" s="2">
        <v>171000</v>
      </c>
      <c r="I20" s="2">
        <v>0.52647133764656917</v>
      </c>
    </row>
    <row r="21" spans="2:9" x14ac:dyDescent="0.5">
      <c r="B21" s="8">
        <v>259200</v>
      </c>
      <c r="C21" s="8">
        <v>0.86770000000000003</v>
      </c>
      <c r="D21" s="8">
        <f t="shared" si="0"/>
        <v>0.45868795263519591</v>
      </c>
      <c r="E21" s="8">
        <f t="shared" si="1"/>
        <v>0.77938514187217345</v>
      </c>
      <c r="F21" s="8">
        <f t="shared" si="2"/>
        <v>257400</v>
      </c>
      <c r="H21" s="2">
        <v>257400</v>
      </c>
      <c r="I21" s="2">
        <v>0.77938514187217345</v>
      </c>
    </row>
    <row r="22" spans="2:9" x14ac:dyDescent="0.5">
      <c r="B22" s="8">
        <v>345600</v>
      </c>
      <c r="C22" s="8">
        <v>0.66979999999999995</v>
      </c>
      <c r="D22" s="8">
        <f t="shared" si="0"/>
        <v>0.35407305598139238</v>
      </c>
      <c r="E22" s="8">
        <f t="shared" si="1"/>
        <v>1.0382520143115135</v>
      </c>
      <c r="F22" s="8">
        <f t="shared" si="2"/>
        <v>343800</v>
      </c>
      <c r="H22" s="2">
        <v>343800</v>
      </c>
      <c r="I22" s="2">
        <v>1.0382520143115135</v>
      </c>
    </row>
    <row r="26" spans="2:9" x14ac:dyDescent="0.5">
      <c r="C26" s="63" t="s">
        <v>18</v>
      </c>
      <c r="D26" s="63"/>
      <c r="E26" s="63"/>
    </row>
    <row r="27" spans="2:9" x14ac:dyDescent="0.5">
      <c r="C27" s="8" t="s">
        <v>22</v>
      </c>
      <c r="D27" s="8" t="s">
        <v>24</v>
      </c>
      <c r="E27" s="8" t="s">
        <v>25</v>
      </c>
      <c r="H27" s="2" t="s">
        <v>26</v>
      </c>
      <c r="I27" s="2" t="s">
        <v>25</v>
      </c>
    </row>
    <row r="28" spans="2:9" x14ac:dyDescent="0.5">
      <c r="C28" s="8">
        <v>1.9185000000000001</v>
      </c>
      <c r="D28" s="8">
        <f>C28/$C$28</f>
        <v>1</v>
      </c>
      <c r="E28" s="8">
        <f>-LN(D28)</f>
        <v>0</v>
      </c>
      <c r="H28" s="2">
        <v>0</v>
      </c>
      <c r="I28" s="2">
        <v>0</v>
      </c>
    </row>
    <row r="29" spans="2:9" x14ac:dyDescent="0.5">
      <c r="C29" s="8">
        <v>1.7917000000000001</v>
      </c>
      <c r="D29" s="8">
        <f t="shared" ref="D29:D33" si="3">C29/$C$28</f>
        <v>0.93390669794109982</v>
      </c>
      <c r="E29" s="8">
        <f t="shared" ref="E29:E33" si="4">-LN(D29)</f>
        <v>6.8378740881154795E-2</v>
      </c>
      <c r="H29" s="2">
        <v>18000</v>
      </c>
      <c r="I29" s="2">
        <v>6.8378740881154795E-2</v>
      </c>
    </row>
    <row r="30" spans="2:9" x14ac:dyDescent="0.5">
      <c r="C30" s="8">
        <v>1.4182999999999999</v>
      </c>
      <c r="D30" s="8">
        <f t="shared" si="3"/>
        <v>0.73927547563200413</v>
      </c>
      <c r="E30" s="8">
        <f t="shared" si="4"/>
        <v>0.30208465938644524</v>
      </c>
      <c r="H30" s="2">
        <v>84600</v>
      </c>
      <c r="I30" s="2">
        <v>0.30208465938644524</v>
      </c>
    </row>
    <row r="31" spans="2:9" x14ac:dyDescent="0.5">
      <c r="C31" s="8">
        <v>1.123</v>
      </c>
      <c r="D31" s="8">
        <f t="shared" si="3"/>
        <v>0.58535314047432885</v>
      </c>
      <c r="E31" s="8">
        <f t="shared" si="4"/>
        <v>0.53553995494856399</v>
      </c>
      <c r="H31" s="2">
        <v>171000</v>
      </c>
      <c r="I31" s="2">
        <v>0.53553995494856399</v>
      </c>
    </row>
    <row r="32" spans="2:9" x14ac:dyDescent="0.5">
      <c r="C32" s="8">
        <v>0.88759999999999994</v>
      </c>
      <c r="D32" s="8">
        <f t="shared" si="3"/>
        <v>0.46265311441230123</v>
      </c>
      <c r="E32" s="8">
        <f t="shared" si="4"/>
        <v>0.77077771862856836</v>
      </c>
      <c r="H32" s="2">
        <v>257400</v>
      </c>
      <c r="I32" s="2">
        <v>0.77077771862856836</v>
      </c>
    </row>
    <row r="33" spans="3:9" x14ac:dyDescent="0.5">
      <c r="C33" s="8">
        <v>0.68720000000000003</v>
      </c>
      <c r="D33" s="8">
        <f t="shared" si="3"/>
        <v>0.35819650768829814</v>
      </c>
      <c r="E33" s="8">
        <f t="shared" si="4"/>
        <v>1.0266735390169615</v>
      </c>
      <c r="H33" s="2">
        <v>343800</v>
      </c>
      <c r="I33" s="2">
        <v>1.0266735390169615</v>
      </c>
    </row>
    <row r="38" spans="3:9" x14ac:dyDescent="0.5">
      <c r="C38" s="63" t="s">
        <v>19</v>
      </c>
      <c r="D38" s="63"/>
      <c r="E38" s="63"/>
    </row>
    <row r="39" spans="3:9" x14ac:dyDescent="0.5">
      <c r="C39" s="8" t="s">
        <v>22</v>
      </c>
      <c r="D39" s="8" t="s">
        <v>24</v>
      </c>
      <c r="E39" s="8" t="s">
        <v>25</v>
      </c>
      <c r="H39" s="2" t="s">
        <v>26</v>
      </c>
      <c r="I39" s="2" t="s">
        <v>25</v>
      </c>
    </row>
    <row r="40" spans="3:9" x14ac:dyDescent="0.5">
      <c r="C40" s="8">
        <v>1.8408</v>
      </c>
      <c r="D40" s="8">
        <f>C40/$C$40</f>
        <v>1</v>
      </c>
      <c r="E40" s="8">
        <f>-LN(D40)</f>
        <v>0</v>
      </c>
      <c r="H40" s="2">
        <v>0</v>
      </c>
      <c r="I40" s="2">
        <v>0</v>
      </c>
    </row>
    <row r="41" spans="3:9" x14ac:dyDescent="0.5">
      <c r="C41" s="8">
        <v>1.7494000000000001</v>
      </c>
      <c r="D41" s="8">
        <f t="shared" ref="D41:D45" si="5">C41/$C$40</f>
        <v>0.95034767492394612</v>
      </c>
      <c r="E41" s="8">
        <f t="shared" ref="E41:E45" si="6">-LN(D41)</f>
        <v>5.0927387735401584E-2</v>
      </c>
      <c r="H41" s="2">
        <v>18000</v>
      </c>
      <c r="I41" s="2">
        <v>5.0927387735401584E-2</v>
      </c>
    </row>
    <row r="42" spans="3:9" x14ac:dyDescent="0.5">
      <c r="C42" s="8">
        <v>1.3801000000000001</v>
      </c>
      <c r="D42" s="8">
        <f t="shared" si="5"/>
        <v>0.74972837896566713</v>
      </c>
      <c r="E42" s="8">
        <f t="shared" si="6"/>
        <v>0.28804429942716175</v>
      </c>
      <c r="H42" s="2">
        <v>84600</v>
      </c>
      <c r="I42" s="2">
        <v>0.28804429942716175</v>
      </c>
    </row>
    <row r="43" spans="3:9" x14ac:dyDescent="0.5">
      <c r="C43" s="8">
        <v>1.1026</v>
      </c>
      <c r="D43" s="8">
        <f t="shared" si="5"/>
        <v>0.59897870491090832</v>
      </c>
      <c r="E43" s="8">
        <f t="shared" si="6"/>
        <v>0.51252923256557292</v>
      </c>
      <c r="H43" s="2">
        <v>171000</v>
      </c>
      <c r="I43" s="2">
        <v>0.51252923256557292</v>
      </c>
    </row>
    <row r="44" spans="3:9" x14ac:dyDescent="0.5">
      <c r="C44" s="8">
        <v>0.87849999999999995</v>
      </c>
      <c r="D44" s="8">
        <f t="shared" si="5"/>
        <v>0.47723815732290303</v>
      </c>
      <c r="E44" s="8">
        <f t="shared" si="6"/>
        <v>0.73973963109400431</v>
      </c>
      <c r="H44" s="2">
        <v>257400</v>
      </c>
      <c r="I44" s="2">
        <v>0.73973963109400431</v>
      </c>
    </row>
    <row r="45" spans="3:9" x14ac:dyDescent="0.5">
      <c r="C45" s="8">
        <v>0.68740000000000001</v>
      </c>
      <c r="D45" s="8">
        <f t="shared" si="5"/>
        <v>0.37342459800086919</v>
      </c>
      <c r="E45" s="8">
        <f t="shared" si="6"/>
        <v>0.98503917430542265</v>
      </c>
      <c r="H45" s="2">
        <v>343800</v>
      </c>
      <c r="I45" s="2">
        <v>0.98503917430542265</v>
      </c>
    </row>
    <row r="56" spans="2:8" x14ac:dyDescent="0.5">
      <c r="B56" s="50"/>
      <c r="C56" s="50" t="s">
        <v>17</v>
      </c>
      <c r="D56" s="50" t="s">
        <v>18</v>
      </c>
      <c r="E56" s="50" t="s">
        <v>19</v>
      </c>
      <c r="F56" s="50" t="s">
        <v>27</v>
      </c>
      <c r="G56" s="50" t="s">
        <v>28</v>
      </c>
      <c r="H56" s="50" t="s">
        <v>132</v>
      </c>
    </row>
    <row r="57" spans="2:8" x14ac:dyDescent="0.5">
      <c r="B57" s="6" t="s">
        <v>22</v>
      </c>
      <c r="C57" s="7">
        <v>2.9900000000000002E-6</v>
      </c>
      <c r="D57" s="7">
        <v>2.9399999999999998E-6</v>
      </c>
      <c r="E57" s="7">
        <v>2.8399999999999999E-6</v>
      </c>
      <c r="F57" s="7">
        <f>(C57+D57+E57)/3</f>
        <v>2.923333333333333E-6</v>
      </c>
      <c r="G57" s="6">
        <f>STDEVA(C57,D57,E57)</f>
        <v>7.6376261582597429E-8</v>
      </c>
      <c r="H57" s="6">
        <f>_xlfn.CONFIDENCE.T(0.05,G57,2)</f>
        <v>6.8621348463358518E-7</v>
      </c>
    </row>
    <row r="70" spans="2:9" x14ac:dyDescent="0.5">
      <c r="B70" s="4"/>
      <c r="C70" s="4" t="s">
        <v>17</v>
      </c>
      <c r="D70" s="4"/>
      <c r="E70" s="4"/>
      <c r="F70" s="4"/>
    </row>
    <row r="71" spans="2:9" x14ac:dyDescent="0.5">
      <c r="B71" s="4" t="s">
        <v>21</v>
      </c>
      <c r="C71" s="4" t="s">
        <v>23</v>
      </c>
      <c r="D71" s="4" t="s">
        <v>24</v>
      </c>
      <c r="E71" s="4" t="s">
        <v>25</v>
      </c>
      <c r="F71" s="4" t="s">
        <v>26</v>
      </c>
      <c r="H71" s="2" t="s">
        <v>26</v>
      </c>
      <c r="I71" s="2" t="s">
        <v>25</v>
      </c>
    </row>
    <row r="72" spans="2:9" x14ac:dyDescent="0.5">
      <c r="B72" s="5">
        <v>0</v>
      </c>
      <c r="C72">
        <v>0.98260000000000003</v>
      </c>
      <c r="D72">
        <f>C72/$C$72</f>
        <v>1</v>
      </c>
      <c r="E72">
        <f>-LN(D72)</f>
        <v>0</v>
      </c>
      <c r="F72">
        <f t="shared" ref="F72:F77" si="7">B72-$B$70</f>
        <v>0</v>
      </c>
      <c r="H72" s="2">
        <v>0</v>
      </c>
      <c r="I72" s="2">
        <v>0</v>
      </c>
    </row>
    <row r="73" spans="2:9" x14ac:dyDescent="0.5">
      <c r="B73" s="5">
        <v>18000</v>
      </c>
      <c r="C73">
        <v>0.92569999999999997</v>
      </c>
      <c r="D73">
        <f t="shared" ref="D73:D77" si="8">C73/$C$72</f>
        <v>0.942092407897415</v>
      </c>
      <c r="E73">
        <f t="shared" ref="E73:E77" si="9">-LN(D73)</f>
        <v>5.9651911661382312E-2</v>
      </c>
      <c r="F73">
        <f t="shared" si="7"/>
        <v>18000</v>
      </c>
      <c r="H73" s="2">
        <v>18000</v>
      </c>
      <c r="I73" s="2">
        <v>5.9651911661382312E-2</v>
      </c>
    </row>
    <row r="74" spans="2:9" x14ac:dyDescent="0.5">
      <c r="B74" s="5">
        <v>84600</v>
      </c>
      <c r="C74">
        <v>0.73</v>
      </c>
      <c r="D74">
        <f t="shared" si="8"/>
        <v>0.7429269285568898</v>
      </c>
      <c r="E74">
        <f t="shared" si="9"/>
        <v>0.2971575855921112</v>
      </c>
      <c r="F74">
        <f t="shared" si="7"/>
        <v>84600</v>
      </c>
      <c r="H74" s="2">
        <v>84600</v>
      </c>
      <c r="I74" s="2">
        <v>0.2971575855921112</v>
      </c>
    </row>
    <row r="75" spans="2:9" x14ac:dyDescent="0.5">
      <c r="B75" s="5">
        <v>171000</v>
      </c>
      <c r="C75">
        <v>0.57079999999999997</v>
      </c>
      <c r="D75">
        <f t="shared" si="8"/>
        <v>0.58090779564420925</v>
      </c>
      <c r="E75">
        <f t="shared" si="9"/>
        <v>0.54316323413186651</v>
      </c>
      <c r="F75">
        <f t="shared" si="7"/>
        <v>171000</v>
      </c>
      <c r="H75" s="2">
        <v>171000</v>
      </c>
      <c r="I75" s="2">
        <v>0.54316323413186651</v>
      </c>
    </row>
    <row r="76" spans="2:9" x14ac:dyDescent="0.5">
      <c r="B76" s="5">
        <v>257400</v>
      </c>
      <c r="C76">
        <v>0.44669999999999999</v>
      </c>
      <c r="D76">
        <f t="shared" si="8"/>
        <v>0.45461021778953792</v>
      </c>
      <c r="E76">
        <f t="shared" si="9"/>
        <v>0.78831489137647492</v>
      </c>
      <c r="F76">
        <f t="shared" si="7"/>
        <v>257400</v>
      </c>
      <c r="H76" s="2">
        <v>257400</v>
      </c>
      <c r="I76" s="2">
        <v>0.78831489137647492</v>
      </c>
    </row>
    <row r="77" spans="2:9" x14ac:dyDescent="0.5">
      <c r="B77" s="5">
        <v>343800</v>
      </c>
      <c r="C77">
        <v>0.34300000000000003</v>
      </c>
      <c r="D77">
        <f t="shared" si="8"/>
        <v>0.34907388560960717</v>
      </c>
      <c r="E77">
        <f t="shared" si="9"/>
        <v>1.0524716725686079</v>
      </c>
      <c r="F77">
        <f t="shared" si="7"/>
        <v>343800</v>
      </c>
      <c r="H77" s="2">
        <v>343800</v>
      </c>
      <c r="I77" s="2">
        <v>1.0524716725686079</v>
      </c>
    </row>
    <row r="81" spans="3:9" x14ac:dyDescent="0.5">
      <c r="C81" t="s">
        <v>29</v>
      </c>
    </row>
    <row r="82" spans="3:9" x14ac:dyDescent="0.5">
      <c r="C82" t="s">
        <v>23</v>
      </c>
      <c r="D82" t="s">
        <v>24</v>
      </c>
      <c r="E82" t="s">
        <v>25</v>
      </c>
      <c r="H82" t="s">
        <v>26</v>
      </c>
      <c r="I82" t="s">
        <v>25</v>
      </c>
    </row>
    <row r="83" spans="3:9" x14ac:dyDescent="0.5">
      <c r="C83">
        <v>0.99729999999999996</v>
      </c>
      <c r="D83">
        <f>C83/$C$83</f>
        <v>1</v>
      </c>
      <c r="E83">
        <f>-LN(D83)</f>
        <v>0</v>
      </c>
      <c r="H83">
        <v>0</v>
      </c>
      <c r="I83">
        <v>0</v>
      </c>
    </row>
    <row r="84" spans="3:9" x14ac:dyDescent="0.5">
      <c r="C84">
        <v>0.93189999999999995</v>
      </c>
      <c r="D84">
        <f t="shared" ref="D84:D88" si="10">C84/$C$83</f>
        <v>0.93442294194324671</v>
      </c>
      <c r="E84">
        <f t="shared" ref="E84:E88" si="11">-LN(D84)</f>
        <v>6.7826114616212518E-2</v>
      </c>
      <c r="H84">
        <v>18000</v>
      </c>
      <c r="I84">
        <v>6.7826114616212518E-2</v>
      </c>
    </row>
    <row r="85" spans="3:9" x14ac:dyDescent="0.5">
      <c r="C85">
        <v>0.73970000000000002</v>
      </c>
      <c r="D85">
        <f t="shared" si="10"/>
        <v>0.74170259701193231</v>
      </c>
      <c r="E85">
        <f t="shared" si="11"/>
        <v>0.29880692881400017</v>
      </c>
      <c r="H85">
        <v>84600</v>
      </c>
      <c r="I85">
        <v>0.29880692881400017</v>
      </c>
    </row>
    <row r="86" spans="3:9" x14ac:dyDescent="0.5">
      <c r="C86">
        <v>0.57940000000000003</v>
      </c>
      <c r="D86">
        <f t="shared" si="10"/>
        <v>0.58096861526120525</v>
      </c>
      <c r="E86">
        <f t="shared" si="11"/>
        <v>0.5430585420725722</v>
      </c>
      <c r="H86">
        <v>171000</v>
      </c>
      <c r="I86">
        <v>0.5430585420725722</v>
      </c>
    </row>
    <row r="87" spans="3:9" x14ac:dyDescent="0.5">
      <c r="C87">
        <v>0.45789999999999997</v>
      </c>
      <c r="D87">
        <f t="shared" si="10"/>
        <v>0.45913967712824627</v>
      </c>
      <c r="E87">
        <f t="shared" si="11"/>
        <v>0.77840080774477249</v>
      </c>
      <c r="H87">
        <v>257400</v>
      </c>
      <c r="I87">
        <v>0.77840080774477249</v>
      </c>
    </row>
    <row r="88" spans="3:9" x14ac:dyDescent="0.5">
      <c r="C88">
        <v>0.35089999999999999</v>
      </c>
      <c r="D88">
        <f t="shared" si="10"/>
        <v>0.35184999498646347</v>
      </c>
      <c r="E88">
        <f t="shared" si="11"/>
        <v>1.0445503448186528</v>
      </c>
      <c r="H88">
        <v>343800</v>
      </c>
      <c r="I88">
        <v>1.0445503448186528</v>
      </c>
    </row>
    <row r="93" spans="3:9" x14ac:dyDescent="0.5">
      <c r="C93" t="s">
        <v>30</v>
      </c>
    </row>
    <row r="94" spans="3:9" x14ac:dyDescent="0.5">
      <c r="C94" t="s">
        <v>23</v>
      </c>
      <c r="D94" t="s">
        <v>24</v>
      </c>
      <c r="E94" t="s">
        <v>25</v>
      </c>
      <c r="H94" t="s">
        <v>26</v>
      </c>
      <c r="I94" t="s">
        <v>25</v>
      </c>
    </row>
    <row r="95" spans="3:9" x14ac:dyDescent="0.5">
      <c r="C95">
        <v>0.95689999999999997</v>
      </c>
      <c r="D95">
        <f>C95/$C$95</f>
        <v>1</v>
      </c>
      <c r="E95">
        <f>-LN(D95)</f>
        <v>0</v>
      </c>
      <c r="H95">
        <v>0</v>
      </c>
      <c r="I95">
        <v>0</v>
      </c>
    </row>
    <row r="96" spans="3:9" x14ac:dyDescent="0.5">
      <c r="C96">
        <v>0.90390000000000004</v>
      </c>
      <c r="D96">
        <f t="shared" ref="D96:D100" si="12">C96/$C$95</f>
        <v>0.94461281220608218</v>
      </c>
      <c r="E96">
        <f t="shared" ref="E96:E100" si="13">-LN(D96)</f>
        <v>5.6980157980851903E-2</v>
      </c>
      <c r="H96">
        <v>18000</v>
      </c>
      <c r="I96">
        <v>5.6980157980851903E-2</v>
      </c>
    </row>
    <row r="97" spans="2:9" x14ac:dyDescent="0.5">
      <c r="C97">
        <v>0.7177</v>
      </c>
      <c r="D97">
        <f t="shared" si="12"/>
        <v>0.75002612603197827</v>
      </c>
      <c r="E97">
        <f t="shared" si="13"/>
        <v>0.28764723834919098</v>
      </c>
      <c r="H97">
        <v>84600</v>
      </c>
      <c r="I97">
        <v>0.28764723834919098</v>
      </c>
    </row>
    <row r="98" spans="2:9" x14ac:dyDescent="0.5">
      <c r="C98">
        <v>0.57010000000000005</v>
      </c>
      <c r="D98">
        <f t="shared" si="12"/>
        <v>0.59577803323231271</v>
      </c>
      <c r="E98">
        <f t="shared" si="13"/>
        <v>0.51788710874768096</v>
      </c>
      <c r="H98">
        <v>171000</v>
      </c>
      <c r="I98">
        <v>0.51788710874768096</v>
      </c>
    </row>
    <row r="99" spans="2:9" x14ac:dyDescent="0.5">
      <c r="C99">
        <v>0.45279999999999998</v>
      </c>
      <c r="D99">
        <f t="shared" si="12"/>
        <v>0.473194691190302</v>
      </c>
      <c r="E99">
        <f t="shared" si="13"/>
        <v>0.74824836589624399</v>
      </c>
      <c r="H99">
        <v>257400</v>
      </c>
      <c r="I99">
        <v>0.74824836589624399</v>
      </c>
    </row>
    <row r="100" spans="2:9" x14ac:dyDescent="0.5">
      <c r="C100">
        <v>0.35110000000000002</v>
      </c>
      <c r="D100">
        <f t="shared" si="12"/>
        <v>0.3669139931027276</v>
      </c>
      <c r="E100">
        <f t="shared" si="13"/>
        <v>1.0026278096108305</v>
      </c>
      <c r="H100">
        <v>343800</v>
      </c>
      <c r="I100">
        <v>1.0026278096108305</v>
      </c>
    </row>
    <row r="111" spans="2:9" x14ac:dyDescent="0.5">
      <c r="B111" s="9"/>
      <c r="C111" s="51" t="s">
        <v>31</v>
      </c>
      <c r="D111" s="51" t="s">
        <v>29</v>
      </c>
      <c r="E111" s="51" t="s">
        <v>30</v>
      </c>
      <c r="F111" s="51" t="s">
        <v>27</v>
      </c>
      <c r="G111" s="51" t="s">
        <v>133</v>
      </c>
      <c r="H111" s="51" t="s">
        <v>134</v>
      </c>
    </row>
    <row r="112" spans="2:9" x14ac:dyDescent="0.5">
      <c r="B112" s="9" t="s">
        <v>23</v>
      </c>
      <c r="C112" s="10">
        <v>3.0400000000000001E-6</v>
      </c>
      <c r="D112" s="10">
        <v>2.9900000000000002E-6</v>
      </c>
      <c r="E112" s="10">
        <f xml:space="preserve"> 0.00000289</f>
        <v>2.8899999999999999E-6</v>
      </c>
      <c r="F112" s="10">
        <f>(C112+D112+E112)/3</f>
        <v>2.973333333333333E-6</v>
      </c>
      <c r="G112" s="9">
        <f>STDEVA(C112,D112,E112)</f>
        <v>7.6376261582597482E-8</v>
      </c>
      <c r="H112" s="9">
        <f>_xlfn.CONFIDENCE.T(0.05,G112,2)</f>
        <v>6.8621348463358571E-7</v>
      </c>
    </row>
  </sheetData>
  <mergeCells count="7">
    <mergeCell ref="C26:E26"/>
    <mergeCell ref="C38:E38"/>
    <mergeCell ref="B3:I3"/>
    <mergeCell ref="D4:E4"/>
    <mergeCell ref="F4:G4"/>
    <mergeCell ref="H4:I4"/>
    <mergeCell ref="B15:F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584A-8E8E-4622-A8D9-EDFAC436DA65}">
  <dimension ref="B4:I107"/>
  <sheetViews>
    <sheetView zoomScale="70" zoomScaleNormal="70" workbookViewId="0"/>
  </sheetViews>
  <sheetFormatPr defaultRowHeight="14.35" x14ac:dyDescent="0.5"/>
  <cols>
    <col min="4" max="4" width="12.29296875" customWidth="1"/>
    <col min="5" max="5" width="17.29296875" customWidth="1"/>
    <col min="6" max="6" width="12" bestFit="1" customWidth="1"/>
    <col min="7" max="7" width="15.1171875" customWidth="1"/>
    <col min="8" max="8" width="17.41015625" customWidth="1"/>
    <col min="9" max="9" width="13.29296875" customWidth="1"/>
    <col min="27" max="27" width="10.41015625" customWidth="1"/>
    <col min="30" max="30" width="12" bestFit="1" customWidth="1"/>
    <col min="31" max="31" width="17.87890625" customWidth="1"/>
  </cols>
  <sheetData>
    <row r="4" spans="2:9" x14ac:dyDescent="0.5">
      <c r="B4" s="67" t="s">
        <v>135</v>
      </c>
      <c r="C4" s="67"/>
      <c r="D4" s="67"/>
      <c r="E4" s="67"/>
      <c r="F4" s="67"/>
      <c r="G4" s="67"/>
      <c r="H4" s="67"/>
      <c r="I4" s="67"/>
    </row>
    <row r="5" spans="2:9" x14ac:dyDescent="0.5">
      <c r="B5" s="4"/>
      <c r="C5" s="4"/>
      <c r="D5" s="65" t="s">
        <v>17</v>
      </c>
      <c r="E5" s="65"/>
      <c r="F5" s="65" t="s">
        <v>18</v>
      </c>
      <c r="G5" s="65"/>
      <c r="H5" s="65" t="s">
        <v>19</v>
      </c>
      <c r="I5" s="65"/>
    </row>
    <row r="6" spans="2:9" x14ac:dyDescent="0.5">
      <c r="B6" s="4" t="s">
        <v>32</v>
      </c>
      <c r="C6" s="4" t="s">
        <v>21</v>
      </c>
      <c r="D6" s="4" t="s">
        <v>22</v>
      </c>
      <c r="E6" s="4" t="s">
        <v>23</v>
      </c>
      <c r="F6" s="4" t="s">
        <v>22</v>
      </c>
      <c r="G6" s="4" t="s">
        <v>23</v>
      </c>
      <c r="H6" s="4" t="s">
        <v>22</v>
      </c>
      <c r="I6" s="4" t="s">
        <v>23</v>
      </c>
    </row>
    <row r="7" spans="2:9" x14ac:dyDescent="0.5">
      <c r="B7" s="5">
        <v>0.5</v>
      </c>
      <c r="C7">
        <v>1800</v>
      </c>
      <c r="D7">
        <v>2.6097000000000001</v>
      </c>
      <c r="E7">
        <v>1.3554999999999999</v>
      </c>
      <c r="F7">
        <v>2.6558000000000002</v>
      </c>
      <c r="G7">
        <v>1.3806</v>
      </c>
      <c r="H7">
        <v>2.5171000000000001</v>
      </c>
      <c r="I7">
        <v>1.3084</v>
      </c>
    </row>
    <row r="8" spans="2:9" x14ac:dyDescent="0.5">
      <c r="B8" s="5">
        <v>5.5</v>
      </c>
      <c r="C8">
        <v>19800</v>
      </c>
      <c r="D8">
        <v>2.4567000000000001</v>
      </c>
      <c r="E8">
        <v>1.2746</v>
      </c>
      <c r="F8">
        <v>2.5432999999999999</v>
      </c>
      <c r="G8">
        <v>1.3229</v>
      </c>
      <c r="H8">
        <v>2.3927</v>
      </c>
      <c r="I8">
        <v>1.2363</v>
      </c>
    </row>
    <row r="9" spans="2:9" x14ac:dyDescent="0.5">
      <c r="B9" s="5">
        <v>24</v>
      </c>
      <c r="C9">
        <v>86400</v>
      </c>
      <c r="D9">
        <v>1.9291</v>
      </c>
      <c r="E9">
        <v>1.0056</v>
      </c>
      <c r="F9">
        <v>1.9653</v>
      </c>
      <c r="G9">
        <v>1.0248999999999999</v>
      </c>
      <c r="H9">
        <v>1.8920999999999999</v>
      </c>
      <c r="I9">
        <v>0.9839</v>
      </c>
    </row>
    <row r="10" spans="2:9" x14ac:dyDescent="0.5">
      <c r="B10" s="5">
        <v>48</v>
      </c>
      <c r="C10">
        <v>172800</v>
      </c>
      <c r="D10">
        <v>1.538</v>
      </c>
      <c r="E10">
        <v>0.78569999999999995</v>
      </c>
      <c r="F10">
        <v>1.5506</v>
      </c>
      <c r="G10">
        <v>0.8</v>
      </c>
      <c r="H10">
        <v>1.5116000000000001</v>
      </c>
      <c r="I10">
        <v>0.78159999999999996</v>
      </c>
    </row>
    <row r="11" spans="2:9" x14ac:dyDescent="0.5">
      <c r="B11" s="5">
        <v>72</v>
      </c>
      <c r="C11">
        <v>259200</v>
      </c>
      <c r="D11">
        <v>1.1946000000000001</v>
      </c>
      <c r="E11">
        <v>0.61509999999999998</v>
      </c>
      <c r="F11">
        <v>1.2305999999999999</v>
      </c>
      <c r="G11">
        <v>0.63490000000000002</v>
      </c>
      <c r="H11">
        <v>1.2014</v>
      </c>
      <c r="I11">
        <v>0.61919999999999997</v>
      </c>
    </row>
    <row r="12" spans="2:9" x14ac:dyDescent="0.5">
      <c r="B12" s="5">
        <v>96</v>
      </c>
      <c r="C12">
        <v>345600</v>
      </c>
      <c r="D12">
        <v>0.91890000000000005</v>
      </c>
      <c r="E12">
        <v>0.47049999999999997</v>
      </c>
      <c r="F12">
        <v>0.95420000000000005</v>
      </c>
      <c r="G12">
        <v>0.48730000000000001</v>
      </c>
      <c r="H12">
        <v>0.94069999999999998</v>
      </c>
      <c r="I12">
        <v>0.48060000000000003</v>
      </c>
    </row>
    <row r="14" spans="2:9" x14ac:dyDescent="0.5">
      <c r="B14" s="66" t="s">
        <v>17</v>
      </c>
      <c r="C14" s="66"/>
      <c r="D14" s="66"/>
      <c r="E14" s="66"/>
    </row>
    <row r="15" spans="2:9" x14ac:dyDescent="0.5">
      <c r="B15" s="11" t="s">
        <v>21</v>
      </c>
      <c r="C15" s="11" t="s">
        <v>22</v>
      </c>
      <c r="D15" s="11" t="s">
        <v>24</v>
      </c>
      <c r="E15" s="11" t="s">
        <v>25</v>
      </c>
      <c r="H15" s="2" t="s">
        <v>26</v>
      </c>
      <c r="I15" s="2" t="s">
        <v>25</v>
      </c>
    </row>
    <row r="16" spans="2:9" x14ac:dyDescent="0.5">
      <c r="B16" s="11">
        <v>0</v>
      </c>
      <c r="C16" s="11">
        <v>2.6097000000000001</v>
      </c>
      <c r="D16" s="11">
        <f t="shared" ref="D16:D21" si="0">C16/$C$16</f>
        <v>1</v>
      </c>
      <c r="E16" s="11">
        <f>-LN(D16)</f>
        <v>0</v>
      </c>
      <c r="H16" s="2">
        <v>0</v>
      </c>
      <c r="I16" s="2">
        <v>0</v>
      </c>
    </row>
    <row r="17" spans="2:9" x14ac:dyDescent="0.5">
      <c r="B17" s="11">
        <v>19800</v>
      </c>
      <c r="C17" s="11">
        <v>2.4567000000000001</v>
      </c>
      <c r="D17" s="11">
        <f t="shared" si="0"/>
        <v>0.94137257155994947</v>
      </c>
      <c r="E17" s="11">
        <f t="shared" ref="E17:E21" si="1">-LN(D17)</f>
        <v>6.0416286237352457E-2</v>
      </c>
      <c r="H17" s="2">
        <v>18000</v>
      </c>
      <c r="I17" s="2">
        <v>6.0416286237352457E-2</v>
      </c>
    </row>
    <row r="18" spans="2:9" x14ac:dyDescent="0.5">
      <c r="B18" s="11">
        <v>86400</v>
      </c>
      <c r="C18" s="11">
        <v>1.9291</v>
      </c>
      <c r="D18" s="11">
        <f t="shared" si="0"/>
        <v>0.73920373989347432</v>
      </c>
      <c r="E18" s="11">
        <f t="shared" si="1"/>
        <v>0.30218169928776117</v>
      </c>
      <c r="H18" s="2">
        <v>84600</v>
      </c>
      <c r="I18" s="2">
        <v>0.30218169928776117</v>
      </c>
    </row>
    <row r="19" spans="2:9" x14ac:dyDescent="0.5">
      <c r="B19" s="11">
        <v>172800</v>
      </c>
      <c r="C19" s="11">
        <v>1.538</v>
      </c>
      <c r="D19" s="11">
        <f t="shared" si="0"/>
        <v>0.58933977085488753</v>
      </c>
      <c r="E19" s="11">
        <f t="shared" si="1"/>
        <v>0.52875240111601551</v>
      </c>
      <c r="H19" s="2">
        <v>171000</v>
      </c>
      <c r="I19" s="2">
        <v>0.52875240111601551</v>
      </c>
    </row>
    <row r="20" spans="2:9" x14ac:dyDescent="0.5">
      <c r="B20" s="11">
        <v>259200</v>
      </c>
      <c r="C20" s="11">
        <v>1.1946000000000001</v>
      </c>
      <c r="D20" s="11">
        <f t="shared" si="0"/>
        <v>0.4577537648005518</v>
      </c>
      <c r="E20" s="11">
        <f t="shared" si="1"/>
        <v>0.78142387088339915</v>
      </c>
      <c r="H20" s="2">
        <v>257400</v>
      </c>
      <c r="I20" s="2">
        <v>0.78142387088339915</v>
      </c>
    </row>
    <row r="21" spans="2:9" x14ac:dyDescent="0.5">
      <c r="B21" s="11">
        <v>345600</v>
      </c>
      <c r="C21" s="11">
        <v>0.91890000000000005</v>
      </c>
      <c r="D21" s="11">
        <f t="shared" si="0"/>
        <v>0.3521094378664214</v>
      </c>
      <c r="E21" s="11">
        <f t="shared" si="1"/>
        <v>1.0438132486747655</v>
      </c>
      <c r="H21" s="2">
        <v>343800</v>
      </c>
      <c r="I21" s="2">
        <v>1.0438132486747655</v>
      </c>
    </row>
    <row r="25" spans="2:9" x14ac:dyDescent="0.5">
      <c r="C25" s="66" t="s">
        <v>18</v>
      </c>
      <c r="D25" s="66"/>
      <c r="E25" s="66"/>
    </row>
    <row r="26" spans="2:9" x14ac:dyDescent="0.5">
      <c r="C26" s="11" t="s">
        <v>22</v>
      </c>
      <c r="D26" s="11" t="s">
        <v>24</v>
      </c>
      <c r="E26" s="11" t="s">
        <v>25</v>
      </c>
      <c r="H26" s="2" t="s">
        <v>26</v>
      </c>
      <c r="I26" s="2" t="s">
        <v>25</v>
      </c>
    </row>
    <row r="27" spans="2:9" x14ac:dyDescent="0.5">
      <c r="C27" s="11">
        <v>2.6558000000000002</v>
      </c>
      <c r="D27" s="11">
        <f t="shared" ref="D27:D32" si="2">C27/$C$27</f>
        <v>1</v>
      </c>
      <c r="E27" s="11">
        <f>-LN(D27)</f>
        <v>0</v>
      </c>
      <c r="H27" s="2">
        <v>0</v>
      </c>
      <c r="I27" s="2">
        <v>0</v>
      </c>
    </row>
    <row r="28" spans="2:9" x14ac:dyDescent="0.5">
      <c r="C28" s="11">
        <v>2.5432999999999999</v>
      </c>
      <c r="D28" s="11">
        <f t="shared" si="2"/>
        <v>0.95763988252127408</v>
      </c>
      <c r="E28" s="11">
        <f t="shared" ref="E28:E32" si="3">-LN(D28)</f>
        <v>4.328347719161587E-2</v>
      </c>
      <c r="H28" s="2">
        <v>18000</v>
      </c>
      <c r="I28" s="2">
        <v>4.328347719161587E-2</v>
      </c>
    </row>
    <row r="29" spans="2:9" x14ac:dyDescent="0.5">
      <c r="C29" s="11">
        <v>1.9653</v>
      </c>
      <c r="D29" s="11">
        <f t="shared" si="2"/>
        <v>0.74000301227502063</v>
      </c>
      <c r="E29" s="11">
        <f t="shared" si="3"/>
        <v>0.30110102215028689</v>
      </c>
      <c r="H29" s="2">
        <v>84600</v>
      </c>
      <c r="I29" s="2">
        <v>0.30110102215028689</v>
      </c>
    </row>
    <row r="30" spans="2:9" x14ac:dyDescent="0.5">
      <c r="C30" s="11">
        <v>1.5506</v>
      </c>
      <c r="D30" s="11">
        <f t="shared" si="2"/>
        <v>0.58385420588899761</v>
      </c>
      <c r="E30" s="11">
        <f t="shared" si="3"/>
        <v>0.53810397477136862</v>
      </c>
      <c r="H30" s="2">
        <v>171000</v>
      </c>
      <c r="I30" s="2">
        <v>0.53810397477136862</v>
      </c>
    </row>
    <row r="31" spans="2:9" x14ac:dyDescent="0.5">
      <c r="C31" s="11">
        <v>1.2305999999999999</v>
      </c>
      <c r="D31" s="11">
        <f t="shared" si="2"/>
        <v>0.46336320506062195</v>
      </c>
      <c r="E31" s="11">
        <f t="shared" si="3"/>
        <v>0.76924407224983737</v>
      </c>
      <c r="H31" s="2">
        <v>257400</v>
      </c>
      <c r="I31" s="2">
        <v>0.76924407224983737</v>
      </c>
    </row>
    <row r="32" spans="2:9" x14ac:dyDescent="0.5">
      <c r="C32" s="11">
        <v>0.95420000000000005</v>
      </c>
      <c r="D32" s="11">
        <f t="shared" si="2"/>
        <v>0.35928910309511258</v>
      </c>
      <c r="E32" s="11">
        <f t="shared" si="3"/>
        <v>1.0236279134742206</v>
      </c>
      <c r="H32" s="2">
        <v>343800</v>
      </c>
      <c r="I32" s="2">
        <v>1.0236279134742206</v>
      </c>
    </row>
    <row r="33" spans="3:9" x14ac:dyDescent="0.5">
      <c r="C33" s="11"/>
      <c r="D33" s="11"/>
      <c r="E33" s="11"/>
    </row>
    <row r="38" spans="3:9" x14ac:dyDescent="0.5">
      <c r="C38" s="66" t="s">
        <v>19</v>
      </c>
      <c r="D38" s="66"/>
      <c r="E38" s="66"/>
    </row>
    <row r="39" spans="3:9" x14ac:dyDescent="0.5">
      <c r="C39" s="11" t="s">
        <v>22</v>
      </c>
      <c r="D39" s="11" t="s">
        <v>24</v>
      </c>
      <c r="E39" s="11" t="s">
        <v>25</v>
      </c>
      <c r="H39" s="2" t="s">
        <v>26</v>
      </c>
      <c r="I39" s="2" t="s">
        <v>25</v>
      </c>
    </row>
    <row r="40" spans="3:9" x14ac:dyDescent="0.5">
      <c r="C40" s="11">
        <v>2.5171000000000001</v>
      </c>
      <c r="D40" s="11">
        <f t="shared" ref="D40:D45" si="4">C40/$C$40</f>
        <v>1</v>
      </c>
      <c r="E40" s="11">
        <f>-LN(D40)</f>
        <v>0</v>
      </c>
      <c r="H40" s="2">
        <v>0</v>
      </c>
      <c r="I40" s="2">
        <v>0</v>
      </c>
    </row>
    <row r="41" spans="3:9" x14ac:dyDescent="0.5">
      <c r="C41" s="11">
        <v>2.3927</v>
      </c>
      <c r="D41" s="11">
        <f t="shared" si="4"/>
        <v>0.95057804616423658</v>
      </c>
      <c r="E41" s="11">
        <f t="shared" ref="E41:E45" si="5">-LN(D41)</f>
        <v>5.0685009783583042E-2</v>
      </c>
      <c r="H41" s="2">
        <v>18000</v>
      </c>
      <c r="I41" s="2">
        <v>5.0685009783583042E-2</v>
      </c>
    </row>
    <row r="42" spans="3:9" x14ac:dyDescent="0.5">
      <c r="C42" s="11">
        <v>1.8920999999999999</v>
      </c>
      <c r="D42" s="11">
        <f t="shared" si="4"/>
        <v>0.75169838305987036</v>
      </c>
      <c r="E42" s="11">
        <f t="shared" si="5"/>
        <v>0.28542012184549942</v>
      </c>
      <c r="H42" s="2">
        <v>84600</v>
      </c>
      <c r="I42" s="2">
        <v>0.28542012184549942</v>
      </c>
    </row>
    <row r="43" spans="3:9" x14ac:dyDescent="0.5">
      <c r="C43" s="11">
        <v>1.5116000000000001</v>
      </c>
      <c r="D43" s="11">
        <f t="shared" si="4"/>
        <v>0.60053235866671961</v>
      </c>
      <c r="E43" s="11">
        <f t="shared" si="5"/>
        <v>0.50993875270788058</v>
      </c>
      <c r="H43" s="2">
        <v>171000</v>
      </c>
      <c r="I43" s="2">
        <v>0.50993875270788058</v>
      </c>
    </row>
    <row r="44" spans="3:9" x14ac:dyDescent="0.5">
      <c r="C44" s="11">
        <v>1.2014</v>
      </c>
      <c r="D44" s="11">
        <f t="shared" si="4"/>
        <v>0.47729530014699456</v>
      </c>
      <c r="E44" s="11">
        <f t="shared" si="5"/>
        <v>0.73961990176715342</v>
      </c>
      <c r="H44" s="2">
        <v>257400</v>
      </c>
      <c r="I44" s="2">
        <v>0.73961990176715342</v>
      </c>
    </row>
    <row r="45" spans="3:9" x14ac:dyDescent="0.5">
      <c r="C45" s="11">
        <v>0.94069999999999998</v>
      </c>
      <c r="D45" s="11">
        <f t="shared" si="4"/>
        <v>0.3737237296889277</v>
      </c>
      <c r="E45" s="11">
        <f t="shared" si="5"/>
        <v>0.98423844520530879</v>
      </c>
      <c r="H45" s="2">
        <v>343800</v>
      </c>
      <c r="I45" s="2">
        <v>0.98423844520530879</v>
      </c>
    </row>
    <row r="53" spans="3:9" x14ac:dyDescent="0.5">
      <c r="C53" s="9"/>
      <c r="D53" s="51" t="s">
        <v>31</v>
      </c>
      <c r="E53" s="51" t="s">
        <v>29</v>
      </c>
      <c r="F53" s="51" t="s">
        <v>30</v>
      </c>
      <c r="G53" s="51" t="s">
        <v>27</v>
      </c>
      <c r="H53" s="51" t="s">
        <v>133</v>
      </c>
      <c r="I53" s="51" t="s">
        <v>134</v>
      </c>
    </row>
    <row r="54" spans="3:9" x14ac:dyDescent="0.5">
      <c r="C54" s="9" t="s">
        <v>22</v>
      </c>
      <c r="D54" s="10">
        <v>3.0000000000000001E-6</v>
      </c>
      <c r="E54" s="10">
        <v>2.9699999999999999E-6</v>
      </c>
      <c r="F54" s="10">
        <v>2.8399999999999999E-6</v>
      </c>
      <c r="G54" s="10">
        <f>(D54+E54+F54)/3</f>
        <v>2.9366666666666668E-6</v>
      </c>
      <c r="H54" s="9">
        <f>STDEVA(D54,E54,F54)</f>
        <v>8.504900548115389E-8</v>
      </c>
      <c r="I54" s="9">
        <f>_xlfn.CONFIDENCE.T(0.05,H54,2)</f>
        <v>7.6413499700725624E-7</v>
      </c>
    </row>
    <row r="59" spans="3:9" x14ac:dyDescent="0.5">
      <c r="C59" s="66" t="s">
        <v>17</v>
      </c>
      <c r="D59" s="66"/>
      <c r="E59" s="66"/>
    </row>
    <row r="60" spans="3:9" x14ac:dyDescent="0.5">
      <c r="C60" s="11" t="s">
        <v>23</v>
      </c>
      <c r="D60" s="11" t="s">
        <v>24</v>
      </c>
      <c r="E60" s="11" t="s">
        <v>25</v>
      </c>
      <c r="H60" s="2" t="s">
        <v>26</v>
      </c>
      <c r="I60" s="2" t="s">
        <v>25</v>
      </c>
    </row>
    <row r="61" spans="3:9" x14ac:dyDescent="0.5">
      <c r="C61" s="11">
        <v>1.3554999999999999</v>
      </c>
      <c r="D61" s="11">
        <f t="shared" ref="D61:D66" si="6">C61/$C$61</f>
        <v>1</v>
      </c>
      <c r="E61" s="11">
        <f>-LN(D61)</f>
        <v>0</v>
      </c>
      <c r="H61" s="2">
        <v>0</v>
      </c>
      <c r="I61" s="2">
        <v>0</v>
      </c>
    </row>
    <row r="62" spans="3:9" x14ac:dyDescent="0.5">
      <c r="C62" s="11">
        <v>1.2746</v>
      </c>
      <c r="D62" s="11">
        <f t="shared" si="6"/>
        <v>0.94031722611582447</v>
      </c>
      <c r="E62" s="11">
        <f t="shared" ref="E62:E66" si="7">-LN(D62)</f>
        <v>6.1537986058526416E-2</v>
      </c>
      <c r="H62" s="2">
        <v>18000</v>
      </c>
      <c r="I62" s="2">
        <v>6.1537986058526416E-2</v>
      </c>
    </row>
    <row r="63" spans="3:9" x14ac:dyDescent="0.5">
      <c r="C63" s="11">
        <v>1.0056</v>
      </c>
      <c r="D63" s="11">
        <f t="shared" si="6"/>
        <v>0.74186646993729255</v>
      </c>
      <c r="E63" s="11">
        <f t="shared" si="7"/>
        <v>0.2985860116626825</v>
      </c>
      <c r="H63" s="2">
        <v>84600</v>
      </c>
      <c r="I63" s="2">
        <v>0.2985860116626825</v>
      </c>
    </row>
    <row r="64" spans="3:9" x14ac:dyDescent="0.5">
      <c r="C64" s="11">
        <v>0.78569999999999995</v>
      </c>
      <c r="D64" s="11">
        <f t="shared" si="6"/>
        <v>0.57963850977499076</v>
      </c>
      <c r="E64" s="11">
        <f t="shared" si="7"/>
        <v>0.54535062875694429</v>
      </c>
      <c r="H64" s="2">
        <v>171000</v>
      </c>
      <c r="I64" s="2">
        <v>0.54535062875694429</v>
      </c>
    </row>
    <row r="65" spans="3:9" x14ac:dyDescent="0.5">
      <c r="C65" s="11">
        <v>0.61509999999999998</v>
      </c>
      <c r="D65" s="11">
        <f t="shared" si="6"/>
        <v>0.45378089265953525</v>
      </c>
      <c r="E65" s="11">
        <f t="shared" si="7"/>
        <v>0.79014081272439762</v>
      </c>
      <c r="H65" s="2">
        <v>257400</v>
      </c>
      <c r="I65" s="2">
        <v>0.79014081272439762</v>
      </c>
    </row>
    <row r="66" spans="3:9" x14ac:dyDescent="0.5">
      <c r="C66" s="11">
        <v>0.47049999999999997</v>
      </c>
      <c r="D66" s="11">
        <f t="shared" si="6"/>
        <v>0.34710438952416084</v>
      </c>
      <c r="E66" s="11">
        <f t="shared" si="7"/>
        <v>1.0581297099132858</v>
      </c>
      <c r="H66" s="2">
        <v>343800</v>
      </c>
      <c r="I66" s="2">
        <v>1.0581297099132858</v>
      </c>
    </row>
    <row r="67" spans="3:9" x14ac:dyDescent="0.5">
      <c r="C67" s="11"/>
      <c r="D67" s="11"/>
      <c r="E67" s="11"/>
    </row>
    <row r="72" spans="3:9" x14ac:dyDescent="0.5">
      <c r="C72" s="66" t="s">
        <v>18</v>
      </c>
      <c r="D72" s="66"/>
      <c r="E72" s="66"/>
    </row>
    <row r="73" spans="3:9" x14ac:dyDescent="0.5">
      <c r="C73" s="11" t="s">
        <v>23</v>
      </c>
      <c r="D73" s="11" t="s">
        <v>24</v>
      </c>
      <c r="E73" s="11" t="s">
        <v>25</v>
      </c>
      <c r="H73" s="2" t="s">
        <v>26</v>
      </c>
      <c r="I73" s="2" t="s">
        <v>25</v>
      </c>
    </row>
    <row r="74" spans="3:9" x14ac:dyDescent="0.5">
      <c r="C74" s="11">
        <v>1.3806</v>
      </c>
      <c r="D74" s="11">
        <f t="shared" ref="D74:D79" si="8">C74/$C$74</f>
        <v>1</v>
      </c>
      <c r="E74" s="11">
        <f>-LN(D74)</f>
        <v>0</v>
      </c>
      <c r="H74" s="2">
        <v>0</v>
      </c>
      <c r="I74" s="2">
        <v>0</v>
      </c>
    </row>
    <row r="75" spans="3:9" x14ac:dyDescent="0.5">
      <c r="C75" s="11">
        <v>1.3229</v>
      </c>
      <c r="D75" s="11">
        <f t="shared" si="8"/>
        <v>0.95820657685064459</v>
      </c>
      <c r="E75" s="11">
        <f t="shared" ref="E75:E79" si="9">-LN(D75)</f>
        <v>4.2691890801040848E-2</v>
      </c>
      <c r="H75" s="2">
        <v>18000</v>
      </c>
      <c r="I75" s="2">
        <v>4.2691890801040848E-2</v>
      </c>
    </row>
    <row r="76" spans="3:9" x14ac:dyDescent="0.5">
      <c r="C76" s="11">
        <v>1.0248999999999999</v>
      </c>
      <c r="D76" s="11">
        <f t="shared" si="8"/>
        <v>0.74235839490076772</v>
      </c>
      <c r="E76" s="11">
        <f t="shared" si="9"/>
        <v>0.29792314043185802</v>
      </c>
      <c r="H76" s="2">
        <v>84600</v>
      </c>
      <c r="I76" s="2">
        <v>0.29792314043185802</v>
      </c>
    </row>
    <row r="77" spans="3:9" x14ac:dyDescent="0.5">
      <c r="C77" s="11">
        <v>0.8</v>
      </c>
      <c r="D77" s="11">
        <f t="shared" si="8"/>
        <v>0.57945820657685065</v>
      </c>
      <c r="E77" s="11">
        <f t="shared" si="9"/>
        <v>0.54566173860144784</v>
      </c>
      <c r="H77" s="2">
        <v>171000</v>
      </c>
      <c r="I77" s="2">
        <v>0.54566173860144784</v>
      </c>
    </row>
    <row r="78" spans="3:9" x14ac:dyDescent="0.5">
      <c r="C78" s="11">
        <v>0.63490000000000002</v>
      </c>
      <c r="D78" s="11">
        <f t="shared" si="8"/>
        <v>0.45987251919455308</v>
      </c>
      <c r="E78" s="11">
        <f t="shared" si="9"/>
        <v>0.77680596009297098</v>
      </c>
      <c r="H78" s="2">
        <v>257400</v>
      </c>
      <c r="I78" s="2">
        <v>0.77680596009297098</v>
      </c>
    </row>
    <row r="79" spans="3:9" x14ac:dyDescent="0.5">
      <c r="C79" s="11">
        <v>0.48730000000000001</v>
      </c>
      <c r="D79" s="11">
        <f t="shared" si="8"/>
        <v>0.35296248008112413</v>
      </c>
      <c r="E79" s="11">
        <f t="shared" si="9"/>
        <v>1.0413935164199148</v>
      </c>
      <c r="H79" s="2">
        <v>343800</v>
      </c>
      <c r="I79" s="2">
        <v>1.0413935164199148</v>
      </c>
    </row>
    <row r="84" spans="3:9" x14ac:dyDescent="0.5">
      <c r="C84" s="66" t="s">
        <v>19</v>
      </c>
      <c r="D84" s="66"/>
      <c r="E84" s="66"/>
    </row>
    <row r="85" spans="3:9" x14ac:dyDescent="0.5">
      <c r="C85" s="11" t="s">
        <v>23</v>
      </c>
      <c r="D85" s="11" t="s">
        <v>24</v>
      </c>
      <c r="E85" s="11" t="s">
        <v>25</v>
      </c>
      <c r="H85" s="2" t="s">
        <v>26</v>
      </c>
      <c r="I85" s="2" t="s">
        <v>25</v>
      </c>
    </row>
    <row r="86" spans="3:9" x14ac:dyDescent="0.5">
      <c r="C86" s="11">
        <v>1.3084</v>
      </c>
      <c r="D86" s="11">
        <f t="shared" ref="D86:D91" si="10">C86/$C$86</f>
        <v>1</v>
      </c>
      <c r="E86" s="11">
        <f>-LN(D86)</f>
        <v>0</v>
      </c>
      <c r="H86" s="2">
        <v>0</v>
      </c>
      <c r="I86" s="2">
        <v>0</v>
      </c>
    </row>
    <row r="87" spans="3:9" x14ac:dyDescent="0.5">
      <c r="C87" s="11">
        <v>1.2363</v>
      </c>
      <c r="D87" s="11">
        <f t="shared" si="10"/>
        <v>0.94489452766737991</v>
      </c>
      <c r="E87" s="11">
        <f t="shared" ref="E87:E91" si="11">-LN(D87)</f>
        <v>5.6681968651347586E-2</v>
      </c>
      <c r="H87" s="2">
        <v>18000</v>
      </c>
      <c r="I87" s="2">
        <v>5.6681968651347586E-2</v>
      </c>
    </row>
    <row r="88" spans="3:9" x14ac:dyDescent="0.5">
      <c r="C88" s="11">
        <v>0.9839</v>
      </c>
      <c r="D88" s="11">
        <f t="shared" si="10"/>
        <v>0.75198715988994191</v>
      </c>
      <c r="E88" s="11">
        <f t="shared" si="11"/>
        <v>0.28503602979250908</v>
      </c>
      <c r="H88" s="2">
        <v>84600</v>
      </c>
      <c r="I88" s="2">
        <v>0.28503602979250908</v>
      </c>
    </row>
    <row r="89" spans="3:9" x14ac:dyDescent="0.5">
      <c r="C89" s="11">
        <v>0.78159999999999996</v>
      </c>
      <c r="D89" s="11">
        <f t="shared" si="10"/>
        <v>0.59737083460715379</v>
      </c>
      <c r="E89" s="11">
        <f t="shared" si="11"/>
        <v>0.51521719493565588</v>
      </c>
      <c r="H89" s="2">
        <v>171000</v>
      </c>
      <c r="I89" s="2">
        <v>0.51521719493565588</v>
      </c>
    </row>
    <row r="90" spans="3:9" x14ac:dyDescent="0.5">
      <c r="C90" s="11">
        <v>0.61919999999999997</v>
      </c>
      <c r="D90" s="11">
        <f t="shared" si="10"/>
        <v>0.47324977071232038</v>
      </c>
      <c r="E90" s="11">
        <f t="shared" si="11"/>
        <v>0.74813197338871151</v>
      </c>
      <c r="H90" s="2">
        <v>257400</v>
      </c>
      <c r="I90" s="2">
        <v>0.74813197338871151</v>
      </c>
    </row>
    <row r="91" spans="3:9" x14ac:dyDescent="0.5">
      <c r="C91" s="11">
        <v>0.48060000000000003</v>
      </c>
      <c r="D91" s="11">
        <f t="shared" si="10"/>
        <v>0.36731886273310915</v>
      </c>
      <c r="E91" s="11">
        <f t="shared" si="11"/>
        <v>1.0015249723618602</v>
      </c>
      <c r="H91" s="2">
        <v>343800</v>
      </c>
      <c r="I91" s="2">
        <v>1.0015249723618602</v>
      </c>
    </row>
    <row r="106" spans="3:9" x14ac:dyDescent="0.5">
      <c r="C106" s="12"/>
      <c r="D106" s="52" t="s">
        <v>31</v>
      </c>
      <c r="E106" s="52" t="s">
        <v>29</v>
      </c>
      <c r="F106" s="52" t="s">
        <v>30</v>
      </c>
      <c r="G106" s="52" t="s">
        <v>27</v>
      </c>
      <c r="H106" s="52" t="s">
        <v>133</v>
      </c>
      <c r="I106" s="52" t="s">
        <v>134</v>
      </c>
    </row>
    <row r="107" spans="3:9" x14ac:dyDescent="0.5">
      <c r="C107" s="12" t="s">
        <v>23</v>
      </c>
      <c r="D107" s="13">
        <v>3.05E-6</v>
      </c>
      <c r="E107" s="13">
        <v>3.0199999999999999E-6</v>
      </c>
      <c r="F107" s="13">
        <v>2.88E-6</v>
      </c>
      <c r="G107" s="13">
        <f>(D107+E107+F107)/3</f>
        <v>2.9833333333333329E-6</v>
      </c>
      <c r="H107" s="12">
        <f>STDEVA(D107,E107,F107)</f>
        <v>9.0737717258774674E-8</v>
      </c>
      <c r="I107" s="12">
        <f>_xlfn.CONFIDENCE.T(0.05,H107,2)</f>
        <v>8.152460444860023E-7</v>
      </c>
    </row>
  </sheetData>
  <mergeCells count="10">
    <mergeCell ref="B4:I4"/>
    <mergeCell ref="D5:E5"/>
    <mergeCell ref="F5:G5"/>
    <mergeCell ref="H5:I5"/>
    <mergeCell ref="B14:E14"/>
    <mergeCell ref="C25:E25"/>
    <mergeCell ref="C38:E38"/>
    <mergeCell ref="C59:E59"/>
    <mergeCell ref="C72:E72"/>
    <mergeCell ref="C84:E8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08F5-2372-487A-B729-EB76615F34A5}">
  <dimension ref="B2:J34"/>
  <sheetViews>
    <sheetView zoomScale="80" zoomScaleNormal="80" workbookViewId="0">
      <selection activeCell="E11" sqref="E11"/>
    </sheetView>
  </sheetViews>
  <sheetFormatPr defaultRowHeight="14.35" x14ac:dyDescent="0.5"/>
  <cols>
    <col min="2" max="2" width="9.1171875" customWidth="1"/>
    <col min="4" max="4" width="10.87890625" customWidth="1"/>
    <col min="5" max="5" width="35.703125" customWidth="1"/>
    <col min="10" max="10" width="11.703125" customWidth="1"/>
  </cols>
  <sheetData>
    <row r="2" spans="2:10" x14ac:dyDescent="0.5">
      <c r="B2" s="67" t="s">
        <v>136</v>
      </c>
      <c r="C2" s="67"/>
      <c r="D2" s="67"/>
      <c r="E2" s="67"/>
      <c r="F2" s="67"/>
      <c r="G2" s="67"/>
      <c r="H2" s="67"/>
      <c r="I2" s="67"/>
      <c r="J2" s="67"/>
    </row>
    <row r="3" spans="2:10" x14ac:dyDescent="0.5">
      <c r="B3" s="4"/>
      <c r="C3" s="4"/>
      <c r="D3" s="4"/>
      <c r="E3" s="4"/>
    </row>
    <row r="4" spans="2:10" x14ac:dyDescent="0.5">
      <c r="B4" s="43" t="s">
        <v>20</v>
      </c>
      <c r="C4" s="43" t="s">
        <v>21</v>
      </c>
      <c r="D4" s="43" t="s">
        <v>22</v>
      </c>
      <c r="E4" s="43" t="s">
        <v>23</v>
      </c>
    </row>
    <row r="5" spans="2:10" x14ac:dyDescent="0.5">
      <c r="B5" s="5">
        <v>0.5</v>
      </c>
      <c r="C5">
        <v>1800</v>
      </c>
      <c r="D5">
        <v>6.2374000000000001</v>
      </c>
      <c r="E5">
        <v>3.2410000000000001</v>
      </c>
    </row>
    <row r="6" spans="2:10" x14ac:dyDescent="0.5">
      <c r="B6" s="5">
        <v>5.5</v>
      </c>
      <c r="C6">
        <v>19800</v>
      </c>
      <c r="D6">
        <v>6.3391000000000002</v>
      </c>
      <c r="E6">
        <v>3.2797000000000001</v>
      </c>
    </row>
    <row r="7" spans="2:10" x14ac:dyDescent="0.5">
      <c r="B7" s="5">
        <v>24</v>
      </c>
      <c r="C7">
        <v>86400</v>
      </c>
      <c r="D7">
        <v>5.0514999999999999</v>
      </c>
      <c r="E7">
        <v>2.6046999999999998</v>
      </c>
    </row>
    <row r="8" spans="2:10" x14ac:dyDescent="0.5">
      <c r="B8" s="5">
        <v>48</v>
      </c>
      <c r="C8">
        <v>172800</v>
      </c>
      <c r="D8">
        <v>4.5175000000000001</v>
      </c>
      <c r="E8">
        <v>2.3214999999999999</v>
      </c>
    </row>
    <row r="9" spans="2:10" x14ac:dyDescent="0.5">
      <c r="B9" s="5">
        <v>72</v>
      </c>
      <c r="C9">
        <v>259200</v>
      </c>
      <c r="D9">
        <v>3.5522</v>
      </c>
      <c r="E9">
        <v>1.8143</v>
      </c>
    </row>
    <row r="10" spans="2:10" x14ac:dyDescent="0.5">
      <c r="B10" s="5">
        <v>96</v>
      </c>
      <c r="C10">
        <v>345600</v>
      </c>
      <c r="D10">
        <v>2.1663999999999999</v>
      </c>
      <c r="E10">
        <v>4.2504</v>
      </c>
    </row>
    <row r="11" spans="2:10" x14ac:dyDescent="0.5">
      <c r="C11" t="s">
        <v>33</v>
      </c>
      <c r="D11" t="s">
        <v>34</v>
      </c>
    </row>
    <row r="14" spans="2:10" x14ac:dyDescent="0.5">
      <c r="B14" s="11" t="s">
        <v>21</v>
      </c>
      <c r="C14" s="11" t="s">
        <v>22</v>
      </c>
      <c r="D14" s="11" t="s">
        <v>24</v>
      </c>
      <c r="E14" s="11" t="s">
        <v>25</v>
      </c>
      <c r="G14" s="2" t="s">
        <v>35</v>
      </c>
      <c r="H14" s="2" t="s">
        <v>25</v>
      </c>
    </row>
    <row r="15" spans="2:10" x14ac:dyDescent="0.5">
      <c r="B15" s="11">
        <v>1800</v>
      </c>
      <c r="C15" s="11">
        <v>6.2374000000000001</v>
      </c>
      <c r="D15" s="11">
        <f>C15/$C$15</f>
        <v>1</v>
      </c>
      <c r="E15" s="11">
        <f>-LN(D15)</f>
        <v>0</v>
      </c>
      <c r="G15" s="2">
        <f>B15-$B$15</f>
        <v>0</v>
      </c>
      <c r="H15" s="2">
        <v>0</v>
      </c>
    </row>
    <row r="16" spans="2:10" x14ac:dyDescent="0.5">
      <c r="B16" s="11">
        <v>19800</v>
      </c>
      <c r="C16" s="11">
        <v>6.3391000000000002</v>
      </c>
      <c r="D16" s="11">
        <f t="shared" ref="D16:D20" si="0">C16/$C$15</f>
        <v>1.0163048706191682</v>
      </c>
      <c r="E16" s="11">
        <f t="shared" ref="E16:E20" si="1">-LN(D16)</f>
        <v>-1.6173373651495151E-2</v>
      </c>
      <c r="G16" s="2">
        <f t="shared" ref="G16:G20" si="2">B16-$B$15</f>
        <v>18000</v>
      </c>
      <c r="H16" s="2">
        <v>-1.6173373651495151E-2</v>
      </c>
    </row>
    <row r="17" spans="2:8" x14ac:dyDescent="0.5">
      <c r="B17" s="11">
        <v>86400</v>
      </c>
      <c r="C17" s="11">
        <v>5.0514999999999999</v>
      </c>
      <c r="D17" s="11">
        <f t="shared" si="0"/>
        <v>0.80987270336999384</v>
      </c>
      <c r="E17" s="11">
        <f t="shared" si="1"/>
        <v>0.21087819999934407</v>
      </c>
      <c r="G17" s="2">
        <f t="shared" si="2"/>
        <v>84600</v>
      </c>
      <c r="H17" s="2">
        <v>0.21087819999934407</v>
      </c>
    </row>
    <row r="18" spans="2:8" x14ac:dyDescent="0.5">
      <c r="B18" s="11">
        <v>172800</v>
      </c>
      <c r="C18" s="11">
        <v>4.5175000000000001</v>
      </c>
      <c r="D18" s="11">
        <f t="shared" si="0"/>
        <v>0.72426010837849109</v>
      </c>
      <c r="E18" s="11">
        <f t="shared" si="1"/>
        <v>0.32260468540074733</v>
      </c>
      <c r="G18" s="2">
        <f t="shared" si="2"/>
        <v>171000</v>
      </c>
      <c r="H18" s="2">
        <v>0.32260468540074733</v>
      </c>
    </row>
    <row r="19" spans="2:8" x14ac:dyDescent="0.5">
      <c r="B19" s="11">
        <v>259200</v>
      </c>
      <c r="C19" s="11">
        <v>3.5522</v>
      </c>
      <c r="D19" s="11">
        <f t="shared" si="0"/>
        <v>0.56950011222624808</v>
      </c>
      <c r="E19" s="11">
        <f t="shared" si="1"/>
        <v>0.56299629903390458</v>
      </c>
      <c r="G19" s="2">
        <f t="shared" si="2"/>
        <v>257400</v>
      </c>
      <c r="H19" s="2">
        <v>0.56299629903390458</v>
      </c>
    </row>
    <row r="20" spans="2:8" x14ac:dyDescent="0.5">
      <c r="B20" s="11">
        <v>345600</v>
      </c>
      <c r="C20" s="11">
        <v>4.2504</v>
      </c>
      <c r="D20" s="11">
        <f t="shared" si="0"/>
        <v>0.68143777856158017</v>
      </c>
      <c r="E20" s="11">
        <f t="shared" si="1"/>
        <v>0.3835503327303974</v>
      </c>
      <c r="G20" s="2">
        <f t="shared" si="2"/>
        <v>343800</v>
      </c>
      <c r="H20" s="2">
        <v>0.38355</v>
      </c>
    </row>
    <row r="28" spans="2:8" x14ac:dyDescent="0.5">
      <c r="B28" s="11" t="s">
        <v>21</v>
      </c>
      <c r="C28" s="11" t="s">
        <v>23</v>
      </c>
      <c r="D28" s="11" t="s">
        <v>24</v>
      </c>
      <c r="E28" s="11" t="s">
        <v>25</v>
      </c>
      <c r="G28" s="2" t="s">
        <v>35</v>
      </c>
      <c r="H28" s="2" t="s">
        <v>25</v>
      </c>
    </row>
    <row r="29" spans="2:8" x14ac:dyDescent="0.5">
      <c r="B29" s="11">
        <v>1800</v>
      </c>
      <c r="C29" s="11">
        <v>3.2410000000000001</v>
      </c>
      <c r="D29" s="11">
        <f>C29/$C$29</f>
        <v>1</v>
      </c>
      <c r="E29" s="11">
        <f>-LN(D29)</f>
        <v>0</v>
      </c>
      <c r="G29" s="2">
        <v>0</v>
      </c>
      <c r="H29" s="2">
        <v>0</v>
      </c>
    </row>
    <row r="30" spans="2:8" x14ac:dyDescent="0.5">
      <c r="B30" s="11">
        <v>19800</v>
      </c>
      <c r="C30" s="11">
        <v>3.2797000000000001</v>
      </c>
      <c r="D30" s="11">
        <f t="shared" ref="D30:D34" si="3">C30/$C$29</f>
        <v>1.0119407590249923</v>
      </c>
      <c r="E30" s="11">
        <f t="shared" ref="E30:E34" si="4">-LN(D30)</f>
        <v>-1.1870030638974684E-2</v>
      </c>
      <c r="G30" s="2">
        <v>18000</v>
      </c>
      <c r="H30" s="2">
        <v>-1.1870030638974684E-2</v>
      </c>
    </row>
    <row r="31" spans="2:8" x14ac:dyDescent="0.5">
      <c r="B31" s="11">
        <v>86400</v>
      </c>
      <c r="C31" s="11">
        <v>2.6046999999999998</v>
      </c>
      <c r="D31" s="11">
        <f t="shared" si="3"/>
        <v>0.80367170626349882</v>
      </c>
      <c r="E31" s="11">
        <f t="shared" si="4"/>
        <v>0.2185644187336574</v>
      </c>
      <c r="G31" s="2">
        <v>84600</v>
      </c>
      <c r="H31" s="2">
        <v>0.2185644187336574</v>
      </c>
    </row>
    <row r="32" spans="2:8" x14ac:dyDescent="0.5">
      <c r="B32" s="11">
        <v>172800</v>
      </c>
      <c r="C32" s="11">
        <v>2.3214999999999999</v>
      </c>
      <c r="D32" s="11">
        <f t="shared" si="3"/>
        <v>0.71629126812712118</v>
      </c>
      <c r="E32" s="11">
        <f t="shared" si="4"/>
        <v>0.33366839568157108</v>
      </c>
      <c r="G32" s="2">
        <v>171000</v>
      </c>
      <c r="H32" s="2">
        <v>0.33366839568157108</v>
      </c>
    </row>
    <row r="33" spans="2:8" x14ac:dyDescent="0.5">
      <c r="B33" s="11">
        <v>259200</v>
      </c>
      <c r="C33" s="11">
        <v>1.8143</v>
      </c>
      <c r="D33" s="11">
        <f t="shared" si="3"/>
        <v>0.55979635914841097</v>
      </c>
      <c r="E33" s="11">
        <f t="shared" si="4"/>
        <v>0.58018220576542989</v>
      </c>
      <c r="G33" s="2">
        <v>257400</v>
      </c>
      <c r="H33" s="2">
        <v>0.58018220576542989</v>
      </c>
    </row>
    <row r="34" spans="2:8" x14ac:dyDescent="0.5">
      <c r="B34" s="11">
        <v>345600</v>
      </c>
      <c r="C34" s="11">
        <v>2.1663999999999999</v>
      </c>
      <c r="D34" s="11">
        <f t="shared" si="3"/>
        <v>0.66843566800370247</v>
      </c>
      <c r="E34" s="11">
        <f t="shared" si="4"/>
        <v>0.40281512042359169</v>
      </c>
      <c r="G34" s="2">
        <v>343800</v>
      </c>
      <c r="H34" s="2">
        <v>0.40281499999999998</v>
      </c>
    </row>
  </sheetData>
  <mergeCells count="1">
    <mergeCell ref="B2:J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B8B9-A7A9-42FA-9595-CD864C9E12AC}">
  <dimension ref="C3:O34"/>
  <sheetViews>
    <sheetView zoomScale="80" zoomScaleNormal="80" workbookViewId="0">
      <selection activeCell="A2" sqref="A2"/>
    </sheetView>
  </sheetViews>
  <sheetFormatPr defaultRowHeight="14.35" x14ac:dyDescent="0.5"/>
  <cols>
    <col min="4" max="4" width="10.87890625" customWidth="1"/>
    <col min="10" max="10" width="11.29296875" customWidth="1"/>
  </cols>
  <sheetData>
    <row r="3" spans="3:15" x14ac:dyDescent="0.5">
      <c r="C3" s="67" t="s">
        <v>137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3:15" x14ac:dyDescent="0.5">
      <c r="C4" s="4"/>
      <c r="D4" s="4"/>
      <c r="E4" s="4"/>
      <c r="F4" s="4"/>
    </row>
    <row r="5" spans="3:15" x14ac:dyDescent="0.5">
      <c r="C5" s="4" t="s">
        <v>20</v>
      </c>
      <c r="D5" s="4" t="s">
        <v>21</v>
      </c>
      <c r="E5" s="4" t="s">
        <v>22</v>
      </c>
      <c r="F5" s="4" t="s">
        <v>23</v>
      </c>
    </row>
    <row r="6" spans="3:15" x14ac:dyDescent="0.5">
      <c r="C6" s="5">
        <v>0.5</v>
      </c>
      <c r="D6">
        <v>1800</v>
      </c>
      <c r="E6">
        <v>9.8820999999999994</v>
      </c>
      <c r="F6">
        <v>5.0945999999999998</v>
      </c>
    </row>
    <row r="7" spans="3:15" x14ac:dyDescent="0.5">
      <c r="C7" s="5">
        <v>5.5</v>
      </c>
      <c r="D7">
        <v>19800</v>
      </c>
      <c r="E7">
        <v>9.6936999999999998</v>
      </c>
      <c r="F7">
        <v>5.0152999999999999</v>
      </c>
    </row>
    <row r="8" spans="3:15" x14ac:dyDescent="0.5">
      <c r="C8" s="5">
        <v>24</v>
      </c>
      <c r="D8">
        <v>86400</v>
      </c>
      <c r="E8">
        <v>10.207000000000001</v>
      </c>
      <c r="F8">
        <v>5.2629999999999999</v>
      </c>
    </row>
    <row r="9" spans="3:15" x14ac:dyDescent="0.5">
      <c r="C9" s="5">
        <v>48</v>
      </c>
      <c r="D9">
        <v>172800</v>
      </c>
      <c r="E9">
        <v>3.6305000000000001</v>
      </c>
      <c r="F9">
        <v>1.8656999999999999</v>
      </c>
    </row>
    <row r="10" spans="3:15" x14ac:dyDescent="0.5">
      <c r="C10" s="5">
        <v>72</v>
      </c>
      <c r="D10">
        <v>259200</v>
      </c>
      <c r="E10">
        <v>2.7835999999999999</v>
      </c>
      <c r="F10">
        <v>1.4217</v>
      </c>
    </row>
    <row r="11" spans="3:15" x14ac:dyDescent="0.5">
      <c r="C11" s="5">
        <v>96</v>
      </c>
      <c r="D11">
        <v>345600</v>
      </c>
      <c r="E11">
        <v>2.1040999999999999</v>
      </c>
      <c r="F11">
        <v>1.0724</v>
      </c>
    </row>
    <row r="14" spans="3:15" x14ac:dyDescent="0.5">
      <c r="C14" s="11" t="s">
        <v>21</v>
      </c>
      <c r="D14" s="11" t="s">
        <v>21</v>
      </c>
      <c r="E14" s="11" t="s">
        <v>22</v>
      </c>
      <c r="F14" s="11" t="s">
        <v>24</v>
      </c>
      <c r="G14" s="11" t="s">
        <v>25</v>
      </c>
      <c r="I14" s="2" t="s">
        <v>35</v>
      </c>
      <c r="J14" s="2" t="s">
        <v>25</v>
      </c>
    </row>
    <row r="15" spans="3:15" x14ac:dyDescent="0.5">
      <c r="C15" s="11">
        <v>1800</v>
      </c>
      <c r="D15" s="11">
        <v>1800</v>
      </c>
      <c r="E15" s="11">
        <v>9.8820999999999994</v>
      </c>
      <c r="F15" s="11">
        <f t="shared" ref="F15:F20" si="0">E15/$E$15</f>
        <v>1</v>
      </c>
      <c r="G15" s="11">
        <f>-LN(F15)</f>
        <v>0</v>
      </c>
      <c r="I15" s="2">
        <v>0</v>
      </c>
      <c r="J15" s="2">
        <v>0</v>
      </c>
    </row>
    <row r="16" spans="3:15" x14ac:dyDescent="0.5">
      <c r="C16" s="11">
        <v>19800</v>
      </c>
      <c r="D16" s="11">
        <v>19800</v>
      </c>
      <c r="E16" s="11">
        <v>9.6936999999999998</v>
      </c>
      <c r="F16" s="11">
        <f t="shared" si="0"/>
        <v>0.98093522631829266</v>
      </c>
      <c r="G16" s="11">
        <f t="shared" ref="G16:G20" si="1">-LN(F16)</f>
        <v>1.9248849814579125E-2</v>
      </c>
      <c r="I16" s="2">
        <v>18000</v>
      </c>
      <c r="J16" s="2">
        <v>1.9248849814579125E-2</v>
      </c>
    </row>
    <row r="17" spans="3:10" x14ac:dyDescent="0.5">
      <c r="C17" s="11">
        <v>86400</v>
      </c>
      <c r="D17" s="11">
        <v>86400</v>
      </c>
      <c r="E17" s="11">
        <v>10.207000000000001</v>
      </c>
      <c r="F17" s="11">
        <f t="shared" si="0"/>
        <v>1.0328776272249827</v>
      </c>
      <c r="G17" s="11">
        <f t="shared" si="1"/>
        <v>-3.2348719639977548E-2</v>
      </c>
      <c r="I17" s="2">
        <v>84600</v>
      </c>
      <c r="J17" s="2">
        <v>-3.2348719639977548E-2</v>
      </c>
    </row>
    <row r="18" spans="3:10" x14ac:dyDescent="0.5">
      <c r="C18" s="11">
        <v>172800</v>
      </c>
      <c r="D18" s="11">
        <v>172800</v>
      </c>
      <c r="E18" s="11">
        <v>3.6305000000000001</v>
      </c>
      <c r="F18" s="11">
        <f t="shared" si="0"/>
        <v>0.36738142702462029</v>
      </c>
      <c r="G18" s="11">
        <f t="shared" si="1"/>
        <v>1.0013546599432195</v>
      </c>
      <c r="I18" s="2">
        <v>171000</v>
      </c>
      <c r="J18" s="2">
        <v>1.0013546599432195</v>
      </c>
    </row>
    <row r="19" spans="3:10" x14ac:dyDescent="0.5">
      <c r="C19" s="11">
        <v>259200</v>
      </c>
      <c r="D19" s="11">
        <v>259200</v>
      </c>
      <c r="E19" s="11">
        <v>2.7835999999999999</v>
      </c>
      <c r="F19" s="11">
        <f t="shared" si="0"/>
        <v>0.2816810192165633</v>
      </c>
      <c r="G19" s="11">
        <f t="shared" si="1"/>
        <v>1.2669799857928259</v>
      </c>
      <c r="I19" s="2">
        <v>257400</v>
      </c>
      <c r="J19" s="2">
        <v>1.2669799857928259</v>
      </c>
    </row>
    <row r="20" spans="3:10" x14ac:dyDescent="0.5">
      <c r="C20" s="11">
        <v>345600</v>
      </c>
      <c r="D20" s="11">
        <v>345600</v>
      </c>
      <c r="E20" s="11">
        <v>2.1040999999999999</v>
      </c>
      <c r="F20" s="11">
        <f t="shared" si="0"/>
        <v>0.21292033069894051</v>
      </c>
      <c r="G20" s="11">
        <f t="shared" si="1"/>
        <v>1.5468372175182543</v>
      </c>
      <c r="I20" s="2">
        <v>343800</v>
      </c>
      <c r="J20" s="2">
        <v>1.5468372175182543</v>
      </c>
    </row>
    <row r="21" spans="3:10" x14ac:dyDescent="0.5">
      <c r="I21" s="2"/>
      <c r="J21" s="2"/>
    </row>
    <row r="28" spans="3:10" x14ac:dyDescent="0.5">
      <c r="C28" s="11" t="s">
        <v>21</v>
      </c>
      <c r="D28" s="11" t="s">
        <v>21</v>
      </c>
      <c r="E28" s="11" t="s">
        <v>23</v>
      </c>
      <c r="F28" s="11" t="s">
        <v>24</v>
      </c>
      <c r="G28" s="11" t="s">
        <v>25</v>
      </c>
      <c r="I28" s="2" t="s">
        <v>35</v>
      </c>
      <c r="J28" s="2" t="s">
        <v>25</v>
      </c>
    </row>
    <row r="29" spans="3:10" x14ac:dyDescent="0.5">
      <c r="C29" s="11">
        <v>1800</v>
      </c>
      <c r="D29" s="11">
        <v>1800</v>
      </c>
      <c r="E29" s="11">
        <v>5.0945999999999998</v>
      </c>
      <c r="F29" s="11">
        <f t="shared" ref="F29:F34" si="2">E29/$E$29</f>
        <v>1</v>
      </c>
      <c r="G29" s="11">
        <f>-LN(F29)</f>
        <v>0</v>
      </c>
      <c r="I29" s="2">
        <v>0</v>
      </c>
      <c r="J29" s="2">
        <v>0</v>
      </c>
    </row>
    <row r="30" spans="3:10" x14ac:dyDescent="0.5">
      <c r="C30" s="11">
        <v>19800</v>
      </c>
      <c r="D30" s="11">
        <v>19800</v>
      </c>
      <c r="E30" s="11">
        <v>5.0152999999999999</v>
      </c>
      <c r="F30" s="11">
        <f t="shared" si="2"/>
        <v>0.98443449927374083</v>
      </c>
      <c r="G30" s="11">
        <f t="shared" ref="G30:G34" si="3">-LN(F30)</f>
        <v>1.5687915088129053E-2</v>
      </c>
      <c r="I30" s="2">
        <v>18000</v>
      </c>
      <c r="J30" s="2">
        <v>1.5687915088129053E-2</v>
      </c>
    </row>
    <row r="31" spans="3:10" x14ac:dyDescent="0.5">
      <c r="C31" s="11">
        <v>86400</v>
      </c>
      <c r="D31" s="11">
        <v>86400</v>
      </c>
      <c r="E31" s="11">
        <v>5.2629999999999999</v>
      </c>
      <c r="F31" s="11">
        <f t="shared" si="2"/>
        <v>1.0330546068386135</v>
      </c>
      <c r="G31" s="11">
        <f t="shared" si="3"/>
        <v>-3.2520051120406269E-2</v>
      </c>
      <c r="I31" s="2">
        <v>84600</v>
      </c>
      <c r="J31" s="2">
        <v>-3.2520051120406269E-2</v>
      </c>
    </row>
    <row r="32" spans="3:10" x14ac:dyDescent="0.5">
      <c r="C32" s="11">
        <v>172800</v>
      </c>
      <c r="D32" s="11">
        <v>172800</v>
      </c>
      <c r="E32" s="11">
        <v>1.8656999999999999</v>
      </c>
      <c r="F32" s="11">
        <f t="shared" si="2"/>
        <v>0.36621128253444823</v>
      </c>
      <c r="G32" s="11">
        <f t="shared" si="3"/>
        <v>1.0045448374554196</v>
      </c>
      <c r="I32" s="2">
        <v>171000</v>
      </c>
      <c r="J32" s="2">
        <v>1.0045448374554196</v>
      </c>
    </row>
    <row r="33" spans="3:10" x14ac:dyDescent="0.5">
      <c r="C33" s="11">
        <v>259200</v>
      </c>
      <c r="D33" s="11">
        <v>259200</v>
      </c>
      <c r="E33" s="11">
        <v>1.4217</v>
      </c>
      <c r="F33" s="11">
        <f t="shared" si="2"/>
        <v>0.27906018136850785</v>
      </c>
      <c r="G33" s="11">
        <f t="shared" si="3"/>
        <v>1.2763278165917205</v>
      </c>
      <c r="I33" s="2">
        <v>257400</v>
      </c>
      <c r="J33" s="2">
        <v>1.2763278165917205</v>
      </c>
    </row>
    <row r="34" spans="3:10" x14ac:dyDescent="0.5">
      <c r="C34" s="11">
        <v>345600</v>
      </c>
      <c r="D34" s="11">
        <v>345600</v>
      </c>
      <c r="E34" s="11">
        <v>1.0724</v>
      </c>
      <c r="F34" s="11">
        <f t="shared" si="2"/>
        <v>0.2104973893926903</v>
      </c>
      <c r="G34" s="11">
        <f t="shared" si="3"/>
        <v>1.5582820278715686</v>
      </c>
      <c r="I34" s="2">
        <v>343800</v>
      </c>
      <c r="J34" s="2">
        <v>1.5582820278715686</v>
      </c>
    </row>
  </sheetData>
  <mergeCells count="1">
    <mergeCell ref="C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01-Contents</vt:lpstr>
      <vt:lpstr>02-Stability of Int. Stds</vt:lpstr>
      <vt:lpstr>03-Mixed Stability Test</vt:lpstr>
      <vt:lpstr>04-Solubility</vt:lpstr>
      <vt:lpstr>05-T1 Data Report</vt:lpstr>
      <vt:lpstr>06-Kinetics Data DMS</vt:lpstr>
      <vt:lpstr>07-Kinetics Data DNB</vt:lpstr>
      <vt:lpstr>08-Kinetics Data PFT</vt:lpstr>
      <vt:lpstr>09-Kinetics Data KHP</vt:lpstr>
      <vt:lpstr>'03-Mixed Stability Test'!_Hlk176357840</vt:lpstr>
      <vt:lpstr>'03-Mixed Stability Test'!_Hlk176359560</vt:lpstr>
      <vt:lpstr>'03-Mixed Stability Test'!_Hlk178094568</vt:lpstr>
      <vt:lpstr>'03-Mixed Stability Test'!_Hlk178101640</vt:lpstr>
      <vt:lpstr>'03-Mixed Stability Test'!_Hlk178101660</vt:lpstr>
      <vt:lpstr>'03-Mixed Stability Test'!_Hlk178857349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desmond boateng</dc:creator>
  <cp:keywords/>
  <dc:description/>
  <cp:lastModifiedBy>Paul Bracher</cp:lastModifiedBy>
  <cp:revision/>
  <dcterms:created xsi:type="dcterms:W3CDTF">2023-11-13T17:51:09Z</dcterms:created>
  <dcterms:modified xsi:type="dcterms:W3CDTF">2024-10-31T18:26:47Z</dcterms:modified>
  <cp:category/>
  <cp:contentStatus/>
</cp:coreProperties>
</file>